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O:\20    Colleagues\Alessandra\Keita - temp\SEA CKL version 2025\"/>
    </mc:Choice>
  </mc:AlternateContent>
  <xr:revisionPtr revIDLastSave="0" documentId="13_ncr:1_{A3EBD8AA-39B2-432D-B679-83B043845624}" xr6:coauthVersionLast="47" xr6:coauthVersionMax="47" xr10:uidLastSave="{00000000-0000-0000-0000-000000000000}"/>
  <bookViews>
    <workbookView xWindow="28680" yWindow="-120" windowWidth="29040" windowHeight="15720" tabRatio="945" xr2:uid="{00000000-000D-0000-FFFF-FFFF00000000}"/>
  </bookViews>
  <sheets>
    <sheet name="Checklist - Basic Office Supply" sheetId="16" r:id="rId1"/>
    <sheet name="Checklist - Ranking Office Supp" sheetId="25" r:id="rId2"/>
    <sheet name="Office - Total Score Review" sheetId="28" r:id="rId3"/>
    <sheet name="Office - CO2 - GloMEEP" sheetId="33" r:id="rId4"/>
  </sheets>
  <definedNames>
    <definedName name="_xlnm.Print_Area" localSheetId="0">'Checklist - Basic Office Supply'!$A$1:$Z$96</definedName>
    <definedName name="_xlnm.Print_Area" localSheetId="1">'Checklist - Ranking Office Supp'!$A$1:$AB$581</definedName>
    <definedName name="_xlnm.Print_Area" localSheetId="3">'Office - CO2 - GloMEEP'!$A$1:$E$74</definedName>
    <definedName name="_xlnm.Print_Area" localSheetId="2">'Office - Total Score Review'!$A$1:$AB$75</definedName>
    <definedName name="_xlnm.Print_Titles" localSheetId="0">'Checklist - Basic Office Supply'!$1:$3</definedName>
    <definedName name="_xlnm.Print_Titles" localSheetId="1">'Checklist - Ranking Office Supp'!$1:$3</definedName>
    <definedName name="_xlnm.Print_Titles" localSheetId="3">'Office - CO2 - GloMEEP'!$1:$1</definedName>
    <definedName name="_xlnm.Print_Titles" localSheetId="2">'Office - Total Score Review'!$1:$3</definedName>
    <definedName name="PropulsionImprovements" localSheetId="3">'Office - CO2 - GloMEEP'!$D$29</definedName>
    <definedName name="Z_FD0AFB41_F344_11D7_B106_0008C7076B3B_.wvu.PrintArea" localSheetId="0" hidden="1">'Checklist - Basic Office Supply'!$A$2:$W$96</definedName>
  </definedNames>
  <calcPr calcId="191029"/>
  <customWorkbookViews>
    <customWorkbookView name="Green Award - Persoonlijke weergave" guid="{FD0AFB41-F344-11D7-B106-0008C7076B3B}" mergeInterval="0" personalView="1" maximized="1" windowWidth="1020" windowHeight="623" tabRatio="821" activeSheetId="17"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1" i="25" l="1"/>
  <c r="AA227" i="25" l="1"/>
  <c r="Y227" i="25"/>
  <c r="F543" i="25"/>
  <c r="AA525" i="25"/>
  <c r="Y525" i="25"/>
  <c r="AA118" i="25" l="1"/>
  <c r="Z118" i="25"/>
  <c r="Y118" i="25"/>
  <c r="AA117" i="25"/>
  <c r="Z117" i="25"/>
  <c r="Y117" i="25"/>
  <c r="AA116" i="25"/>
  <c r="Y116" i="25"/>
  <c r="AA115" i="25"/>
  <c r="Y115" i="25"/>
  <c r="AA114" i="25"/>
  <c r="Z114" i="25"/>
  <c r="Y114" i="25"/>
  <c r="AA113" i="25"/>
  <c r="Z113" i="25"/>
  <c r="F120" i="25" s="1"/>
  <c r="Y113" i="25"/>
  <c r="AA565" i="25"/>
  <c r="Y565" i="25"/>
  <c r="AA564" i="25"/>
  <c r="Y564" i="25"/>
  <c r="Z380" i="25"/>
  <c r="Z119" i="25" l="1"/>
  <c r="Y379" i="25"/>
  <c r="Y378" i="25"/>
  <c r="X378" i="25"/>
  <c r="AA379" i="25" s="1"/>
  <c r="AA377" i="25"/>
  <c r="Y377" i="25"/>
  <c r="AA375" i="25"/>
  <c r="Y375" i="25"/>
  <c r="AA374" i="25"/>
  <c r="Y374" i="25"/>
  <c r="AA373" i="25"/>
  <c r="Y373" i="25"/>
  <c r="AA371" i="25"/>
  <c r="Y371" i="25"/>
  <c r="AA370" i="25"/>
  <c r="Y370" i="25"/>
  <c r="AA378" i="25" l="1"/>
  <c r="AA447" i="25" l="1"/>
  <c r="Y447" i="25"/>
  <c r="AA446" i="25"/>
  <c r="Z446" i="25"/>
  <c r="Y446" i="25"/>
  <c r="AA445" i="25"/>
  <c r="Z445" i="25"/>
  <c r="Z448" i="25" s="1"/>
  <c r="Y445" i="25"/>
  <c r="Y380" i="25" l="1"/>
  <c r="U30" i="28" l="1"/>
  <c r="C30" i="28"/>
  <c r="B30" i="28"/>
  <c r="Z211" i="25"/>
  <c r="R30" i="28" s="1"/>
  <c r="AA210" i="25"/>
  <c r="Y210" i="25"/>
  <c r="AA209" i="25"/>
  <c r="Y209" i="25"/>
  <c r="AA208" i="25"/>
  <c r="Y208" i="25"/>
  <c r="AA207" i="25"/>
  <c r="Y207" i="25"/>
  <c r="Y211" i="25" l="1"/>
  <c r="O30" i="28" s="1"/>
  <c r="F399" i="25" l="1"/>
  <c r="Y397" i="25"/>
  <c r="X397" i="25"/>
  <c r="Z397" i="25" s="1"/>
  <c r="Y396" i="25"/>
  <c r="Y395" i="25"/>
  <c r="Y394" i="25"/>
  <c r="X394" i="25"/>
  <c r="X395" i="25" s="1"/>
  <c r="AA393" i="25"/>
  <c r="Z393" i="25"/>
  <c r="Y393" i="25"/>
  <c r="Y391" i="25"/>
  <c r="Y390" i="25"/>
  <c r="X390" i="25"/>
  <c r="AA390" i="25" s="1"/>
  <c r="AA389" i="25"/>
  <c r="Z389" i="25"/>
  <c r="Y389" i="25"/>
  <c r="AA397" i="25" l="1"/>
  <c r="AA394" i="25"/>
  <c r="Y398" i="25"/>
  <c r="Z394" i="25"/>
  <c r="Z395" i="25"/>
  <c r="X396" i="25"/>
  <c r="AA395" i="25"/>
  <c r="X391" i="25"/>
  <c r="Z390" i="25"/>
  <c r="AA344" i="25"/>
  <c r="Y344" i="25"/>
  <c r="AA396" i="25" l="1"/>
  <c r="Z396" i="25"/>
  <c r="Z391" i="25"/>
  <c r="AA391" i="25"/>
  <c r="Z398" i="25" l="1"/>
  <c r="Y575" i="25"/>
  <c r="AA575" i="25"/>
  <c r="Y571" i="25"/>
  <c r="AA571" i="25"/>
  <c r="Z225" i="25" l="1"/>
  <c r="Z226" i="25"/>
  <c r="Z224" i="25"/>
  <c r="Z223" i="25"/>
  <c r="AA224" i="25"/>
  <c r="AA225" i="25"/>
  <c r="AA226" i="25"/>
  <c r="AA223" i="25"/>
  <c r="AA230" i="25"/>
  <c r="Y230" i="25"/>
  <c r="AA229" i="25"/>
  <c r="Y229" i="25"/>
  <c r="Y226" i="25"/>
  <c r="Y225" i="25"/>
  <c r="Y224" i="25"/>
  <c r="Y223" i="25"/>
  <c r="AA222" i="25"/>
  <c r="Y222" i="25"/>
  <c r="AA220" i="25"/>
  <c r="Y220" i="25"/>
  <c r="AA218" i="25"/>
  <c r="Y218" i="25"/>
  <c r="AA215" i="25"/>
  <c r="Y215" i="25"/>
  <c r="Z231" i="25" l="1"/>
  <c r="Y231" i="25"/>
  <c r="U36" i="28"/>
  <c r="C36" i="28"/>
  <c r="B36" i="28"/>
  <c r="Y357" i="25"/>
  <c r="X357" i="25"/>
  <c r="AA357" i="25" s="1"/>
  <c r="Y356" i="25"/>
  <c r="X356" i="25"/>
  <c r="Z356" i="25" s="1"/>
  <c r="Y354" i="25"/>
  <c r="X354" i="25"/>
  <c r="Z354" i="25" s="1"/>
  <c r="AA352" i="25"/>
  <c r="Z352" i="25"/>
  <c r="Y352" i="25"/>
  <c r="AA350" i="25"/>
  <c r="Z350" i="25"/>
  <c r="Y350" i="25"/>
  <c r="U42" i="28"/>
  <c r="C42" i="28"/>
  <c r="B42" i="28"/>
  <c r="Z403" i="25"/>
  <c r="R42" i="28" s="1"/>
  <c r="AA402" i="25"/>
  <c r="Y402" i="25"/>
  <c r="Y403" i="25" s="1"/>
  <c r="O42" i="28" s="1"/>
  <c r="U63" i="28"/>
  <c r="C63" i="28"/>
  <c r="B63" i="28"/>
  <c r="Z566" i="25"/>
  <c r="AA563" i="25"/>
  <c r="Y563" i="25"/>
  <c r="AA561" i="25"/>
  <c r="Y561" i="25"/>
  <c r="AA560" i="25"/>
  <c r="Y560" i="25"/>
  <c r="AA559" i="25"/>
  <c r="Y559" i="25"/>
  <c r="AA557" i="25"/>
  <c r="Y557" i="25"/>
  <c r="AA556" i="25"/>
  <c r="Y556" i="25"/>
  <c r="AA555" i="25"/>
  <c r="Y555" i="25"/>
  <c r="AA165" i="25"/>
  <c r="Y165" i="25"/>
  <c r="AA164" i="25"/>
  <c r="Y164" i="25"/>
  <c r="AA162" i="25"/>
  <c r="Y162" i="25"/>
  <c r="AA161" i="25"/>
  <c r="Y161" i="25"/>
  <c r="AA159" i="25"/>
  <c r="Y159" i="25"/>
  <c r="AA157" i="25"/>
  <c r="Y157" i="25"/>
  <c r="AA155" i="25"/>
  <c r="Y155" i="25"/>
  <c r="AA152" i="25"/>
  <c r="Y152" i="25"/>
  <c r="AA151" i="25"/>
  <c r="Z151" i="25"/>
  <c r="Y151" i="25"/>
  <c r="AA150" i="25"/>
  <c r="Z150" i="25"/>
  <c r="Y150" i="25"/>
  <c r="C21" i="28"/>
  <c r="B21" i="28"/>
  <c r="Z58" i="25"/>
  <c r="AA57" i="25"/>
  <c r="Y57" i="25"/>
  <c r="AA56" i="25"/>
  <c r="Y56" i="25"/>
  <c r="AA55" i="25"/>
  <c r="Y55" i="25"/>
  <c r="AA54" i="25"/>
  <c r="Y54" i="25"/>
  <c r="AA53" i="25"/>
  <c r="Y53" i="25"/>
  <c r="AA52" i="25"/>
  <c r="Y52" i="25"/>
  <c r="AA51" i="25"/>
  <c r="Y51" i="25"/>
  <c r="AA50" i="25"/>
  <c r="Y50" i="25"/>
  <c r="AA49" i="25"/>
  <c r="Y49" i="25"/>
  <c r="AA48" i="25"/>
  <c r="Y48" i="25"/>
  <c r="AA47" i="25"/>
  <c r="Y47" i="25"/>
  <c r="Z166" i="25" l="1"/>
  <c r="Y358" i="25"/>
  <c r="O36" i="28" s="1"/>
  <c r="Y566" i="25"/>
  <c r="AA356" i="25"/>
  <c r="AA354" i="25"/>
  <c r="Z357" i="25"/>
  <c r="Z358" i="25" s="1"/>
  <c r="R36" i="28" s="1"/>
  <c r="Y166" i="25"/>
  <c r="Y58" i="25"/>
  <c r="Z580" i="25"/>
  <c r="R63" i="28" s="1"/>
  <c r="AA579" i="25"/>
  <c r="Y579" i="25"/>
  <c r="AA578" i="25"/>
  <c r="Y578" i="25"/>
  <c r="AA577" i="25"/>
  <c r="Y577" i="25"/>
  <c r="AA576" i="25"/>
  <c r="Y576" i="25"/>
  <c r="AA574" i="25"/>
  <c r="Y574" i="25"/>
  <c r="AA573" i="25"/>
  <c r="Y573" i="25"/>
  <c r="AA572" i="25"/>
  <c r="Y572" i="25"/>
  <c r="AA570" i="25"/>
  <c r="Y570" i="25"/>
  <c r="F147" i="25"/>
  <c r="U21" i="28" s="1"/>
  <c r="Z145" i="25"/>
  <c r="Y145" i="25"/>
  <c r="X145" i="25"/>
  <c r="AA145" i="25" s="1"/>
  <c r="Z144" i="25"/>
  <c r="Y144" i="25"/>
  <c r="X144" i="25"/>
  <c r="AA144" i="25" s="1"/>
  <c r="Z143" i="25"/>
  <c r="Y143" i="25"/>
  <c r="X143" i="25"/>
  <c r="AA143" i="25" s="1"/>
  <c r="Z142" i="25"/>
  <c r="Y142" i="25"/>
  <c r="X142" i="25"/>
  <c r="AA142" i="25" s="1"/>
  <c r="Z141" i="25"/>
  <c r="Y141" i="25"/>
  <c r="X141" i="25"/>
  <c r="AA141" i="25" s="1"/>
  <c r="AA140" i="25"/>
  <c r="Z140" i="25"/>
  <c r="Y140" i="25"/>
  <c r="Y580" i="25" l="1"/>
  <c r="O63" i="28" s="1"/>
  <c r="Z146" i="25"/>
  <c r="R21" i="28" s="1"/>
  <c r="Y146" i="25"/>
  <c r="O21" i="28" s="1"/>
  <c r="C49" i="28" l="1"/>
  <c r="B49" i="28"/>
  <c r="U48" i="28"/>
  <c r="C48" i="28"/>
  <c r="B48" i="28"/>
  <c r="C47" i="28"/>
  <c r="B47" i="28"/>
  <c r="U46" i="28"/>
  <c r="C46" i="28"/>
  <c r="B46" i="28"/>
  <c r="U39" i="28"/>
  <c r="C39" i="28"/>
  <c r="B39" i="28"/>
  <c r="U35" i="28"/>
  <c r="C35" i="28"/>
  <c r="B35" i="28"/>
  <c r="U34" i="28"/>
  <c r="C34" i="28"/>
  <c r="B34" i="28"/>
  <c r="C33" i="28"/>
  <c r="B33" i="28"/>
  <c r="C32" i="28"/>
  <c r="B32" i="28"/>
  <c r="U12" i="28"/>
  <c r="C12" i="28"/>
  <c r="B12" i="28"/>
  <c r="U8" i="28"/>
  <c r="C8" i="28"/>
  <c r="B8" i="28"/>
  <c r="F438" i="25"/>
  <c r="U47" i="28" s="1"/>
  <c r="AA340" i="25"/>
  <c r="AA341" i="25"/>
  <c r="AA339" i="25"/>
  <c r="AA331" i="25"/>
  <c r="AA332" i="25"/>
  <c r="AA333" i="25"/>
  <c r="AA334" i="25"/>
  <c r="AA335" i="25"/>
  <c r="AA330" i="25"/>
  <c r="AA322" i="25"/>
  <c r="AA323" i="25"/>
  <c r="AA324" i="25"/>
  <c r="AA325" i="25"/>
  <c r="AA326" i="25"/>
  <c r="AA321" i="25"/>
  <c r="AA309" i="25"/>
  <c r="AA310" i="25"/>
  <c r="AA311" i="25"/>
  <c r="AA312" i="25"/>
  <c r="AA313" i="25"/>
  <c r="AA314" i="25"/>
  <c r="AA315" i="25"/>
  <c r="AA316" i="25"/>
  <c r="AA308" i="25"/>
  <c r="AA297" i="25"/>
  <c r="AA298" i="25"/>
  <c r="AA299" i="25"/>
  <c r="AA300" i="25"/>
  <c r="AA301" i="25"/>
  <c r="AA302" i="25"/>
  <c r="AA303" i="25"/>
  <c r="AA304" i="25"/>
  <c r="AA296" i="25"/>
  <c r="AA287" i="25"/>
  <c r="AA288" i="25"/>
  <c r="AA289" i="25"/>
  <c r="AA290" i="25"/>
  <c r="AA286" i="25"/>
  <c r="AA273" i="25"/>
  <c r="AA274" i="25"/>
  <c r="AA272" i="25"/>
  <c r="D5" i="33"/>
  <c r="D4" i="33"/>
  <c r="D3" i="33"/>
  <c r="F464" i="25"/>
  <c r="U49" i="28" s="1"/>
  <c r="Z462" i="25"/>
  <c r="Y462" i="25"/>
  <c r="Z461" i="25"/>
  <c r="Y461" i="25"/>
  <c r="Y460" i="25"/>
  <c r="X460" i="25"/>
  <c r="AA461" i="25" s="1"/>
  <c r="Y458" i="25"/>
  <c r="X458" i="25"/>
  <c r="Z458" i="25" s="1"/>
  <c r="Y457" i="25"/>
  <c r="X457" i="25"/>
  <c r="Z457" i="25" s="1"/>
  <c r="Y456" i="25"/>
  <c r="X456" i="25"/>
  <c r="Z456" i="25" s="1"/>
  <c r="Y455" i="25"/>
  <c r="X455" i="25"/>
  <c r="Z455" i="25" s="1"/>
  <c r="Y454" i="25"/>
  <c r="X454" i="25"/>
  <c r="Z454" i="25" s="1"/>
  <c r="Y453" i="25"/>
  <c r="X453" i="25"/>
  <c r="Z453" i="25" s="1"/>
  <c r="AA452" i="25"/>
  <c r="Z452" i="25"/>
  <c r="Y452" i="25"/>
  <c r="R48" i="28"/>
  <c r="AA443" i="25"/>
  <c r="Y443" i="25"/>
  <c r="AA442" i="25"/>
  <c r="Y442" i="25"/>
  <c r="AA441" i="25"/>
  <c r="Y441" i="25"/>
  <c r="Y436" i="25"/>
  <c r="Y434" i="25"/>
  <c r="X434" i="25"/>
  <c r="Z434" i="25" s="1"/>
  <c r="AA433" i="25"/>
  <c r="Z433" i="25"/>
  <c r="Y433" i="25"/>
  <c r="Z429" i="25"/>
  <c r="R46" i="28" s="1"/>
  <c r="AA428" i="25"/>
  <c r="Y428" i="25"/>
  <c r="AA427" i="25"/>
  <c r="Y427" i="25"/>
  <c r="AA426" i="25"/>
  <c r="Y426" i="25"/>
  <c r="AA343" i="25"/>
  <c r="AA342" i="25"/>
  <c r="AA337" i="25"/>
  <c r="Y337" i="25"/>
  <c r="AA336" i="25"/>
  <c r="AA328" i="25"/>
  <c r="Y328" i="25"/>
  <c r="AA327" i="25"/>
  <c r="AA319" i="25"/>
  <c r="Y319" i="25"/>
  <c r="AA317" i="25"/>
  <c r="AA306" i="25"/>
  <c r="Y306" i="25"/>
  <c r="AA305" i="25"/>
  <c r="AA294" i="25"/>
  <c r="Y294" i="25"/>
  <c r="AA292" i="25"/>
  <c r="Z292" i="25"/>
  <c r="Y292" i="25"/>
  <c r="AA291" i="25"/>
  <c r="Z291" i="25"/>
  <c r="Y291" i="25"/>
  <c r="AA284" i="25"/>
  <c r="Z284" i="25"/>
  <c r="Y284" i="25"/>
  <c r="AA281" i="25"/>
  <c r="Z281" i="25"/>
  <c r="Y281" i="25"/>
  <c r="AA280" i="25"/>
  <c r="Z280" i="25"/>
  <c r="Y280" i="25"/>
  <c r="AA279" i="25"/>
  <c r="Z279" i="25"/>
  <c r="Y279" i="25"/>
  <c r="Z275" i="25"/>
  <c r="R34" i="28" s="1"/>
  <c r="AA270" i="25"/>
  <c r="Y270" i="25"/>
  <c r="Y275" i="25" s="1"/>
  <c r="O34" i="28" s="1"/>
  <c r="F268" i="25"/>
  <c r="U33" i="28" s="1"/>
  <c r="Y266" i="25"/>
  <c r="X266" i="25"/>
  <c r="Z266" i="25" s="1"/>
  <c r="AA265" i="25"/>
  <c r="Z265" i="25"/>
  <c r="Y265" i="25"/>
  <c r="Y264" i="25"/>
  <c r="X264" i="25"/>
  <c r="Z264" i="25" s="1"/>
  <c r="Y263" i="25"/>
  <c r="X263" i="25"/>
  <c r="Z263" i="25" s="1"/>
  <c r="AA262" i="25"/>
  <c r="Z262" i="25"/>
  <c r="Y262" i="25"/>
  <c r="Y259" i="25"/>
  <c r="X259" i="25"/>
  <c r="AA259" i="25" s="1"/>
  <c r="AA257" i="25"/>
  <c r="Z257" i="25"/>
  <c r="Y257" i="25"/>
  <c r="F254" i="25"/>
  <c r="U32" i="28" s="1"/>
  <c r="Y252" i="25"/>
  <c r="X252" i="25"/>
  <c r="AA252" i="25" s="1"/>
  <c r="Y251" i="25"/>
  <c r="X251" i="25"/>
  <c r="AA251" i="25" s="1"/>
  <c r="AA250" i="25"/>
  <c r="Z250" i="25"/>
  <c r="Y250" i="25"/>
  <c r="Y248" i="25"/>
  <c r="X248" i="25"/>
  <c r="AA248" i="25" s="1"/>
  <c r="Y247" i="25"/>
  <c r="X247" i="25"/>
  <c r="Z247" i="25" s="1"/>
  <c r="AA246" i="25"/>
  <c r="Z246" i="25"/>
  <c r="Y246" i="25"/>
  <c r="Y243" i="25"/>
  <c r="X243" i="25"/>
  <c r="AA243" i="25" s="1"/>
  <c r="Y237" i="25"/>
  <c r="X237" i="25"/>
  <c r="Z243" i="25" s="1"/>
  <c r="AA235" i="25"/>
  <c r="Z235" i="25"/>
  <c r="Y235" i="25"/>
  <c r="Z90" i="25"/>
  <c r="R12" i="28" s="1"/>
  <c r="AA89" i="25"/>
  <c r="Y89" i="25"/>
  <c r="AA87" i="25"/>
  <c r="Y87" i="25"/>
  <c r="AA86" i="25"/>
  <c r="Y86" i="25"/>
  <c r="AA84" i="25"/>
  <c r="Y84" i="25"/>
  <c r="AA83" i="25"/>
  <c r="Y83" i="25"/>
  <c r="AA82" i="25"/>
  <c r="Y82" i="25"/>
  <c r="AA79" i="25"/>
  <c r="Y79" i="25"/>
  <c r="AA78" i="25"/>
  <c r="Y78" i="25"/>
  <c r="AA77" i="25"/>
  <c r="Y77" i="25"/>
  <c r="AA76" i="25"/>
  <c r="Y76" i="25"/>
  <c r="AA75" i="25"/>
  <c r="Y75" i="25"/>
  <c r="Z33" i="25"/>
  <c r="R8" i="28" s="1"/>
  <c r="AA32" i="25"/>
  <c r="Y32" i="25"/>
  <c r="AA31" i="25"/>
  <c r="Y31" i="25"/>
  <c r="Y448" i="25" l="1"/>
  <c r="Z345" i="25"/>
  <c r="R35" i="28" s="1"/>
  <c r="Y345" i="25"/>
  <c r="AA457" i="25"/>
  <c r="AA239" i="25"/>
  <c r="AA455" i="25"/>
  <c r="AA241" i="25"/>
  <c r="AA240" i="25"/>
  <c r="Y437" i="25"/>
  <c r="O47" i="28" s="1"/>
  <c r="AA460" i="25"/>
  <c r="AA458" i="25"/>
  <c r="O48" i="28"/>
  <c r="AA454" i="25"/>
  <c r="AA456" i="25"/>
  <c r="AA453" i="25"/>
  <c r="Y463" i="25"/>
  <c r="O49" i="28" s="1"/>
  <c r="Z460" i="25"/>
  <c r="Z463" i="25" s="1"/>
  <c r="R49" i="28" s="1"/>
  <c r="AA462" i="25"/>
  <c r="Y429" i="25"/>
  <c r="O46" i="28" s="1"/>
  <c r="AA434" i="25"/>
  <c r="AA436" i="25"/>
  <c r="Z437" i="25"/>
  <c r="R47" i="28" s="1"/>
  <c r="AA264" i="25"/>
  <c r="AA266" i="25"/>
  <c r="O39" i="28"/>
  <c r="R39" i="28"/>
  <c r="O35" i="28"/>
  <c r="Y253" i="25"/>
  <c r="O32" i="28" s="1"/>
  <c r="Z259" i="25"/>
  <c r="Z267" i="25" s="1"/>
  <c r="R33" i="28" s="1"/>
  <c r="Y33" i="25"/>
  <c r="O8" i="28" s="1"/>
  <c r="Y90" i="25"/>
  <c r="O12" i="28" s="1"/>
  <c r="AA247" i="25"/>
  <c r="AA263" i="25"/>
  <c r="Y267" i="25"/>
  <c r="O33" i="28" s="1"/>
  <c r="Z252" i="25"/>
  <c r="Z237" i="25"/>
  <c r="Z248" i="25"/>
  <c r="AA237" i="25"/>
  <c r="Z251" i="25"/>
  <c r="Z253" i="25" l="1"/>
  <c r="R32" i="28" s="1"/>
  <c r="U10" i="28" l="1"/>
  <c r="C10" i="28"/>
  <c r="B10" i="28"/>
  <c r="R10" i="28"/>
  <c r="U7" i="28"/>
  <c r="Z28" i="25"/>
  <c r="R7" i="28" s="1"/>
  <c r="AA27" i="25"/>
  <c r="Y27" i="25"/>
  <c r="AA26" i="25"/>
  <c r="Y26" i="25"/>
  <c r="AA25" i="25"/>
  <c r="Y25" i="25"/>
  <c r="AA24" i="25"/>
  <c r="Y24" i="25"/>
  <c r="AA23" i="25"/>
  <c r="Y23" i="25"/>
  <c r="O10" i="28" l="1"/>
  <c r="Y28" i="25"/>
  <c r="O7" i="28" s="1"/>
  <c r="B25" i="28" l="1"/>
  <c r="U25" i="28"/>
  <c r="C25" i="28"/>
  <c r="B24" i="28"/>
  <c r="C24" i="28"/>
  <c r="U18" i="28"/>
  <c r="B18" i="28"/>
  <c r="B7" i="28"/>
  <c r="C18" i="28"/>
  <c r="AA540" i="25"/>
  <c r="Y540" i="25"/>
  <c r="AA187" i="25" l="1"/>
  <c r="Z172" i="25" l="1"/>
  <c r="Z171" i="25"/>
  <c r="Z170" i="25"/>
  <c r="F174" i="25" l="1"/>
  <c r="U24" i="28" s="1"/>
  <c r="AA172" i="25"/>
  <c r="AA171" i="25"/>
  <c r="AA170" i="25"/>
  <c r="Z173" i="25"/>
  <c r="R24" i="28" s="1"/>
  <c r="Y172" i="25"/>
  <c r="Y171" i="25"/>
  <c r="Y170" i="25"/>
  <c r="Y173" i="25" l="1"/>
  <c r="O24" i="28" s="1"/>
  <c r="Z187" i="25" l="1"/>
  <c r="AA539" i="25" l="1"/>
  <c r="AA537" i="25"/>
  <c r="AA538" i="25"/>
  <c r="Y539" i="25"/>
  <c r="Y537" i="25" l="1"/>
  <c r="AA536" i="25"/>
  <c r="Y538" i="25"/>
  <c r="Y541" i="25"/>
  <c r="Z491" i="25"/>
  <c r="Y486" i="25"/>
  <c r="AA486" i="25"/>
  <c r="Y487" i="25"/>
  <c r="AA487" i="25"/>
  <c r="Y488" i="25"/>
  <c r="AA488" i="25"/>
  <c r="Y489" i="25"/>
  <c r="AA489" i="25"/>
  <c r="Y490" i="25"/>
  <c r="AA490" i="25"/>
  <c r="AA200" i="25"/>
  <c r="Y200" i="25"/>
  <c r="AA199" i="25"/>
  <c r="Y199" i="25"/>
  <c r="Y201" i="25"/>
  <c r="AA201" i="25"/>
  <c r="Y202" i="25"/>
  <c r="AA202" i="25"/>
  <c r="AA198" i="25"/>
  <c r="Y198" i="25"/>
  <c r="Z193" i="25"/>
  <c r="Z192" i="25"/>
  <c r="Z191" i="25"/>
  <c r="Z190" i="25"/>
  <c r="Z189" i="25"/>
  <c r="Z188" i="25"/>
  <c r="AA193" i="25"/>
  <c r="AA192" i="25"/>
  <c r="AA191" i="25"/>
  <c r="AA190" i="25"/>
  <c r="AA189" i="25"/>
  <c r="AA188" i="25"/>
  <c r="Y189" i="25"/>
  <c r="Y190" i="25"/>
  <c r="Y188" i="25"/>
  <c r="Y191" i="25"/>
  <c r="Y192" i="25"/>
  <c r="Z180" i="25"/>
  <c r="R25" i="28" s="1"/>
  <c r="AA179" i="25"/>
  <c r="Y179" i="25"/>
  <c r="AA178" i="25"/>
  <c r="Y178" i="25"/>
  <c r="AA177" i="25"/>
  <c r="Y177" i="25"/>
  <c r="AA176" i="25"/>
  <c r="Y176" i="25"/>
  <c r="Z128" i="25"/>
  <c r="R18" i="28" s="1"/>
  <c r="AA127" i="25"/>
  <c r="Y127" i="25"/>
  <c r="AA126" i="25"/>
  <c r="Y126" i="25"/>
  <c r="Z541" i="25" l="1"/>
  <c r="Z542" i="25" s="1"/>
  <c r="Y128" i="25"/>
  <c r="O18" i="28" s="1"/>
  <c r="Y491" i="25"/>
  <c r="Y180" i="25"/>
  <c r="O25" i="28" s="1"/>
  <c r="U40" i="28" l="1"/>
  <c r="F111" i="25" l="1"/>
  <c r="Z109" i="25"/>
  <c r="Z108" i="25"/>
  <c r="AA108" i="25"/>
  <c r="Z410" i="25" l="1"/>
  <c r="AA409" i="25"/>
  <c r="Y409" i="25"/>
  <c r="AA408" i="25"/>
  <c r="Y408" i="25"/>
  <c r="AA407" i="25"/>
  <c r="Y407" i="25"/>
  <c r="AA549" i="25" l="1"/>
  <c r="Y549" i="25"/>
  <c r="B58" i="28" l="1"/>
  <c r="C58" i="28"/>
  <c r="B40" i="28"/>
  <c r="C40" i="28"/>
  <c r="U31" i="28"/>
  <c r="C31" i="28"/>
  <c r="B31" i="28"/>
  <c r="B15" i="28"/>
  <c r="U15" i="28"/>
  <c r="C15" i="28"/>
  <c r="U11" i="28"/>
  <c r="C11" i="28"/>
  <c r="B11" i="28"/>
  <c r="B9" i="28"/>
  <c r="U9" i="28"/>
  <c r="C9" i="28"/>
  <c r="C14" i="28"/>
  <c r="AA531" i="25" l="1"/>
  <c r="Y531" i="25"/>
  <c r="AA530" i="25"/>
  <c r="Y530" i="25"/>
  <c r="AA529" i="25"/>
  <c r="Y529" i="25"/>
  <c r="Z104" i="25" l="1"/>
  <c r="AA100" i="25"/>
  <c r="Y100" i="25"/>
  <c r="AA99" i="25"/>
  <c r="Y99" i="25"/>
  <c r="Z385" i="25" l="1"/>
  <c r="R40" i="28" s="1"/>
  <c r="AA384" i="25"/>
  <c r="Y384" i="25"/>
  <c r="AA383" i="25"/>
  <c r="Y383" i="25"/>
  <c r="Y385" i="25" l="1"/>
  <c r="O40" i="28" s="1"/>
  <c r="AA109" i="25" l="1"/>
  <c r="Z110" i="25" l="1"/>
  <c r="R15" i="28" s="1"/>
  <c r="Y109" i="25"/>
  <c r="Y108" i="25"/>
  <c r="AA103" i="25"/>
  <c r="Y103" i="25"/>
  <c r="AA102" i="25"/>
  <c r="Y102" i="25"/>
  <c r="AA101" i="25"/>
  <c r="Y101" i="25"/>
  <c r="AA98" i="25"/>
  <c r="Y98" i="25"/>
  <c r="AA97" i="25"/>
  <c r="Y97" i="25"/>
  <c r="AA96" i="25"/>
  <c r="Y96" i="25"/>
  <c r="AA95" i="25"/>
  <c r="Y95" i="25"/>
  <c r="AA94" i="25"/>
  <c r="Y94" i="25"/>
  <c r="Y79" i="16"/>
  <c r="Y110" i="25" l="1"/>
  <c r="O15" i="28" s="1"/>
  <c r="AA550" i="25" l="1"/>
  <c r="Y550" i="25"/>
  <c r="AA548" i="25"/>
  <c r="Y548" i="25"/>
  <c r="AA547" i="25"/>
  <c r="Y547" i="25"/>
  <c r="AA546" i="25"/>
  <c r="Y546" i="25"/>
  <c r="AA545" i="25"/>
  <c r="Y545" i="25"/>
  <c r="AA535" i="25" l="1"/>
  <c r="Y535" i="25"/>
  <c r="AA534" i="25" l="1"/>
  <c r="Y534" i="25"/>
  <c r="AA533" i="25"/>
  <c r="Y533" i="25"/>
  <c r="AA532" i="25"/>
  <c r="Y532" i="25"/>
  <c r="AA528" i="25"/>
  <c r="Y528" i="25"/>
  <c r="AA527" i="25"/>
  <c r="Y527" i="25"/>
  <c r="AA526" i="25"/>
  <c r="Y526" i="25"/>
  <c r="AA521" i="25" l="1"/>
  <c r="Y521" i="25"/>
  <c r="AA520" i="25"/>
  <c r="Y520" i="25"/>
  <c r="AA519" i="25"/>
  <c r="Y519" i="25"/>
  <c r="AA518" i="25"/>
  <c r="Y518" i="25"/>
  <c r="AA517" i="25"/>
  <c r="Y517" i="25"/>
  <c r="AA516" i="25"/>
  <c r="Y516" i="25"/>
  <c r="AA515" i="25"/>
  <c r="Y515" i="25"/>
  <c r="R31" i="28" l="1"/>
  <c r="Y96" i="16" l="1"/>
  <c r="Y95" i="16"/>
  <c r="Z71" i="25"/>
  <c r="R11" i="28" s="1"/>
  <c r="AA70" i="25"/>
  <c r="Y70" i="25"/>
  <c r="AA69" i="25"/>
  <c r="Y69" i="25"/>
  <c r="AA68" i="25"/>
  <c r="Y68" i="25"/>
  <c r="AA67" i="25"/>
  <c r="Y67" i="25"/>
  <c r="AA65" i="25"/>
  <c r="Y65" i="25"/>
  <c r="AA64" i="25"/>
  <c r="Y64" i="25"/>
  <c r="AA63" i="25"/>
  <c r="Y63" i="25"/>
  <c r="AA62" i="25"/>
  <c r="Y62" i="25"/>
  <c r="Y83" i="16"/>
  <c r="Y82" i="16"/>
  <c r="O31" i="28" l="1"/>
  <c r="Y71" i="25"/>
  <c r="Z503" i="25"/>
  <c r="R55" i="28" s="1"/>
  <c r="U5" i="28"/>
  <c r="U6" i="28"/>
  <c r="U14" i="28"/>
  <c r="U16" i="28"/>
  <c r="U17" i="28"/>
  <c r="U20" i="28"/>
  <c r="U22" i="28"/>
  <c r="U26" i="28"/>
  <c r="U27" i="28"/>
  <c r="U28" i="28"/>
  <c r="U37" i="28"/>
  <c r="U38" i="28"/>
  <c r="U41" i="28"/>
  <c r="U43" i="28"/>
  <c r="U44" i="28"/>
  <c r="U45" i="28"/>
  <c r="U51" i="28"/>
  <c r="U52" i="28"/>
  <c r="U53" i="28"/>
  <c r="U54" i="28"/>
  <c r="U55" i="28"/>
  <c r="U57" i="28"/>
  <c r="U58" i="28"/>
  <c r="U59" i="28"/>
  <c r="U60" i="28"/>
  <c r="U61" i="28"/>
  <c r="Z15" i="25"/>
  <c r="R5" i="28" s="1"/>
  <c r="R6" i="28"/>
  <c r="Z44" i="25"/>
  <c r="R9" i="28" s="1"/>
  <c r="R14" i="28"/>
  <c r="R16" i="28"/>
  <c r="Z123" i="25"/>
  <c r="R17" i="28" s="1"/>
  <c r="Z137" i="25"/>
  <c r="R20" i="28" s="1"/>
  <c r="R22" i="28"/>
  <c r="Z184" i="25"/>
  <c r="R26" i="28" s="1"/>
  <c r="Z194" i="25"/>
  <c r="R27" i="28" s="1"/>
  <c r="Z203" i="25"/>
  <c r="R28" i="28" s="1"/>
  <c r="Z362" i="25"/>
  <c r="R37" i="28" s="1"/>
  <c r="Z366" i="25"/>
  <c r="R38" i="28" s="1"/>
  <c r="R41" i="28"/>
  <c r="R43" i="28"/>
  <c r="Z414" i="25"/>
  <c r="R44" i="28" s="1"/>
  <c r="Z423" i="25"/>
  <c r="R45" i="28" s="1"/>
  <c r="Z473" i="25"/>
  <c r="R51" i="28" s="1"/>
  <c r="Z483" i="25"/>
  <c r="R52" i="28" s="1"/>
  <c r="R53" i="28"/>
  <c r="Z496" i="25"/>
  <c r="R54" i="28" s="1"/>
  <c r="R57" i="28"/>
  <c r="Z522" i="25"/>
  <c r="R58" i="28" s="1"/>
  <c r="R59" i="28"/>
  <c r="Z551" i="25"/>
  <c r="R60" i="28" s="1"/>
  <c r="R61" i="28"/>
  <c r="Y6" i="25"/>
  <c r="Y7" i="25"/>
  <c r="Y8" i="25"/>
  <c r="Y9" i="25"/>
  <c r="Y10" i="25"/>
  <c r="Y11" i="25"/>
  <c r="Y12" i="25"/>
  <c r="Y13" i="25"/>
  <c r="Y14" i="25"/>
  <c r="Y18" i="25"/>
  <c r="Y19" i="25"/>
  <c r="Y36" i="25"/>
  <c r="Y37" i="25"/>
  <c r="Y38" i="25"/>
  <c r="Y39" i="25"/>
  <c r="Y40" i="25"/>
  <c r="Y41" i="25"/>
  <c r="Y42" i="25"/>
  <c r="Y43" i="25"/>
  <c r="Y122" i="25"/>
  <c r="Y123" i="25" s="1"/>
  <c r="O17" i="28" s="1"/>
  <c r="Y132" i="25"/>
  <c r="Y133" i="25"/>
  <c r="Y134" i="25"/>
  <c r="Y135" i="25"/>
  <c r="Y136" i="25"/>
  <c r="Y183" i="25"/>
  <c r="Y187" i="25"/>
  <c r="Y193" i="25"/>
  <c r="Y197" i="25"/>
  <c r="Y361" i="25"/>
  <c r="Y362" i="25" s="1"/>
  <c r="O37" i="28" s="1"/>
  <c r="Y365" i="25"/>
  <c r="Y366" i="25" s="1"/>
  <c r="O38" i="28" s="1"/>
  <c r="Y413" i="25"/>
  <c r="Y414" i="25" s="1"/>
  <c r="O44" i="28" s="1"/>
  <c r="Y417" i="25"/>
  <c r="Y418" i="25"/>
  <c r="Y419" i="25"/>
  <c r="Y420" i="25"/>
  <c r="Y421" i="25"/>
  <c r="Y422" i="25"/>
  <c r="Y467" i="25"/>
  <c r="Y468" i="25"/>
  <c r="Y469" i="25"/>
  <c r="Y470" i="25"/>
  <c r="Y471" i="25"/>
  <c r="Y472" i="25"/>
  <c r="Y476" i="25"/>
  <c r="Y477" i="25"/>
  <c r="Y478" i="25"/>
  <c r="Y479" i="25"/>
  <c r="Y480" i="25"/>
  <c r="Y481" i="25"/>
  <c r="Y482" i="25"/>
  <c r="Y494" i="25"/>
  <c r="Y495" i="25"/>
  <c r="Y499" i="25"/>
  <c r="Y500" i="25"/>
  <c r="Y501" i="25"/>
  <c r="Y502" i="25"/>
  <c r="Y507" i="25"/>
  <c r="Y509" i="25"/>
  <c r="Y510" i="25"/>
  <c r="Y511" i="25"/>
  <c r="C29" i="28"/>
  <c r="B29" i="28"/>
  <c r="C61" i="28"/>
  <c r="B61" i="28"/>
  <c r="AA10" i="25"/>
  <c r="B4" i="28"/>
  <c r="B13" i="28"/>
  <c r="B19" i="28"/>
  <c r="B23" i="28"/>
  <c r="B50" i="28"/>
  <c r="B56" i="28"/>
  <c r="B62" i="28"/>
  <c r="B20" i="28"/>
  <c r="B22" i="28"/>
  <c r="B60" i="28"/>
  <c r="B59" i="28"/>
  <c r="B57" i="28"/>
  <c r="B55" i="28"/>
  <c r="B54" i="28"/>
  <c r="B52" i="28"/>
  <c r="B53" i="28"/>
  <c r="B51" i="28"/>
  <c r="B45" i="28"/>
  <c r="B44" i="28"/>
  <c r="B43" i="28"/>
  <c r="B41" i="28"/>
  <c r="B38" i="28"/>
  <c r="B37" i="28"/>
  <c r="B28" i="28"/>
  <c r="B27" i="28"/>
  <c r="B26" i="28"/>
  <c r="B17" i="28"/>
  <c r="B16" i="28"/>
  <c r="B14" i="28"/>
  <c r="B6" i="28"/>
  <c r="B5" i="28"/>
  <c r="C62" i="28"/>
  <c r="C60" i="28"/>
  <c r="C59" i="28"/>
  <c r="C57" i="28"/>
  <c r="C55" i="28"/>
  <c r="C54" i="28"/>
  <c r="C53" i="28"/>
  <c r="C52" i="28"/>
  <c r="C51" i="28"/>
  <c r="C45" i="28"/>
  <c r="C44" i="28"/>
  <c r="C43" i="28"/>
  <c r="C41" i="28"/>
  <c r="C38" i="28"/>
  <c r="C37" i="28"/>
  <c r="C28" i="28"/>
  <c r="C27" i="28"/>
  <c r="C26" i="28"/>
  <c r="C22" i="28"/>
  <c r="C20" i="28"/>
  <c r="C17" i="28"/>
  <c r="C16" i="28"/>
  <c r="C7" i="28"/>
  <c r="C6" i="28"/>
  <c r="C5" i="28"/>
  <c r="C56" i="28"/>
  <c r="C50" i="28"/>
  <c r="C23" i="28"/>
  <c r="C19" i="28"/>
  <c r="C13" i="28"/>
  <c r="AA14" i="25"/>
  <c r="AA13" i="25"/>
  <c r="AA12" i="25"/>
  <c r="AA11" i="25"/>
  <c r="AA9" i="25"/>
  <c r="AA8" i="25"/>
  <c r="AA7" i="25"/>
  <c r="AA6" i="25"/>
  <c r="C4" i="28"/>
  <c r="AA502" i="25"/>
  <c r="AA501" i="25"/>
  <c r="AA500" i="25"/>
  <c r="AA499" i="25"/>
  <c r="Z1" i="28"/>
  <c r="D1" i="28"/>
  <c r="A1" i="28"/>
  <c r="AA495" i="25"/>
  <c r="AA494" i="25"/>
  <c r="AA482" i="25"/>
  <c r="AA481" i="25"/>
  <c r="AA480" i="25"/>
  <c r="AA479" i="25"/>
  <c r="AA478" i="25"/>
  <c r="AA477" i="25"/>
  <c r="AA476" i="25"/>
  <c r="AA472" i="25"/>
  <c r="AA471" i="25"/>
  <c r="AA470" i="25"/>
  <c r="AA469" i="25"/>
  <c r="AA468" i="25"/>
  <c r="AA467" i="25"/>
  <c r="Z1" i="25"/>
  <c r="D1" i="25"/>
  <c r="A1" i="25"/>
  <c r="AA413" i="25"/>
  <c r="AA422" i="25"/>
  <c r="AA197" i="25"/>
  <c r="AA183" i="25"/>
  <c r="AA421" i="25"/>
  <c r="AA420" i="25"/>
  <c r="AA419" i="25"/>
  <c r="AA418" i="25"/>
  <c r="AA417" i="25"/>
  <c r="AA365" i="25"/>
  <c r="AA361" i="25"/>
  <c r="AA132" i="25"/>
  <c r="AA511" i="25"/>
  <c r="AA510" i="25"/>
  <c r="AA509" i="25"/>
  <c r="AA507" i="25"/>
  <c r="AA136" i="25"/>
  <c r="AA135" i="25"/>
  <c r="AA134" i="25"/>
  <c r="AA133" i="25"/>
  <c r="AA122" i="25"/>
  <c r="AA43" i="25"/>
  <c r="AA42" i="25"/>
  <c r="AA41" i="25"/>
  <c r="AA40" i="25"/>
  <c r="AA39" i="25"/>
  <c r="AA38" i="25"/>
  <c r="AA37" i="25"/>
  <c r="AA36" i="25"/>
  <c r="AA19" i="25"/>
  <c r="AA18" i="25"/>
  <c r="Y93" i="16"/>
  <c r="Y92" i="16"/>
  <c r="Y91" i="16"/>
  <c r="Y90" i="16"/>
  <c r="Y89" i="16"/>
  <c r="Y88" i="16"/>
  <c r="Y86" i="16"/>
  <c r="Y76" i="16"/>
  <c r="Y74" i="16"/>
  <c r="Y70" i="16"/>
  <c r="Y69" i="16"/>
  <c r="Y68" i="16"/>
  <c r="Y67" i="16"/>
  <c r="Y66" i="16"/>
  <c r="Y64" i="16"/>
  <c r="Y63" i="16"/>
  <c r="Y62" i="16"/>
  <c r="Y61" i="16"/>
  <c r="Y59" i="16"/>
  <c r="Y58" i="16"/>
  <c r="Y57" i="16"/>
  <c r="Y56" i="16"/>
  <c r="Y55" i="16"/>
  <c r="Y54" i="16"/>
  <c r="Y52" i="16"/>
  <c r="Y51" i="16"/>
  <c r="Y50" i="16"/>
  <c r="Y49" i="16"/>
  <c r="Y48" i="16"/>
  <c r="Y46" i="16"/>
  <c r="Y45" i="16"/>
  <c r="Y44" i="16"/>
  <c r="Y43" i="16"/>
  <c r="Y41" i="16"/>
  <c r="Y40" i="16"/>
  <c r="Y38" i="16"/>
  <c r="Y37" i="16"/>
  <c r="Y36" i="16"/>
  <c r="Y35" i="16"/>
  <c r="Y34" i="16"/>
  <c r="Y33" i="16"/>
  <c r="Y32" i="16"/>
  <c r="Y31" i="16"/>
  <c r="Y30" i="16"/>
  <c r="Y29" i="16"/>
  <c r="Y28" i="16"/>
  <c r="Y27" i="16"/>
  <c r="Y26" i="16"/>
  <c r="Y25" i="16"/>
  <c r="Y24" i="16"/>
  <c r="Y22" i="16"/>
  <c r="Y21" i="16"/>
  <c r="Y20" i="16"/>
  <c r="Y18" i="16"/>
  <c r="Y17" i="16"/>
  <c r="Y15" i="16"/>
  <c r="Y14" i="16"/>
  <c r="Y13" i="16"/>
  <c r="Y12" i="16"/>
  <c r="Y10" i="16"/>
  <c r="Y9" i="16"/>
  <c r="Y8" i="16"/>
  <c r="Y6" i="16"/>
  <c r="U64" i="28" l="1"/>
  <c r="O11" i="28"/>
  <c r="Y512" i="25"/>
  <c r="O57" i="28" s="1"/>
  <c r="Y496" i="25"/>
  <c r="O54" i="28" s="1"/>
  <c r="Y522" i="25"/>
  <c r="O58" i="28" s="1"/>
  <c r="O61" i="28"/>
  <c r="O53" i="28"/>
  <c r="Y483" i="25"/>
  <c r="O52" i="28" s="1"/>
  <c r="Y473" i="25"/>
  <c r="O51" i="28" s="1"/>
  <c r="Y203" i="25"/>
  <c r="O28" i="28" s="1"/>
  <c r="Y551" i="25"/>
  <c r="O60" i="28" s="1"/>
  <c r="Y423" i="25"/>
  <c r="O45" i="28" s="1"/>
  <c r="O41" i="28"/>
  <c r="Y137" i="25"/>
  <c r="O20" i="28" s="1"/>
  <c r="Y44" i="25"/>
  <c r="O9" i="28" s="1"/>
  <c r="Y20" i="25"/>
  <c r="O6" i="28" s="1"/>
  <c r="Y503" i="25"/>
  <c r="O55" i="28" s="1"/>
  <c r="O22" i="28"/>
  <c r="Y15" i="25"/>
  <c r="O5" i="28" s="1"/>
  <c r="Y119" i="25"/>
  <c r="O16" i="28" s="1"/>
  <c r="Y410" i="25"/>
  <c r="O43" i="28" s="1"/>
  <c r="Y194" i="25"/>
  <c r="O27" i="28" s="1"/>
  <c r="Y542" i="25"/>
  <c r="O59" i="28" s="1"/>
  <c r="Y184" i="25"/>
  <c r="O26" i="28" s="1"/>
  <c r="Y104" i="25"/>
  <c r="O14" i="28" s="1"/>
  <c r="R64" i="28" l="1"/>
  <c r="O64" i="28"/>
  <c r="AF67" i="28" l="1"/>
</calcChain>
</file>

<file path=xl/sharedStrings.xml><?xml version="1.0" encoding="utf-8"?>
<sst xmlns="http://schemas.openxmlformats.org/spreadsheetml/2006/main" count="1648" uniqueCount="1122">
  <si>
    <t>Is it company policy to employ officers on a permanent basis?</t>
  </si>
  <si>
    <t>Environmental Ship Index (ESI)</t>
  </si>
  <si>
    <t>Is it company policy to use hydraulic oil that  is certified according to the EEL in hatch closing system?</t>
  </si>
  <si>
    <t>Due to characteristics of environmentally friendly lubricants (EEL certified) are extra measures taken into account for the applicable system if needed? (e.g. condition of seals &amp; filters, temperature &amp; condition of oil, prevention of humidity ingress etc.)</t>
  </si>
  <si>
    <t>5900.1</t>
  </si>
  <si>
    <t>5900.12</t>
  </si>
  <si>
    <t>5900.2</t>
  </si>
  <si>
    <t>5900.10</t>
  </si>
  <si>
    <t>5900.13</t>
  </si>
  <si>
    <t>5910.2</t>
  </si>
  <si>
    <t>5910.4</t>
  </si>
  <si>
    <t>5910.5</t>
  </si>
  <si>
    <t>5910.6</t>
  </si>
  <si>
    <t>5910.7</t>
  </si>
  <si>
    <t>Is a maintenance checklist used regarding the (monthly) maintenance inspection?</t>
  </si>
  <si>
    <t>7100.1</t>
  </si>
  <si>
    <t>7100.2</t>
  </si>
  <si>
    <t>1400.1</t>
  </si>
  <si>
    <t>1400.2</t>
  </si>
  <si>
    <t>Is a system administrator designated for administrative PC systems in the office ?</t>
  </si>
  <si>
    <t>Norm item</t>
  </si>
  <si>
    <t xml:space="preserve">Are shore-ship communications, defined levels of authority and lines of communication established?               </t>
  </si>
  <si>
    <t>(Preparation of vessel before delivery) Has a company procedure been implemented to ensure that the vessel's cargo spaces &amp; other compartments where possible, will be delivered to either the recycling facility or cash-buyer in a "gas-free &amp; safe for entry and hot work" condition?</t>
  </si>
  <si>
    <t>Does the company have a procedure in order to report an incident to the nearest coastal state in the event of the ship being abandoned or if a report from the ship is incomplete or unobtainable?</t>
  </si>
  <si>
    <t>5820.6</t>
  </si>
  <si>
    <t>5821</t>
  </si>
  <si>
    <t>Outfitting of bilge water system</t>
  </si>
  <si>
    <r>
      <t>Particulate Matter (PM) Emissions</t>
    </r>
    <r>
      <rPr>
        <b/>
        <sz val="18"/>
        <rFont val="Arial"/>
        <family val="2"/>
      </rPr>
      <t xml:space="preserve">   </t>
    </r>
  </si>
  <si>
    <t>Enclosed Space Entry &amp; Hot Work</t>
  </si>
  <si>
    <t>Computer Systems, Networks, Data Security and Training</t>
  </si>
  <si>
    <t>Navigation</t>
  </si>
  <si>
    <t>Mooring Operations</t>
  </si>
  <si>
    <t>* for detailed interpretations of the colours and the usage of the checklist, please refer to the pdf-file named "Instruction Notes" located on www.greenaward.org under "Certification/ Download".</t>
  </si>
  <si>
    <t>Points that add up 
to minimum score
(indication only)</t>
  </si>
  <si>
    <t>a</t>
  </si>
  <si>
    <t>Scoring (%)</t>
  </si>
  <si>
    <t>Does the company have a contract for automatic supply of new hydrographic publications?</t>
  </si>
  <si>
    <t>Are master's reviews reported and evaluated?</t>
  </si>
  <si>
    <t>106.2</t>
  </si>
  <si>
    <t>5460</t>
  </si>
  <si>
    <t>5460.1</t>
  </si>
  <si>
    <t>TOTAL SCORES</t>
  </si>
  <si>
    <t>Deck equipment lubrication (use of oils)</t>
  </si>
  <si>
    <t>7500.1</t>
  </si>
  <si>
    <t>101.1</t>
  </si>
  <si>
    <t>102.1</t>
  </si>
  <si>
    <t>103.1</t>
  </si>
  <si>
    <t>103.2</t>
  </si>
  <si>
    <t>104.3</t>
  </si>
  <si>
    <t>1300.1</t>
  </si>
  <si>
    <t>5812.5</t>
  </si>
  <si>
    <t>5812.4</t>
  </si>
  <si>
    <t>5812.3</t>
  </si>
  <si>
    <t>5812</t>
  </si>
  <si>
    <t>6400.5</t>
  </si>
  <si>
    <t>6400.4</t>
  </si>
  <si>
    <t>6400.3</t>
  </si>
  <si>
    <t>6400</t>
  </si>
  <si>
    <t>7000</t>
  </si>
  <si>
    <t>7100</t>
  </si>
  <si>
    <t>7200</t>
  </si>
  <si>
    <t>7400.4</t>
  </si>
  <si>
    <t>7400</t>
  </si>
  <si>
    <t>7500</t>
  </si>
  <si>
    <t>9000</t>
  </si>
  <si>
    <t xml:space="preserve">GA Code: </t>
  </si>
  <si>
    <t>Is crew on board provided with suitable personal protective equipment and suitable equipment for testing the atmosphere of an enclosed space? (e.g. breathing apparatus, protective clothing and approved + calibrated atmosphere testing equipment)</t>
  </si>
  <si>
    <t>RR</t>
  </si>
  <si>
    <t>1600.4</t>
  </si>
  <si>
    <t>Are ship inspections held at defined intervals? (minimum of twice a year or equivalent)</t>
  </si>
  <si>
    <t>Is communication with media included in the emergency procedures?</t>
  </si>
  <si>
    <t>7400.1</t>
  </si>
  <si>
    <t>Does the company have procedures for the preparation of plans and instructions for key shipboard operations concerning safety of the ship and prevention of pollution?</t>
  </si>
  <si>
    <t xml:space="preserve">Are tasks, qualifications and responsibilities described in the manuals and in the job descriptions? </t>
  </si>
  <si>
    <t>Does the system cover the arrangements needed to ensure that the company, day and night, is prepared to respond effectively to hazards, accidents or emergencies involving their ships?</t>
  </si>
  <si>
    <t>3200.5</t>
  </si>
  <si>
    <t>106.4</t>
  </si>
  <si>
    <t>106.6</t>
  </si>
  <si>
    <t>106.11</t>
  </si>
  <si>
    <t>The Total Score Review has been moved to another tab named "Office - Total Score Review"</t>
  </si>
  <si>
    <t>QUALITY DEPT.</t>
  </si>
  <si>
    <t>NAUTICAL DEPT.</t>
  </si>
  <si>
    <t>OPER./CHART DEPT.</t>
  </si>
  <si>
    <t>Is it company policy to use grease that is certified according to the EEL (all deck equipment)?</t>
  </si>
  <si>
    <t>Is it company policy to use gear oil that is certified according to the EEL (all deck equipment)?</t>
  </si>
  <si>
    <t>Is it company policy to use hydraulic oil that  is certified according to the EEL in mooring and anchor appliances?</t>
  </si>
  <si>
    <t>MINIMUM RANKING SCORE REQUIRED</t>
  </si>
  <si>
    <t>Does the company have the overriding authority of the master clearly defined? (ISM Code 2002 5.2)</t>
  </si>
  <si>
    <t>1600.5</t>
  </si>
  <si>
    <t>1600.6</t>
  </si>
  <si>
    <t>5820.3</t>
  </si>
  <si>
    <t>301.1</t>
  </si>
  <si>
    <t>2100.7</t>
  </si>
  <si>
    <t>310.5</t>
  </si>
  <si>
    <t>310.6</t>
  </si>
  <si>
    <t>Does the company have a policy concerning the retention and disposal of oil residues (sludge)?</t>
  </si>
  <si>
    <t>Are computer systems, in relation to IMO MSC/Circ.891, certified by a recognised organisation?</t>
  </si>
  <si>
    <t>5820.4</t>
  </si>
  <si>
    <t>Is the risk assessment carried out in order to create a list of critical equipment for every ship after intermediate survey (at least every 2.5 years)?</t>
  </si>
  <si>
    <t>Has the company developed an internal technical inspection programme?</t>
  </si>
  <si>
    <t>Does the company have relevant previous survey and internal technical inspection reports?</t>
  </si>
  <si>
    <t>Does the company have procedures/instructions for hull / ship's construction condition-inspections to be carried out by ship's personnel?</t>
  </si>
  <si>
    <t>Have the owners/managers established documented policies concerning shore/ship personnel?</t>
  </si>
  <si>
    <t>Are obsolete documents removed promptly?</t>
  </si>
  <si>
    <t>1200.4</t>
  </si>
  <si>
    <t>1600.1</t>
  </si>
  <si>
    <t>1600.2</t>
  </si>
  <si>
    <r>
      <t>Compressor for the refilling of air cylinders for breathing apparatus or alternative</t>
    </r>
    <r>
      <rPr>
        <sz val="16"/>
        <rFont val="Arial"/>
        <family val="2"/>
      </rPr>
      <t>,</t>
    </r>
    <r>
      <rPr>
        <b/>
        <sz val="16"/>
        <rFont val="Arial"/>
        <family val="2"/>
      </rPr>
      <t xml:space="preserve"> </t>
    </r>
    <r>
      <rPr>
        <sz val="16"/>
        <rFont val="Arial"/>
        <family val="2"/>
      </rPr>
      <t>Additional Green Award Requirement</t>
    </r>
  </si>
  <si>
    <r>
      <t xml:space="preserve">Familiarisation, </t>
    </r>
    <r>
      <rPr>
        <sz val="16"/>
        <rFont val="Arial"/>
        <family val="2"/>
      </rPr>
      <t>Additional Green Award Requirement</t>
    </r>
  </si>
  <si>
    <t>Does the company have instructions/procedures for the reporting of 
non-conformities/ near misses?</t>
  </si>
  <si>
    <t>Does the MS provide for specific measures aimed at promoting the reliability of ship-critical equipment and systems?</t>
  </si>
  <si>
    <t>Does the company have procedures to control documents and data relevant to the 
Man.System?</t>
  </si>
  <si>
    <r>
      <t>Alternative for 1300.1:</t>
    </r>
    <r>
      <rPr>
        <sz val="16"/>
        <rFont val="Arial"/>
        <family val="2"/>
      </rPr>
      <t xml:space="preserve"> sufficient number of air cylinders for the sole purpose of 
safety drills</t>
    </r>
  </si>
  <si>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</si>
  <si>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</si>
  <si>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</si>
  <si>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Ship Recycling - Inventory of Hazardous Materials</t>
  </si>
  <si>
    <t>New buildings - For Owner / Managers and 3rd-party Ship Managers
For 5900.1, 5900.12 and 5900.2</t>
  </si>
  <si>
    <t>Does the company require the shipyard to have procedures to require equipment-/machinery-suppliers to provide a "Material Declaration"? (used by the yard to develop the Inventory Part I)  (requirement to be part of the building contract)</t>
  </si>
  <si>
    <t>Is it company policy to employ all ship-personnel on a permanent basis?</t>
  </si>
  <si>
    <t>Is it company policy to employ senior officers on a permanent basis?</t>
  </si>
  <si>
    <t>Is an owner's inspection report  available?</t>
  </si>
  <si>
    <t xml:space="preserve">Are objectives concerning safety and the environment described? </t>
  </si>
  <si>
    <t>Safety precautions during cargo operations</t>
  </si>
  <si>
    <t>Is the HSQ Manager designated to authorise hot work?</t>
  </si>
  <si>
    <t>Newbuild policy</t>
  </si>
  <si>
    <t>5450.1</t>
  </si>
  <si>
    <t xml:space="preserve">OFFICE RANKING SCORE </t>
  </si>
  <si>
    <t>7300.9</t>
  </si>
  <si>
    <t>106.8</t>
  </si>
  <si>
    <t>Are internal audits held on board the ships?</t>
  </si>
  <si>
    <t>106.9</t>
  </si>
  <si>
    <t>1200.8</t>
  </si>
  <si>
    <t>Are all personnel entering an enclosed space provided with a personal gas detector which can measure HC, oxygen and relevant toxic vapours?</t>
  </si>
  <si>
    <t>Is there an Enclosed Space Entry and Hot  Work  permit to work system, taking account of IMO and industry guidelines and where relevant local port / terminal requirements?</t>
  </si>
  <si>
    <t>7300.7</t>
  </si>
  <si>
    <t>Are there procedures/instructions for the internal transfer of fuel oil between main storage tanks?</t>
  </si>
  <si>
    <t>Is there an instruction that all persons involved are to be familiar with the intended bunker operation and/or internal transfer operation and their duties?</t>
  </si>
  <si>
    <t>Does the company use weather routing services for ships on long haul voyages?</t>
  </si>
  <si>
    <t>MAINTENANCE / SURVEYS</t>
  </si>
  <si>
    <t>6100.1</t>
  </si>
  <si>
    <t>6100.2</t>
  </si>
  <si>
    <t>1300.2</t>
  </si>
  <si>
    <t>Ballast Water Management</t>
  </si>
  <si>
    <t>Is an evaluation of the Hot Work permit made (permit shows the appropriate safety precautions relevant to the location of work)?</t>
  </si>
  <si>
    <t>Total score</t>
  </si>
  <si>
    <t>LEGEND</t>
  </si>
  <si>
    <t>2120.1</t>
  </si>
  <si>
    <t>2120.2</t>
  </si>
  <si>
    <t>Is the entity who is responsible for the operations of the ship clearly defined? 
(Owner or entity)</t>
  </si>
  <si>
    <t>Is this policy maintained and implemented at all shore-based levels as well as all 
ship-based levels?</t>
  </si>
  <si>
    <t>Is a company policy concerning safety and the environment and which is signed by the Man. Dir., available?</t>
  </si>
  <si>
    <t>Revision Code</t>
  </si>
  <si>
    <t>6400.6</t>
  </si>
  <si>
    <t>1200.7</t>
  </si>
  <si>
    <t>3100.5</t>
  </si>
  <si>
    <t>3200.11</t>
  </si>
  <si>
    <t>5812.1</t>
  </si>
  <si>
    <t>5812.2</t>
  </si>
  <si>
    <t>7300.8</t>
  </si>
  <si>
    <t>NOT APPLICABLE</t>
  </si>
  <si>
    <t>6110</t>
  </si>
  <si>
    <t>5821.6</t>
  </si>
  <si>
    <t>Is it company policy to have  safety stock inventory reports for critical equipment and stand-by equipment?</t>
  </si>
  <si>
    <r>
      <t xml:space="preserve">Training / Courses for Personnel
</t>
    </r>
    <r>
      <rPr>
        <sz val="16"/>
        <rFont val="Arial"/>
        <family val="2"/>
      </rPr>
      <t>Additional Green Award Requirements &amp; IMO Model Courses</t>
    </r>
  </si>
  <si>
    <t>Is it company policy to employ ratings on a permanent basis?</t>
  </si>
  <si>
    <t>Indicates that the whole element did not reach the minimum score, hence a finding is issued. The number shows the scores obtained.</t>
  </si>
  <si>
    <r>
      <t xml:space="preserve">Indicates that the minimum score for the relevant element is "0", hence a finding will </t>
    </r>
    <r>
      <rPr>
        <i/>
        <sz val="16"/>
        <rFont val="Arial"/>
        <family val="2"/>
      </rPr>
      <t>not</t>
    </r>
    <r>
      <rPr>
        <sz val="16"/>
        <rFont val="Arial"/>
        <family val="2"/>
      </rPr>
      <t xml:space="preserve"> be issued.</t>
    </r>
  </si>
  <si>
    <t>7300.10</t>
  </si>
  <si>
    <t>Is an evaluation report of vessel's performance sent to the company?</t>
  </si>
  <si>
    <t>350.2</t>
  </si>
  <si>
    <t>Are the Management System (MS) Manuals maintained and updated?</t>
  </si>
  <si>
    <t>DESIGNATED PERSONS</t>
  </si>
  <si>
    <t>DEVELOPMENT OF PLANS FOR SHIPBOARD OPERATIONS</t>
  </si>
  <si>
    <t>EMERGENCY PREPAREDNESS</t>
  </si>
  <si>
    <t>Compliance with General Provisions</t>
  </si>
  <si>
    <t>111.1</t>
  </si>
  <si>
    <t>111.2</t>
  </si>
  <si>
    <t>Are valid documents available at all relevant locations?</t>
  </si>
  <si>
    <t>111.3</t>
  </si>
  <si>
    <t xml:space="preserve">Is standard composition of crew documented in company policy?  </t>
  </si>
  <si>
    <t>106.10</t>
  </si>
  <si>
    <t>2100.12</t>
  </si>
  <si>
    <t>2100.13</t>
  </si>
  <si>
    <t>2300.1</t>
  </si>
  <si>
    <t>MACHINERY / ENGINE OPERATIONS</t>
  </si>
  <si>
    <t>3100.1</t>
  </si>
  <si>
    <t>3100.2</t>
  </si>
  <si>
    <t>3100.3</t>
  </si>
  <si>
    <t>201.1</t>
  </si>
  <si>
    <t>201</t>
  </si>
  <si>
    <t>100</t>
  </si>
  <si>
    <t>101</t>
  </si>
  <si>
    <t>102</t>
  </si>
  <si>
    <t>105</t>
  </si>
  <si>
    <t>104</t>
  </si>
  <si>
    <t>103</t>
  </si>
  <si>
    <t>107</t>
  </si>
  <si>
    <t>111</t>
  </si>
  <si>
    <t>110</t>
  </si>
  <si>
    <t>212</t>
  </si>
  <si>
    <t>217</t>
  </si>
  <si>
    <t>301</t>
  </si>
  <si>
    <t>300</t>
  </si>
  <si>
    <t>6300</t>
  </si>
  <si>
    <t>Indicates that an alternative is used, hence the score for that item is a "0".</t>
  </si>
  <si>
    <t>The checklist was filled in incorrectly, thus shows "error".</t>
  </si>
  <si>
    <t>Shows which elements are minimum = maximum. Hence scores on all items is required to fully comply.</t>
  </si>
  <si>
    <t>Score</t>
  </si>
  <si>
    <t xml:space="preserve">Ship Recycling - Policy for ships due to be recycled    </t>
  </si>
  <si>
    <t>FINANCIAL DEPT.</t>
  </si>
  <si>
    <t>IT  DEPT.</t>
  </si>
  <si>
    <t>INS- / CLAIM DEPT.</t>
  </si>
  <si>
    <t>PURCHASING DEPT.</t>
  </si>
  <si>
    <t xml:space="preserve">PERSONNEL DEPT. </t>
  </si>
  <si>
    <t>TECHNICAL DEPT.</t>
  </si>
  <si>
    <t>Does the MS require ship-critical equipment and systems to be identified?</t>
  </si>
  <si>
    <t>107.3</t>
  </si>
  <si>
    <t>108.1</t>
  </si>
  <si>
    <t>108.2</t>
  </si>
  <si>
    <t>CREW</t>
  </si>
  <si>
    <t>Has a company procedure been implemented within the Management System that a Final Survey, by an independent organization, will be carried out on the "Inventory of Hazardous Materials" (Part I, Part II and Part III) before delivery to either the recycling facility or cash buyer?</t>
  </si>
  <si>
    <t>4601</t>
  </si>
  <si>
    <t>4601.3</t>
  </si>
  <si>
    <t>4602</t>
  </si>
  <si>
    <t>4602.7</t>
  </si>
  <si>
    <t>4606</t>
  </si>
  <si>
    <t>4606.1</t>
  </si>
  <si>
    <t>4606.2</t>
  </si>
  <si>
    <t>1600.7</t>
  </si>
  <si>
    <t>1600.8</t>
  </si>
  <si>
    <t>DOCUMENTATION</t>
  </si>
  <si>
    <t>Do office personnel receive training/courses with regard to the ISM Code and are they consistent with the  MS manuals?</t>
  </si>
  <si>
    <t xml:space="preserve">SOLAS, General Provisions                                                                                                             </t>
  </si>
  <si>
    <t xml:space="preserve">SOLAS Certificates </t>
  </si>
  <si>
    <t>Are changes to documents reviewed and approved by authorised personnel?</t>
  </si>
  <si>
    <t>111.4</t>
  </si>
  <si>
    <t>112.1</t>
  </si>
  <si>
    <t>112.4</t>
  </si>
  <si>
    <t>Are non-conformities reported including their possible cause?</t>
  </si>
  <si>
    <t>110.5</t>
  </si>
  <si>
    <t>110.6</t>
  </si>
  <si>
    <t>109.2</t>
  </si>
  <si>
    <t>109.3</t>
  </si>
  <si>
    <t>109.4</t>
  </si>
  <si>
    <t>109.5</t>
  </si>
  <si>
    <t>110.1</t>
  </si>
  <si>
    <t>110.2</t>
  </si>
  <si>
    <t>110.3</t>
  </si>
  <si>
    <t>Is appropriate corrective action taken?</t>
  </si>
  <si>
    <t>110.4</t>
  </si>
  <si>
    <t>Are records of these activities maintained?</t>
  </si>
  <si>
    <t>3100.4</t>
  </si>
  <si>
    <t>(Preparation of vessel before delivery) Has a company procedure been implemented to clearly mark all compartments which could have an oxygen deficient or dangerous atmosphere? ( e.g. cofferdams, fuel oil tanks, waste oil tanks, black/grey water tanks, etc.)</t>
  </si>
  <si>
    <t>Is the plan reviewed? (periodic and event review)</t>
  </si>
  <si>
    <t>7400.2</t>
  </si>
  <si>
    <t>Alternatives for 7100.1</t>
  </si>
  <si>
    <t>106.1</t>
  </si>
  <si>
    <t>Are responsibilities and authorities of all office personnel clearly defined ?</t>
  </si>
  <si>
    <t>Is the designated person provided with shore-based support and adequate resources?</t>
  </si>
  <si>
    <t>Has the level of competency been defined and documented for office personnel performing functions pertinent to safety and the environment?</t>
  </si>
  <si>
    <t>Do arrangements include a provision for masters and officers to receive an adequate introduction and continuous update of the company's safety and environmental system?</t>
  </si>
  <si>
    <t xml:space="preserve">Do arrangements include training and an introduction to the quality system for the executive management ? </t>
  </si>
  <si>
    <t>7100.3</t>
  </si>
  <si>
    <t>7100.4</t>
  </si>
  <si>
    <t xml:space="preserve"> </t>
  </si>
  <si>
    <t>7200.1</t>
  </si>
  <si>
    <t>7200.2</t>
  </si>
  <si>
    <t>7200.4</t>
  </si>
  <si>
    <t>Does the company require a responsible officer to be designated for all aspects of the operation?</t>
  </si>
  <si>
    <t>107.1</t>
  </si>
  <si>
    <t>108.4</t>
  </si>
  <si>
    <t>Are procedures for an "Emergency room" in the office defined?</t>
  </si>
  <si>
    <t>112.2</t>
  </si>
  <si>
    <t>112.3</t>
  </si>
  <si>
    <t>Are the results of audits and reviews brought to the attention of all personnel having responsibility in the area involved?</t>
  </si>
  <si>
    <t>112.5</t>
  </si>
  <si>
    <t>212.1</t>
  </si>
  <si>
    <t>310.1</t>
  </si>
  <si>
    <t>Is a shipboard oil pollution emergency plan developed?</t>
  </si>
  <si>
    <t>Is it company policy for ships to participate in the Environmental Ship Index, where applicable?  (The ESI is a project from the World Port Climate Initiative; its aim is to recognise ships whose air emissions are below regulatory limits and in doing so contribute to improvements in air quality and reduction of greenhouse gas emissions in the shipping sector).</t>
  </si>
  <si>
    <t>Lubrication and Use of Oils (Element nr.: 5810, 5811 &amp; 5812)</t>
  </si>
  <si>
    <t>Stern tube lubrication</t>
  </si>
  <si>
    <t>5810.1</t>
  </si>
  <si>
    <t>Does the company periodically evaluate the efficiency of the MS and review the MS , in accordance with procedures established by the company ,when necessary?</t>
  </si>
  <si>
    <t>Is a management review done?</t>
  </si>
  <si>
    <t>Have the management personnel, responsible for the area involved, taken timely corrective actions on deficiencies found?</t>
  </si>
  <si>
    <t>3200.1</t>
  </si>
  <si>
    <t>CARGOES / CARGO OPERATIONS</t>
  </si>
  <si>
    <t>PREVENTION OF POLLUTION</t>
  </si>
  <si>
    <t>Does the company have objective evidence to show their support of the shipboard personnel in reporting of non-conformities / near misses?</t>
  </si>
  <si>
    <t>REPORTS AND ANALYSES OF NON-CONFORMATIES, ACCIDENTS AND  HAZARDOUS OCCURENCES</t>
  </si>
  <si>
    <t xml:space="preserve">Does the office support the master in cases where the ship cannot reasonably be expected to carry out ballast water exchange? </t>
  </si>
  <si>
    <t>Is the Master of a vessel fully conversant with the Company's Management Systems ?</t>
  </si>
  <si>
    <t>SAFETY AND ENVIRONMENTAL PROTECTION POLICY</t>
  </si>
  <si>
    <t>Are records of this training/courses available?</t>
  </si>
  <si>
    <t>Does the shipbroker (or head office staff) contact the master to request his confirmation that a cargo can be safely carried and his calculations of the tonnage that the ship can carry between specified ports?</t>
  </si>
  <si>
    <t>Is it company policy that maintenance meetings are carried out on board? (e.g. each month and at (all) sections on board)</t>
  </si>
  <si>
    <t>Are there procedures to ensure that a sufficient number of personnel  will be available in case of an emergency during port stay?</t>
  </si>
  <si>
    <t>102.2</t>
  </si>
  <si>
    <t>102.3</t>
  </si>
  <si>
    <t>103.3</t>
  </si>
  <si>
    <t>103.4</t>
  </si>
  <si>
    <t>104.1</t>
  </si>
  <si>
    <t>Is/are (a) designated person(s) assigned in the office?</t>
  </si>
  <si>
    <t>105.6</t>
  </si>
  <si>
    <t>105.7</t>
  </si>
  <si>
    <t>Is there a policy that system back-ups for vessel administrative PC systems are made?</t>
  </si>
  <si>
    <t>For Owner / Managers only (Not applicable to 3rd-party ship managers)</t>
  </si>
  <si>
    <t>SOLAS 1974</t>
  </si>
  <si>
    <t>MARPOL 73/78</t>
  </si>
  <si>
    <t>Control of drugs &amp; alcohol onboard</t>
  </si>
  <si>
    <t>Does the company have a procedure to verify the integrity of the sea staff certification and medical fitness before being assigned to the ship?</t>
  </si>
  <si>
    <t>5810.3</t>
  </si>
  <si>
    <t>Cargo handling and operations</t>
  </si>
  <si>
    <t>2120</t>
  </si>
  <si>
    <t>5820</t>
  </si>
  <si>
    <t>Are tasks &amp; responsibilities of shipboard personnel assigned to ballast water exchange operations defined, documented &amp; controlled ?</t>
  </si>
  <si>
    <t>Is the working language between the office and the vessels defined?</t>
  </si>
  <si>
    <t>106.12</t>
  </si>
  <si>
    <t>106.13</t>
  </si>
  <si>
    <t>106.14</t>
  </si>
  <si>
    <t>Does the company require the corrosion prevention system to be part of the vessel maintenance system?</t>
  </si>
  <si>
    <t>Is the internal audit scheme applicable to the IT department?</t>
  </si>
  <si>
    <t>310</t>
  </si>
  <si>
    <t>1300</t>
  </si>
  <si>
    <t>1400</t>
  </si>
  <si>
    <t>3200.13</t>
  </si>
  <si>
    <t>5000</t>
  </si>
  <si>
    <t>5200</t>
  </si>
  <si>
    <t>5450</t>
  </si>
  <si>
    <t>5700.6</t>
  </si>
  <si>
    <t>5700.5</t>
  </si>
  <si>
    <t>5700</t>
  </si>
  <si>
    <t>5810</t>
  </si>
  <si>
    <t>5811</t>
  </si>
  <si>
    <t>5811.1</t>
  </si>
  <si>
    <t>5812.6</t>
  </si>
  <si>
    <t>1200.9</t>
  </si>
  <si>
    <t>1200.10</t>
  </si>
  <si>
    <t>Does the company require the shipyard to include in these procedures that the "Material Declaration" contains information on the safe removal of hazardous materials? (requirement to be part of the building contract)</t>
  </si>
  <si>
    <t>Safety of Navigation / SOLAS chart carriage requirements</t>
  </si>
  <si>
    <t>6300.5</t>
  </si>
  <si>
    <t>MAINTENANCE OF THE SHIP AND EQUIPMENT</t>
  </si>
  <si>
    <t>N</t>
  </si>
  <si>
    <t>Bunker Operations</t>
  </si>
  <si>
    <t>Is an updated list of persons to be contacted available? (coastal States, port contacts, company interest contacts)</t>
  </si>
  <si>
    <t>MANAGEMENT ELEMENTS</t>
  </si>
  <si>
    <t>Are arrangements for shore and vessel systems documented ? (configuration scheme)</t>
  </si>
  <si>
    <t>Are adequate system back-up’s for office administrative PC systems made (where applicable) and are procedures for this documented ?</t>
  </si>
  <si>
    <t xml:space="preserve">Is there a policy that system back-ups for vessel computer-based systems are made (where applicable)? </t>
  </si>
  <si>
    <t>Management of bilge water and sludge handling onboard</t>
  </si>
  <si>
    <t>Is objective evidence available that the safety and environmental aspects of the operation of each ship is monitored and that required adequate resources and shore-based support is applied?</t>
  </si>
  <si>
    <t>Is personnel promotion policy (ship &amp; office) documented in company procedures?</t>
  </si>
  <si>
    <t>5440.6</t>
  </si>
  <si>
    <t>108.3</t>
  </si>
  <si>
    <t>109.1</t>
  </si>
  <si>
    <t>310.3</t>
  </si>
  <si>
    <t>Is training and testing of the oil pollution emergency plan done?</t>
  </si>
  <si>
    <t>310.4</t>
  </si>
  <si>
    <t>106.3</t>
  </si>
  <si>
    <t>106.5</t>
  </si>
  <si>
    <t>106.7</t>
  </si>
  <si>
    <t>Is training provided at a level required to effectively operate and maintain the system and cover normal, abnormal and emergency conditions?</t>
  </si>
  <si>
    <t>NAVIGATION / BRIDGE OPERATIONS</t>
  </si>
  <si>
    <t>2100.6</t>
  </si>
  <si>
    <t>2100.8</t>
  </si>
  <si>
    <t>Is it company policy that the vessels have a compressor for the refilling of air cylinders for breathing apparatus?</t>
  </si>
  <si>
    <t xml:space="preserve">                    </t>
  </si>
  <si>
    <t>Doc. &amp; Impl.</t>
  </si>
  <si>
    <t>5821.8</t>
  </si>
  <si>
    <t>5821.9</t>
  </si>
  <si>
    <t>Is it a company policy to always deliver all bilge water to reception facilities?</t>
  </si>
  <si>
    <t>Is a checklist used for bunker operations (company format) ?</t>
  </si>
  <si>
    <t>6100.3</t>
  </si>
  <si>
    <t>6100.4</t>
  </si>
  <si>
    <t>6100.6</t>
  </si>
  <si>
    <t>Does the company have information regarding the relevant maintenance level of the vessel?</t>
  </si>
  <si>
    <t>6100.7</t>
  </si>
  <si>
    <t>Corrosion Prevention of Seawater Ballast Tanks</t>
  </si>
  <si>
    <t>Employment of Personnel</t>
  </si>
  <si>
    <t>Does the company have a repair history on each vessel?</t>
  </si>
  <si>
    <t>7500.2</t>
  </si>
  <si>
    <t>ELEMENTS WITH NO 
MINIMUM SCORE</t>
  </si>
  <si>
    <t>Is ship's crew trained and drilled periodically according to enclosed space entry procedures ?</t>
  </si>
  <si>
    <t>Does training also include rescue and first aid?</t>
  </si>
  <si>
    <t>106.17</t>
  </si>
  <si>
    <t>Is office personnel familiar with the shipboard oil pollution emergency plan?</t>
  </si>
  <si>
    <t>310.7</t>
  </si>
  <si>
    <t>Prevention of pollution by oil</t>
  </si>
  <si>
    <t>Prevention of pollution by garbage</t>
  </si>
  <si>
    <t>Are tasks, qualifications and responsibilities defined in the manuals and in the job descriptions?</t>
  </si>
  <si>
    <t>Critical and Stand-by Equipment</t>
  </si>
  <si>
    <t>6110.1</t>
  </si>
  <si>
    <t>6110.2</t>
  </si>
  <si>
    <t>Does the list of critical equipment include and specify stand-by equipment for every ship?</t>
  </si>
  <si>
    <t>6110.3</t>
  </si>
  <si>
    <t>Is the feedback from the ship considered in the process of creating a list of critical equipment? (eg. PMS reports)</t>
  </si>
  <si>
    <t>6110.5</t>
  </si>
  <si>
    <t>Is it company policy to install a Computer Based Program to register failures, break downs and near misses in order to have a constant event report on the systems?</t>
  </si>
  <si>
    <t>6110.6</t>
  </si>
  <si>
    <t>Are those event reports considered in creating a list of critical equipment?</t>
  </si>
  <si>
    <t>6110.7</t>
  </si>
  <si>
    <t>Is it company policy to install a Computer Based Program for spare parts management of critical equipment and stand-by equipment?</t>
  </si>
  <si>
    <t>6110.8</t>
  </si>
  <si>
    <t xml:space="preserve">Certificate Holder name:   </t>
  </si>
  <si>
    <t xml:space="preserve">Date of Office Audit:   </t>
  </si>
  <si>
    <t>1200</t>
  </si>
  <si>
    <t>1200.12</t>
  </si>
  <si>
    <t>Is the working language monitored and checked by the ship's staff and verified during internal audits ?</t>
  </si>
  <si>
    <t>MASTER'S RESPONSIBILITY AND AUTHORITY</t>
  </si>
  <si>
    <t>RESOURCES AND PERSONNEL AND STCW</t>
  </si>
  <si>
    <t>M</t>
  </si>
  <si>
    <t>COMPANY VERIFICATION, REVIEW AND EVALUATION</t>
  </si>
  <si>
    <t>IMO ELEMENTS</t>
  </si>
  <si>
    <t>Provisions concerning Reports on Incidents Involving Harmful Substances (Protocol 1)</t>
  </si>
  <si>
    <t>COMPANY RESPONSIBILITIES AND AUTHORITY</t>
  </si>
  <si>
    <t>Are internal audits carried out to verify whether safety and pollution-prevention activities, and other procedures, comply with the Management System (MS)?</t>
  </si>
  <si>
    <t>Is an overview of the valid certificates per ship available and is the overview updated?</t>
  </si>
  <si>
    <t>Are safety and environmental inspections carried out, documented and reported?</t>
  </si>
  <si>
    <t>Preparation of loading / unloading plan</t>
  </si>
  <si>
    <t>Are corrective and/or preventive actions taken ?</t>
  </si>
  <si>
    <t>Is it company policy to use hydraulic oil that is certified according to the EEL in crane appliances?</t>
  </si>
  <si>
    <t>Are all senior and deck officers conversant with the English language for maritime communication ?</t>
  </si>
  <si>
    <t>Are operational instructions on board written in a language understood by officers and shipboard personnel ?</t>
  </si>
  <si>
    <t>1600.3</t>
  </si>
  <si>
    <t xml:space="preserve">RANKING SCORE </t>
  </si>
  <si>
    <t>RANKING MAX. SCORE</t>
  </si>
  <si>
    <t>GENERAL</t>
  </si>
  <si>
    <t>O</t>
  </si>
  <si>
    <t xml:space="preserve">MAXIMUM OBTAINABLE RANKING SCORE </t>
  </si>
  <si>
    <t>Has a company policy been implemented that the "contract of sale" will include the requirement to develop a "Ship Recycling Plan" by the recycling facility (in consultation with the owner) or does the "contract of sale" with the cash buyer include the obligation to request such a plan upon sale to the recycling facility?</t>
  </si>
  <si>
    <t>NOx Emissions</t>
  </si>
  <si>
    <t>105.1</t>
  </si>
  <si>
    <t>Is the responsibility of the master clearly defined and documented?</t>
  </si>
  <si>
    <t>Does the bunker procedure include a bunker plan (company format) ?</t>
  </si>
  <si>
    <t>GENERAL MAN.</t>
  </si>
  <si>
    <t>Is it company policy that a safety meeting, attended by all personnel involved, is held prior to entering the space or commencement of hot work in order to review procedures and PPE (including those specific for the intended work) ?</t>
  </si>
  <si>
    <t>1200.1</t>
  </si>
  <si>
    <t>1200.2</t>
  </si>
  <si>
    <t>1200.3</t>
  </si>
  <si>
    <t>218</t>
  </si>
  <si>
    <t xml:space="preserve">Noise Levels On Board Ships </t>
  </si>
  <si>
    <t>218.1</t>
  </si>
  <si>
    <t>Is it company policy that the ships are surveyed for the measurement of noise level and the results recorded in the noise survey report in accordance with the Res MSC.337(91)?</t>
  </si>
  <si>
    <t>218.2</t>
  </si>
  <si>
    <t>Is it company policy to identify areas of the vessels based on the noise levels and to place relevant visible warning notices at the entrance to these areas? (IMO noise symbols)</t>
  </si>
  <si>
    <t>1700</t>
  </si>
  <si>
    <t>Noise and Vibration Management</t>
  </si>
  <si>
    <t>1700.1</t>
  </si>
  <si>
    <t>Is it company policy to verify the noise survey report every 5 years?</t>
  </si>
  <si>
    <t>1700.2</t>
  </si>
  <si>
    <t>Is it company policy that the crew entering spaces where noise levels exceed 85db(a) should wear hearing protectors which meet the requirements of the HML(High-Medium-Low) method (ISO 4869-2:1994)?</t>
  </si>
  <si>
    <t>1700.3</t>
  </si>
  <si>
    <t>Is it company policy to periodically inspect the noise and vibration of all machinery equipment and rectify any abnormalities?</t>
  </si>
  <si>
    <t>1700.4</t>
  </si>
  <si>
    <t xml:space="preserve">Is it company policy to take appropriate measures in order to protect the crew from cargo handling equipment noise if it exceeds 85db(a) (by taking into account technical solutions and/or exposure limits)? </t>
  </si>
  <si>
    <t>Noise Mitigation and Health Hazards</t>
  </si>
  <si>
    <t>1700.5</t>
  </si>
  <si>
    <t>Does the SMS include the following?
1.Hearing protection;
2.Exposure limits;
3.Training regarding noise and health hazards.</t>
  </si>
  <si>
    <t>1700.6</t>
  </si>
  <si>
    <t>Does the company provide the crew with a hearing conservation programme which includes the following:
1.Hazards of high and long duration of noise exposure;
2.Maintenance of audiometric test records; 
3.Periodic  analysis of records and hearing acuity of individuals with high hearing loss.</t>
  </si>
  <si>
    <t>1700.7</t>
  </si>
  <si>
    <t>1700.8</t>
  </si>
  <si>
    <t>Is it company policy to determine the noise exposure level of each rating/officer by taking into account the job profile, time spent by each crew member in different work spaces? (ISO 9612:2009 procedure)</t>
  </si>
  <si>
    <t>Noise/Vibration Monitoring and Measures</t>
  </si>
  <si>
    <t>350.4</t>
  </si>
  <si>
    <t>Is it a company policy to designate a person responsible for execution of the garbage 
management onboard?</t>
  </si>
  <si>
    <t>Waste Management / Garbage Handling Onboard</t>
  </si>
  <si>
    <t>5200.17</t>
  </si>
  <si>
    <t xml:space="preserve">5200.18 </t>
  </si>
  <si>
    <t xml:space="preserve">5200.19 </t>
  </si>
  <si>
    <t>Does the company have a reporting system on lack of availability of reception facilities for certain types of garbage? (such as GISIS by IMO or equivalent)</t>
  </si>
  <si>
    <t>5200.20</t>
  </si>
  <si>
    <t>Is it a company policy that plastic is never incinerated?</t>
  </si>
  <si>
    <t>5200.25</t>
  </si>
  <si>
    <t xml:space="preserve">Is it a company policy that all incinerated ashes and clinkers are always delivered to the port reception facilities? </t>
  </si>
  <si>
    <t>5200.28</t>
  </si>
  <si>
    <r>
      <t>Extra Personnel</t>
    </r>
    <r>
      <rPr>
        <sz val="16"/>
        <rFont val="Arial"/>
        <family val="2"/>
      </rPr>
      <t>, Additional Green Award Requirement</t>
    </r>
  </si>
  <si>
    <t xml:space="preserve">Is it company policy to employ extra deck officers onboard in addition to what is required by minimum safe manning document? </t>
  </si>
  <si>
    <t>7200.7</t>
  </si>
  <si>
    <t xml:space="preserve">Is it company policy to employ extra engine officers onboard in addition to what is required by minimum safe manning document? </t>
  </si>
  <si>
    <t xml:space="preserve">Is it company policy to employ extra deck ratings onboard in addition to what is required by minimum safe manning document? </t>
  </si>
  <si>
    <t>7200.6</t>
  </si>
  <si>
    <t xml:space="preserve">Is it company policy to employ extra engine ratings onboard in addition to what is required by minimum safe manning document? </t>
  </si>
  <si>
    <t>Is it company policy to employ riding squads to carry out extensive maintenance jobs ?</t>
  </si>
  <si>
    <t>7200.8</t>
  </si>
  <si>
    <t>7200.9</t>
  </si>
  <si>
    <t>Is it company policy to hire an electrical officer in addition to the engine officers required by the safe manning document?</t>
  </si>
  <si>
    <t xml:space="preserve">Does the company provide "Marine Environmental Awareness" course (IMO 1.38) for all the ship personnel? </t>
  </si>
  <si>
    <t>7300.21</t>
  </si>
  <si>
    <t xml:space="preserve">Does the company provide "Marine Environmental Awareness" course (IMO 1.38) to the technical superintendents? </t>
  </si>
  <si>
    <t>7300.22</t>
  </si>
  <si>
    <t xml:space="preserve">Does the company provide "Marine Environmental Awareness"  (IMO 1.38) to the HSQE manager ? </t>
  </si>
  <si>
    <t>Does the company provide bridge team management/ bridge resource management training / course for all deck officers (IMO 1.22) ?</t>
  </si>
  <si>
    <t>7300.19</t>
  </si>
  <si>
    <t>Does the company provide engine room resource management training/courses for all engine officers ?</t>
  </si>
  <si>
    <t>7300.20</t>
  </si>
  <si>
    <r>
      <rPr>
        <u/>
        <sz val="16"/>
        <rFont val="Arial"/>
        <family val="2"/>
      </rPr>
      <t>Alternative for 7300.8 &amp; 7300.19</t>
    </r>
    <r>
      <rPr>
        <sz val="16"/>
        <rFont val="Arial"/>
        <family val="2"/>
      </rPr>
      <t xml:space="preserve"> 
Does the company provide maritime resource management course for all officers ?</t>
    </r>
  </si>
  <si>
    <t>Does the company have a structured program for refresher and updated training of company related courses at suitable intervals for office and shipboard personnel?</t>
  </si>
  <si>
    <t>7300.14</t>
  </si>
  <si>
    <t>Is the system as meant in 7300.14 audited and certified by an IACS member classification society?</t>
  </si>
  <si>
    <t>7300.15</t>
  </si>
  <si>
    <t>Does the company have a system in place to monitor officers’ competence, training, time in rank and use it as a basis for promotion?</t>
  </si>
  <si>
    <t>Is it company policy that the shipboard crew after a period of absence or leave has been provided with familiarization of changes with regard to the operations/machinery which is related to their position ?</t>
  </si>
  <si>
    <t>7400.9</t>
  </si>
  <si>
    <t>Does the company have a method in which senior officers are deployed onboard within the company fleet? (eg. Senior officers returning to the same vessel)</t>
  </si>
  <si>
    <t>7400.8</t>
  </si>
  <si>
    <t>Does the company have a method in which junior officers are deployed onboard within the company fleet? (eg. Junior officers rotating among the companies fleet)</t>
  </si>
  <si>
    <t>Is it company policy that a company format handover report is requested from all off-signing officers onboard ?</t>
  </si>
  <si>
    <t>7500.4</t>
  </si>
  <si>
    <t>Are reports of work/rest hours reviewed on regular basis ?</t>
  </si>
  <si>
    <t>Is there a company policy to monitor and address non compliance on STCW 2010 Manila amendments of work/rest hours ?</t>
  </si>
  <si>
    <t>7500.5</t>
  </si>
  <si>
    <t>7500.7</t>
  </si>
  <si>
    <t>Safe Manning and Fatigue Management</t>
  </si>
  <si>
    <t>Does the company have a contract for electronic update of hydrographic publications? 
(eg. Temporary and Preliminary NtM)</t>
  </si>
  <si>
    <t xml:space="preserve"> Is it a company policy to include navigational equipment in electronic Planned Maintenance System?</t>
  </si>
  <si>
    <t>Is the company aware of the vessel´s critical areas transiting?</t>
  </si>
  <si>
    <t>2100.15</t>
  </si>
  <si>
    <t>Is it a company policy to equip vessels with  the multi constellation GNSS receivers?</t>
  </si>
  <si>
    <t>2100.16</t>
  </si>
  <si>
    <t>Is it a company policy to equip vessels with the eLoran receivers?</t>
  </si>
  <si>
    <t>2100.17</t>
  </si>
  <si>
    <t>Is it a company policy that the position for all stages of voyage is compared with a different method of positioning than GPS?</t>
  </si>
  <si>
    <t>Only applicable to the companies with the fleet for which the implementation date is still in the future</t>
  </si>
  <si>
    <t>Electronic chart display &amp; information systems / ECDIS</t>
  </si>
  <si>
    <t>2110</t>
  </si>
  <si>
    <t>2110.3</t>
  </si>
  <si>
    <t>2110.2</t>
  </si>
  <si>
    <t>Is it a company policy to have ECDIS available onboard  the vessels for training purpose at least 12 months ahead of implementation date?</t>
  </si>
  <si>
    <t>Does the company have an introduction programme for the crew in relation to usage of ECDIS?</t>
  </si>
  <si>
    <t>5500</t>
  </si>
  <si>
    <t>Sewage Management</t>
  </si>
  <si>
    <t>5500.2</t>
  </si>
  <si>
    <t>5500.4</t>
  </si>
  <si>
    <t>Does the company have a procedure to monitor and address any non-compliance in the effluent standards?</t>
  </si>
  <si>
    <t>5510</t>
  </si>
  <si>
    <t>Grey Water Management</t>
  </si>
  <si>
    <t>5510.1</t>
  </si>
  <si>
    <t>Is it company policy to install a sewage treatment plant capable of treating grey water?</t>
  </si>
  <si>
    <t>5510.2</t>
  </si>
  <si>
    <t>Is it company policy to not discharge grey water within coastal and port areas?</t>
  </si>
  <si>
    <t>2100.18</t>
  </si>
  <si>
    <t>2100.19</t>
  </si>
  <si>
    <r>
      <rPr>
        <b/>
        <u/>
        <sz val="16"/>
        <rFont val="Arial"/>
        <family val="2"/>
      </rPr>
      <t>Alternative to 2100.18</t>
    </r>
    <r>
      <rPr>
        <sz val="16"/>
        <rFont val="Arial"/>
        <family val="2"/>
      </rPr>
      <t>: Do the vessels have a capability to receive comprehensive weather information from the office or from coastal stations / platforms?</t>
    </r>
  </si>
  <si>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</si>
  <si>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</si>
  <si>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r>
      <t xml:space="preserve">Does the company install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</si>
  <si>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t>5810.6</t>
  </si>
  <si>
    <r>
      <rPr>
        <b/>
        <u/>
        <sz val="16"/>
        <rFont val="Arial"/>
        <family val="2"/>
      </rPr>
      <t xml:space="preserve">Alternative for 5810.1 &amp; 5810.3: </t>
    </r>
    <r>
      <rPr>
        <sz val="16"/>
        <rFont val="Arial"/>
        <family val="2"/>
      </rPr>
      <t xml:space="preserve">
Does the company install a class approved stern tube </t>
    </r>
    <r>
      <rPr>
        <u/>
        <sz val="16"/>
        <rFont val="Arial"/>
        <family val="2"/>
      </rPr>
      <t>water</t>
    </r>
    <r>
      <rPr>
        <sz val="16"/>
        <rFont val="Arial"/>
        <family val="2"/>
      </rPr>
      <t xml:space="preserve"> lubricated system which uses </t>
    </r>
    <r>
      <rPr>
        <u/>
        <sz val="16"/>
        <rFont val="Arial"/>
        <family val="2"/>
      </rPr>
      <t>fresh water</t>
    </r>
    <r>
      <rPr>
        <sz val="16"/>
        <rFont val="Arial"/>
        <family val="2"/>
      </rPr>
      <t xml:space="preserve"> as a lubricant? (system includes water and conditioning and monitoring equipment)
*Additives used to maintain the condition of the water should be environmentally friendly.</t>
    </r>
  </si>
  <si>
    <t>na</t>
  </si>
  <si>
    <t>Is it company policy that newly employed personnel are provided with familiarization  with regard to operations/machinery which is related to their position ?</t>
  </si>
  <si>
    <r>
      <rPr>
        <b/>
        <u/>
        <sz val="16"/>
        <rFont val="Arial"/>
        <family val="2"/>
      </rPr>
      <t xml:space="preserve">Alternative for 5810.1 &amp; 5810.6: </t>
    </r>
    <r>
      <rPr>
        <sz val="16"/>
        <rFont val="Arial"/>
        <family val="2"/>
      </rPr>
      <t xml:space="preserve">
Is there a company policy to fit vessels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</si>
  <si>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Is there any procedure available to ensure that all Navigation Charts and Publications are kept up-to-date?</t>
  </si>
  <si>
    <t>217.10</t>
  </si>
  <si>
    <t>2310</t>
  </si>
  <si>
    <t>Towing and Anchor Handling</t>
  </si>
  <si>
    <t>Does the company give procedures/instructions for Safe working practices for Towing operations?</t>
  </si>
  <si>
    <t>Does the company give procedures/instructions for Safe working practices for anchor handling operations?</t>
  </si>
  <si>
    <t>2310.1</t>
  </si>
  <si>
    <t>2310.2</t>
  </si>
  <si>
    <t>Does the company have procedures/instructions for mooring/unmooring operations and anchor handling operations?</t>
  </si>
  <si>
    <t>4210</t>
  </si>
  <si>
    <t>Ship to Offshore Operations</t>
  </si>
  <si>
    <t>Are towing-object/Offshore operation ABANDON limitations known and agreed?</t>
  </si>
  <si>
    <t>Is towing-object/Offshore operation ABANDON contingency planning prepared and agreed?</t>
  </si>
  <si>
    <t>4210.1</t>
  </si>
  <si>
    <t>4210.2</t>
  </si>
  <si>
    <t>4210.3</t>
  </si>
  <si>
    <t>4210.4</t>
  </si>
  <si>
    <t>4602.14</t>
  </si>
  <si>
    <t>4602.15</t>
  </si>
  <si>
    <t>4602.16</t>
  </si>
  <si>
    <t>4602.17</t>
  </si>
  <si>
    <t>4602.18</t>
  </si>
  <si>
    <t>4602.19</t>
  </si>
  <si>
    <t>Is there any Dry Bulk Cargo Transfer Checklist (company format) available?</t>
  </si>
  <si>
    <t>Is there any instruction available for a cargo plan preparation (on deck and under deck)?</t>
  </si>
  <si>
    <t>Is there any Wet Bulk Cargo Transfer Checklist (company format) available?</t>
  </si>
  <si>
    <t>Is there any instruction available to use support for the bulk hoses (Permanent structures or Portable Saddles)?</t>
  </si>
  <si>
    <t>Is a (flag approved) loadicator or computer based program on board to assist officers for stability calculation?</t>
  </si>
  <si>
    <t>4606.5</t>
  </si>
  <si>
    <t>4606.6</t>
  </si>
  <si>
    <t>4606.7</t>
  </si>
  <si>
    <t>4606.8</t>
  </si>
  <si>
    <t xml:space="preserve">Is it company policy to provide personal GPS Beacons to the crew for offshore activities? </t>
  </si>
  <si>
    <r>
      <t xml:space="preserve">Is it company policy to provide </t>
    </r>
    <r>
      <rPr>
        <i/>
        <u/>
        <sz val="16"/>
        <rFont val="Arial"/>
        <family val="2"/>
      </rPr>
      <t>inflatable</t>
    </r>
    <r>
      <rPr>
        <sz val="16"/>
        <rFont val="Arial"/>
        <family val="2"/>
      </rPr>
      <t xml:space="preserve"> life jackets to the crew for offshore operation?</t>
    </r>
  </si>
  <si>
    <t>Is there any procedures available to inspect the cargo for any damage, before loading?</t>
  </si>
  <si>
    <t>Does the company provide a cargo securing manual to the ships?</t>
  </si>
  <si>
    <t>Mooring/Towing/Working wire lubrication</t>
  </si>
  <si>
    <t>Is it company policy to use a mooring/towing/working wire lubricant / grease that  is certified according to the EEL?</t>
  </si>
  <si>
    <t xml:space="preserve">Programme of Inspections / Maintenance  </t>
  </si>
  <si>
    <t>6210</t>
  </si>
  <si>
    <t>6210.1</t>
  </si>
  <si>
    <t>6210.2</t>
  </si>
  <si>
    <t>6210.3</t>
  </si>
  <si>
    <t>6210.4</t>
  </si>
  <si>
    <t>6210.5</t>
  </si>
  <si>
    <t>Testing and Inspection procedures for Towing Equipment available?</t>
  </si>
  <si>
    <t>All joint and lose gears tested and certified?</t>
  </si>
  <si>
    <t>Towing / Working wires are tested and certified?</t>
  </si>
  <si>
    <t>6300.9</t>
  </si>
  <si>
    <t>Is there any procedure to inspect the ballast tank on regular intervals?</t>
  </si>
  <si>
    <t>Is it company policy that manufacturer service engineers routinely attend the vessel or provide remote monitoring assistance for maintenance/operation of technical equipment or systems ?</t>
  </si>
  <si>
    <t>7300.23</t>
  </si>
  <si>
    <r>
      <t xml:space="preserve">Is it company policy that all the officers are to complete </t>
    </r>
    <r>
      <rPr>
        <i/>
        <u/>
        <sz val="16"/>
        <rFont val="Arial"/>
        <family val="2"/>
      </rPr>
      <t>offshore related</t>
    </r>
    <r>
      <rPr>
        <sz val="16"/>
        <rFont val="Arial"/>
        <family val="2"/>
      </rPr>
      <t xml:space="preserve"> training such as: </t>
    </r>
  </si>
  <si>
    <t>Navigation Charts and Publications</t>
  </si>
  <si>
    <t>Does the company have procedures / instructions regarding 3rd party (crane) damage?</t>
  </si>
  <si>
    <t>Bollard Pull Formula</t>
  </si>
  <si>
    <t xml:space="preserve">     Towing operation</t>
  </si>
  <si>
    <t>Is there any instruction available for loading UNUSUAL CARGO ITEMS?  (e.g. IMDG, Heavy Lifts etc)</t>
  </si>
  <si>
    <r>
      <t xml:space="preserve">Maintenance of Ship, </t>
    </r>
    <r>
      <rPr>
        <sz val="16"/>
        <rFont val="Arial"/>
        <family val="2"/>
      </rPr>
      <t xml:space="preserve">Additional Green Award requirements </t>
    </r>
  </si>
  <si>
    <t>7300.28</t>
  </si>
  <si>
    <t>Is an appropriate Tug and Salvage Criteria considered for Bollard Pull Calculation?</t>
  </si>
  <si>
    <t>Is Bollard Pull test carried out as per latest Flag's and/or Classification Society's requirements?</t>
  </si>
  <si>
    <t>4110</t>
  </si>
  <si>
    <t>4110.1</t>
  </si>
  <si>
    <t>4110.2</t>
  </si>
  <si>
    <t>4110.3</t>
  </si>
  <si>
    <t>Does the company MS specify a safe-maximum percentage fill for drilling mud tanks? (max. limit 95%)</t>
  </si>
  <si>
    <t>Is a checklist used for drilling mud operations (company format)?</t>
  </si>
  <si>
    <t>Are there procedures/Instructions for drilling mud circulation?</t>
  </si>
  <si>
    <t>Mud Handling</t>
  </si>
  <si>
    <t>Does the company policy for newbuilds implement additional measures to reduce harmful air emissions (NOx and PM) and improve energy efficiency (reduce CO2 or fuel consumption)?</t>
  </si>
  <si>
    <t>7300.29</t>
  </si>
  <si>
    <t>7300.30</t>
  </si>
  <si>
    <t>7300.31</t>
  </si>
  <si>
    <r>
      <t xml:space="preserve">     Other: </t>
    </r>
    <r>
      <rPr>
        <sz val="16"/>
        <color rgb="FF00B050"/>
        <rFont val="Arial"/>
        <family val="2"/>
      </rPr>
      <t>*fill during audit*</t>
    </r>
  </si>
  <si>
    <r>
      <t xml:space="preserve">TOTAL SCORE REVIEW
</t>
    </r>
    <r>
      <rPr>
        <b/>
        <sz val="28"/>
        <rFont val="Arial"/>
        <family val="2"/>
      </rPr>
      <t>OFFICE AUDIT - OFFSHORE SUPPLY</t>
    </r>
  </si>
  <si>
    <t>Are all seafarers subject to an unannounced alcohol testing on board as initiated by the office? (Approved test equipment to be available on board)</t>
  </si>
  <si>
    <t>Are all seafarers subject to shore-based drug and alcohol testing at least once in last 12 months?</t>
  </si>
  <si>
    <t>1400.5</t>
  </si>
  <si>
    <t>1400.6</t>
  </si>
  <si>
    <r>
      <rPr>
        <b/>
        <u/>
        <sz val="16"/>
        <rFont val="Arial"/>
        <family val="2"/>
      </rPr>
      <t>Alternative to 1400.1 &amp; 1400.5</t>
    </r>
    <r>
      <rPr>
        <sz val="16"/>
        <rFont val="Arial"/>
        <family val="2"/>
      </rPr>
      <t>: In case crew members are not subject to shore-based drug and alcohol testing at least once in last 12 months, are all fleet vessels subject to unannounced drug and alcohol testing at least twice in 12 months by an external organisation?</t>
    </r>
  </si>
  <si>
    <t>1400.7</t>
  </si>
  <si>
    <t>Does the company contract an external drug and alcohol test organization to monitor fleet vessels for next due vessel tests such that the organization can appropriately decide themselves location and date of attendance?</t>
  </si>
  <si>
    <t>s</t>
  </si>
  <si>
    <t>1610</t>
  </si>
  <si>
    <t>Cyber Risk Management</t>
  </si>
  <si>
    <t>1610.1</t>
  </si>
  <si>
    <t>1610.3</t>
  </si>
  <si>
    <t>Does the cyber risk policy differentiate between IT (information technology) and OT (operational technology) systems?</t>
  </si>
  <si>
    <t>1610.4</t>
  </si>
  <si>
    <t>Does the cyber risk policy focus on elements such as third-party access and bring your own device (BYOD) in the office?</t>
  </si>
  <si>
    <t>1610.5</t>
  </si>
  <si>
    <t>Does the company designate and train personnel as appropriate to identify and respond to cyber threats to the company's information technology systems?</t>
  </si>
  <si>
    <t>1610.6</t>
  </si>
  <si>
    <t>Does the company have a policy in place to build new ships equipped with cyber secure systems and components?</t>
  </si>
  <si>
    <t>(Only applicable to new ships (ships contracted to build on or after 1st July 2014) of a gross tonnage of 1,600 and above.)</t>
  </si>
  <si>
    <t>1510</t>
  </si>
  <si>
    <t>Emergency Oil Recovery</t>
  </si>
  <si>
    <t>1510.1</t>
  </si>
  <si>
    <t>Does the company equip its vessels (GA-certified) with a system providing emergency access to cargo tanks and bunker tanks (for example, from the vessel deck), should the vessel be submerged?</t>
  </si>
  <si>
    <t>1510.2</t>
  </si>
  <si>
    <t>Does the company ensure that its ships (GA-certified) carry an oil skimmer or a similar device that can be used in an emergency situation of oil spill overboard?</t>
  </si>
  <si>
    <t>1800</t>
  </si>
  <si>
    <t>Social Dimension / Sustainability</t>
  </si>
  <si>
    <t>A. Good Health &amp; Well-Being</t>
  </si>
  <si>
    <t>1800.1</t>
  </si>
  <si>
    <t>Does the company ensure that all vessels under its control have an ITF or similar agreement in place?</t>
  </si>
  <si>
    <t>1800.2</t>
  </si>
  <si>
    <t>Does the company have procedure regarding relieving shipboard personnel on compassionate grounds? (For example, in case of a family emergency)</t>
  </si>
  <si>
    <t>1800.3</t>
  </si>
  <si>
    <t>Is the company subscribed to any digital platform (web or app) that can be referred to by shipboard staff for seeking medical advice?</t>
  </si>
  <si>
    <t>1800.4</t>
  </si>
  <si>
    <t>Does the company ensure that the shipboard staff is aware of platforms (online/offline) providing access to emotional support networks to tackle mental health issues?</t>
  </si>
  <si>
    <t>1800.5</t>
  </si>
  <si>
    <t>Does the company provide access to the internet at all times for shipboard personnel on board all ships under its control?</t>
  </si>
  <si>
    <t>B. Reduced Inequalities / Equal Opportunities / Diversity</t>
  </si>
  <si>
    <t>B.1 General</t>
  </si>
  <si>
    <t>1800.6</t>
  </si>
  <si>
    <t>Does the company have a policy focusing on subjects such as equal opportunities, equality and diversity, inclusion, anti-discrimination, anti-harassment, etc. to prevent and eliminate discrimination at workplace (office and ship)?</t>
  </si>
  <si>
    <t>1800.7</t>
  </si>
  <si>
    <t>Does the company have confidential reporting procedures enabling all employees to report harassment &amp; discrimination?</t>
  </si>
  <si>
    <t>1800.8</t>
  </si>
  <si>
    <t>Does the company take steps to create awareness among its staff (on shore &amp; off shore) and to ensure effective implementation of its policies focusing on subjects such as equal opportunities, equality and diversity, inclusion, anti-discrimination, anti-harassment, etc.?</t>
  </si>
  <si>
    <t>B.2 Gender-specific</t>
  </si>
  <si>
    <t>1800.10</t>
  </si>
  <si>
    <t xml:space="preserve">Does the company take steps to promote and achieve gender diversity/equality at office and on board vessels (at all levels)? </t>
  </si>
  <si>
    <t>1800.11</t>
  </si>
  <si>
    <t>Does the company provide the following specific facilities for its women seafarers:
– feminine hygiene items (in bonded stores) &amp; separate disposal facilities on board
– separate washrooms with sanitary facilities on board
– suitable sized (gender specific) safety and protective clothing on board
– access to medical supplies without having to consult male colleagues on board</t>
  </si>
  <si>
    <t>C. Sustainability Reporting</t>
  </si>
  <si>
    <t>1800.12</t>
  </si>
  <si>
    <t>Does the company prepare and publish its performance on environmental, social and governance criteria annually (in line with internationally recognised frameworks, such as GRI, IIRC and SASB standards)?</t>
  </si>
  <si>
    <t>A. Emission Monitoring</t>
  </si>
  <si>
    <t>5410.10</t>
  </si>
  <si>
    <t>Does the company use a continuous emission monitoring system (in-situ or extractive) for monitoring and recording NOx emissions?</t>
  </si>
  <si>
    <t>B. Emission Reduction</t>
  </si>
  <si>
    <t>5410.20</t>
  </si>
  <si>
    <t>Does the company use any one of the following measures on board one or more of its vessels to reduce NOx emissions from main and/or auxiliary engines?</t>
  </si>
  <si>
    <t>Measures taken to reduce NOx emissions</t>
  </si>
  <si>
    <t>If YES, choose from below options</t>
  </si>
  <si>
    <t>Direct Water Injection</t>
  </si>
  <si>
    <t>Fuel Water Emulsification</t>
  </si>
  <si>
    <t>Intake Air Humidification</t>
  </si>
  <si>
    <t>Slow Steaming</t>
  </si>
  <si>
    <t>5410.21</t>
  </si>
  <si>
    <t>Is it company policy to implement regulated slow steaming on some or all of the vessels within their fleet in an effort to reduce NOx emissions?</t>
  </si>
  <si>
    <t>C. Additional Questions</t>
  </si>
  <si>
    <t>Exhaust Gas Recirculation (EGR)</t>
  </si>
  <si>
    <t>5410.22</t>
  </si>
  <si>
    <r>
      <t xml:space="preserve">Are negative results from the continuous monitoring of exhaust gas recirculation bleed-off discharge water collected from the ship and addressed by the company?
</t>
    </r>
    <r>
      <rPr>
        <i/>
        <sz val="16"/>
        <rFont val="Arial"/>
        <family val="2"/>
      </rPr>
      <t>*The guidelines set out in MEPC.259 (68) are applicable to EGR bleed-off discharge water as well.</t>
    </r>
  </si>
  <si>
    <t>5410.24</t>
  </si>
  <si>
    <t>Does the company’s PPE matrix include handling of caustic soda for exhaust gas recirculation?</t>
  </si>
  <si>
    <t>5410.25</t>
  </si>
  <si>
    <r>
      <t xml:space="preserve">Does the company provide the relevant crew with manufacturer training for the EGR unit?
</t>
    </r>
    <r>
      <rPr>
        <i/>
        <sz val="16"/>
        <rFont val="Arial"/>
        <family val="2"/>
      </rPr>
      <t>*The manufacturer training should cover the normal operation of the EGR system including bunkering of any chemicals (consumables), calibration of sensors, routine maintenance as well as the procedures to be followed in case of system failure and deviation from normal operation.</t>
    </r>
  </si>
  <si>
    <t>Selective Catalytic Reduction (SCR)</t>
  </si>
  <si>
    <t>5410.26</t>
  </si>
  <si>
    <r>
      <t xml:space="preserve">Does the company install a monitoring unit which monitors and measures any formation of ammonia slip?
</t>
    </r>
    <r>
      <rPr>
        <i/>
        <sz val="16"/>
        <rFont val="Arial"/>
        <family val="2"/>
      </rPr>
      <t>*The monitoring unit should be capable of issuing a warning in the event of ammonia formation.</t>
    </r>
  </si>
  <si>
    <t>5410.27</t>
  </si>
  <si>
    <t>Does the company take adequate measures to avoid the breakdown of the SCR unit?
Measures should include (all of) the following:
1. Requisition's of materials
2. Redundancy 
3. Effects of back pressure
4. Maintenance regimes of the SCR
5. Monitoring the condition of the catalyst.</t>
  </si>
  <si>
    <t>5410.28</t>
  </si>
  <si>
    <r>
      <t xml:space="preserve">Does the company provide the relevant crew with manufacturer training for the SCR unit?
</t>
    </r>
    <r>
      <rPr>
        <i/>
        <sz val="16"/>
        <rFont val="Arial"/>
        <family val="2"/>
      </rPr>
      <t>*The manufacturer training should cover the normal operation of the SCR unit including bunkering of any chemicals (consumables), calibration of sensors, routine maintenance as well as the procedures to be followed in case of system failure and deviation from normal operation.</t>
    </r>
  </si>
  <si>
    <t>SOx Emissions</t>
  </si>
  <si>
    <t>5420.11</t>
  </si>
  <si>
    <t>Does the company use a continuous emission monitoring system (in-situ or extractive) for monitoring and recording SOx emissions?</t>
  </si>
  <si>
    <t>5420.12</t>
  </si>
  <si>
    <r>
      <t xml:space="preserve">Main and auxiliary engines:
Does the company </t>
    </r>
    <r>
      <rPr>
        <u/>
        <sz val="16"/>
        <rFont val="Arial"/>
        <family val="2"/>
      </rPr>
      <t>voluntarily</t>
    </r>
    <r>
      <rPr>
        <sz val="16"/>
        <rFont val="Arial"/>
        <family val="2"/>
      </rPr>
      <t xml:space="preserve"> burn low sulphur fuel (max. 0.10% sulphur) or use equivalent methodology </t>
    </r>
    <r>
      <rPr>
        <b/>
        <sz val="16"/>
        <rFont val="Arial"/>
        <family val="2"/>
      </rPr>
      <t>during the ship's stay at every port?</t>
    </r>
    <r>
      <rPr>
        <sz val="16"/>
        <rFont val="Arial"/>
        <family val="2"/>
      </rPr>
      <t xml:space="preserve">
</t>
    </r>
    <r>
      <rPr>
        <i/>
        <sz val="16"/>
        <rFont val="Arial"/>
        <family val="2"/>
      </rPr>
      <t>(If exhaust gas cleaning system is used, sulphur content is measured with SO2:CO2 ratio. Ratio of max 4.3 is equal to 0.10% sulphur content)</t>
    </r>
  </si>
  <si>
    <t>Exhaust Gas Cleaning System (EGCS)</t>
  </si>
  <si>
    <t>5420.13</t>
  </si>
  <si>
    <r>
      <t xml:space="preserve">Does the company use the requirements of Scheme B* (continuous emission monitoring with parameter checks) for testing, survey, certification and verification of EGC systems on board all its ships having such systems (EGC)?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Ships should be in possession of EGC technical manual, scheme B (ETM-B).</t>
    </r>
  </si>
  <si>
    <t>5420.14</t>
  </si>
  <si>
    <r>
      <t xml:space="preserve">Are negative test results from the continuous monitoring of wash water discharge collected from the ship and addressed by the company?
</t>
    </r>
    <r>
      <rPr>
        <i/>
        <sz val="16"/>
        <rFont val="Arial"/>
        <family val="2"/>
      </rPr>
      <t>*The wash water discharge criteria have been set out in MEPC.259 (68).</t>
    </r>
  </si>
  <si>
    <t>5420.16</t>
  </si>
  <si>
    <t>Does the company take adequate measures to avoid breakdown of the EGCS unit?
Measures should include (all of) the following:
1. Material requisitions
2. Redundancy
3. Risk of condensation
4. Safety process regarding handling and storage of caustic soda.
5. Noise prevention 
6. Contingency plan for failure
7. Remote monitoring
8. Technical support from the manufacturer (Telephone helpline)</t>
  </si>
  <si>
    <t>5420.20</t>
  </si>
  <si>
    <t>Does the company’s PPE matrix include handling of caustic soda for closed-loop scrubbers?</t>
  </si>
  <si>
    <t>5420.21</t>
  </si>
  <si>
    <t>Does the company provide relevant crew with manufacturer training course for the EGC unit?</t>
  </si>
  <si>
    <t>5430.10</t>
  </si>
  <si>
    <t>Does the company use any one of the following measures on board one or more of its vessels to reduce PM emissions from main and/or auxiliary engines?</t>
  </si>
  <si>
    <t>Measures taken to reduce PM emissions</t>
  </si>
  <si>
    <t>Diesel Particulate Filter</t>
  </si>
  <si>
    <t>Diesel Oxidation Catalyst</t>
  </si>
  <si>
    <t>Electrostatic Precipitator</t>
  </si>
  <si>
    <t>5440.10</t>
  </si>
  <si>
    <t>Does the company use flow meters for monitoring and recording of fuel consumption? (Flow meter is to be calibrated and certified by for example a classification society)</t>
  </si>
  <si>
    <t>Has the company established an energy baseline using the methodology from ISO 50001:2011 with the aim to reduce the energy consumption of the organisation?</t>
  </si>
  <si>
    <t>Does the company perform audits at planned intervals to demonstrate the conformity to the requirements of the EnMS (Energy management system) in accordance with ISO 50001:2011?</t>
  </si>
  <si>
    <t xml:space="preserve">Is an energy efficiency baseline measured for each ship? 
*Using a calculation of fuel consumption (Unit = Fuel consumption per transport work expressed in grams per tonne-nautical mile or other relevant unit as applicable to relevant ship category) (or)
*Using measurement of CO2 emissions from emission monitoring equipment (grams CO2 per tonne nautical mile or other relevant units as applicable to relevant ship category)
(Baseline is a measurement of the ships average (operational) energy efficiency under normal operating conditions before energy efficient measures or policies are implemented). </t>
  </si>
  <si>
    <t>5440.14</t>
  </si>
  <si>
    <t>Does the company use a ship performance monitoring software to monitor and reduce energy consumption by operational measures for their entire fleet?</t>
  </si>
  <si>
    <r>
      <t>Short term goals (CO</t>
    </r>
    <r>
      <rPr>
        <b/>
        <vertAlign val="subscript"/>
        <sz val="16"/>
        <rFont val="Arial"/>
        <family val="2"/>
      </rPr>
      <t>2</t>
    </r>
    <r>
      <rPr>
        <b/>
        <sz val="16"/>
        <rFont val="Arial"/>
        <family val="2"/>
      </rPr>
      <t xml:space="preserve"> reduction through energy efficiency measures)</t>
    </r>
  </si>
  <si>
    <t>5440.15</t>
  </si>
  <si>
    <t>(Design and operational based measures)
Energy efficiency measures implemented on-board company vessels?</t>
  </si>
  <si>
    <t>For ease of use, measures are grouped according to the GLOMEEP Energy efficiency technologies information portal.</t>
  </si>
  <si>
    <r>
      <t>If YES, choose from below options and fill-in supplement CO</t>
    </r>
    <r>
      <rPr>
        <b/>
        <vertAlign val="subscript"/>
        <sz val="16"/>
        <rFont val="Arial"/>
        <family val="2"/>
      </rPr>
      <t>2</t>
    </r>
    <r>
      <rPr>
        <b/>
        <sz val="16"/>
        <rFont val="Arial"/>
        <family val="2"/>
      </rPr>
      <t xml:space="preserve"> - GloMEEP tab</t>
    </r>
  </si>
  <si>
    <t>Measures related to Machinery</t>
  </si>
  <si>
    <t>Measures related to Propulsion and Hull Improvements</t>
  </si>
  <si>
    <t>Measures related to Energy Consumers</t>
  </si>
  <si>
    <t>Measures related to Energy Recovery</t>
  </si>
  <si>
    <t>5440.16</t>
  </si>
  <si>
    <t>Has the company achieved an annual average reduction of at least 2.0% in CO2 emissions per transport work (gCO2/tnm) since 1st Jan 2013?</t>
  </si>
  <si>
    <t>5440.17</t>
  </si>
  <si>
    <r>
      <rPr>
        <b/>
        <u/>
        <sz val="16"/>
        <rFont val="Arial"/>
        <family val="2"/>
      </rPr>
      <t>Alternative to 5440.16</t>
    </r>
    <r>
      <rPr>
        <sz val="16"/>
        <rFont val="Arial"/>
        <family val="2"/>
      </rPr>
      <t>: Has the company achieved an annual average reduction of at least 1.0% in CO2 emissions per transport work (gCO2/tnm) since 1st Jan 2013?</t>
    </r>
  </si>
  <si>
    <r>
      <t>Mid term goals (CO</t>
    </r>
    <r>
      <rPr>
        <b/>
        <vertAlign val="subscript"/>
        <sz val="16"/>
        <rFont val="Arial"/>
        <family val="2"/>
      </rPr>
      <t>2</t>
    </r>
    <r>
      <rPr>
        <b/>
        <sz val="16"/>
        <rFont val="Arial"/>
        <family val="2"/>
      </rPr>
      <t xml:space="preserve"> reduction through the use of low carbon fuels)</t>
    </r>
  </si>
  <si>
    <t>5440.18</t>
  </si>
  <si>
    <t>Low carbon fuels</t>
  </si>
  <si>
    <t>LNG (Liquefied Natural Gas)</t>
  </si>
  <si>
    <t>LPG (Liquefied Petroleum Gas)</t>
  </si>
  <si>
    <t>GTL (Gas to liquid) fuel</t>
  </si>
  <si>
    <t>Bio-diesel</t>
  </si>
  <si>
    <t>Bio-LNG (Bio-methane)</t>
  </si>
  <si>
    <t>Methanol</t>
  </si>
  <si>
    <t>Ethanol</t>
  </si>
  <si>
    <t>Dimethyl Ether</t>
  </si>
  <si>
    <t>Other: *fill during audit*</t>
  </si>
  <si>
    <t xml:space="preserve">If others = </t>
  </si>
  <si>
    <t>5440.19</t>
  </si>
  <si>
    <r>
      <t>Long term goals (CO</t>
    </r>
    <r>
      <rPr>
        <b/>
        <vertAlign val="subscript"/>
        <sz val="16"/>
        <rFont val="Arial"/>
        <family val="2"/>
      </rPr>
      <t>2</t>
    </r>
    <r>
      <rPr>
        <b/>
        <sz val="16"/>
        <rFont val="Arial"/>
        <family val="2"/>
      </rPr>
      <t xml:space="preserve"> neutral operation through zero carbon fuels)</t>
    </r>
  </si>
  <si>
    <t>5440.20</t>
  </si>
  <si>
    <t>Zero carbon fuels</t>
  </si>
  <si>
    <t>Anhydrous Ammonia</t>
  </si>
  <si>
    <t>Hydrogen</t>
  </si>
  <si>
    <t>Fuel Cells (Powered by ammonia or hydrogen)</t>
  </si>
  <si>
    <t>Batteries</t>
  </si>
  <si>
    <t>Nuclear</t>
  </si>
  <si>
    <t>5440.21</t>
  </si>
  <si>
    <t>5440.22</t>
  </si>
  <si>
    <t>Does the company have any vessels within their fleet which use renewable energy sources for energy production such as:</t>
  </si>
  <si>
    <t>Renewable Energy source</t>
  </si>
  <si>
    <t>Wind *fill during audit*</t>
  </si>
  <si>
    <t>Solar</t>
  </si>
  <si>
    <t xml:space="preserve">Wind = </t>
  </si>
  <si>
    <t>Is it company policy to familiarize engine room personnel with on board sludge and bilge water management procedures?</t>
  </si>
  <si>
    <t>Is it company policy to ensure that all engine room personnel are familiar with the system layout, drawings and manuals?</t>
  </si>
  <si>
    <t>Is it company policy to build vessels with bilge and sludge handling system in accordance with the MEPC.1/Circ. 642 guidelines?</t>
  </si>
  <si>
    <r>
      <rPr>
        <b/>
        <u/>
        <sz val="16"/>
        <rFont val="Arial"/>
        <family val="2"/>
      </rPr>
      <t>N/A for vessels keel laid after 2005</t>
    </r>
    <r>
      <rPr>
        <sz val="16"/>
        <rFont val="Arial"/>
        <family val="2"/>
      </rPr>
      <t xml:space="preserve">
Is it company policy to install an oil content meter with an automatic stopping device capable of measuring the difference in emulsifying particles and oil, as per IMO resolution MEPC.107(49)</t>
    </r>
  </si>
  <si>
    <r>
      <rPr>
        <b/>
        <u/>
        <sz val="16"/>
        <rFont val="Arial"/>
        <family val="2"/>
      </rPr>
      <t>N/A for vessels keel laid after 2005</t>
    </r>
    <r>
      <rPr>
        <sz val="16"/>
        <rFont val="Arial"/>
        <family val="2"/>
      </rPr>
      <t xml:space="preserve">
Is it company policy to equip the Oily Water Separator with a re-circulating facility for testing purposes as per IMO resolution MEPC.107(49) 6.1.1. ?</t>
    </r>
  </si>
  <si>
    <t>Does the company require the shipyard to develop an "Inventory of Hazardous Materials" (Part I) at the stage of design and/or construction? (requirement to be part of the building contract)</t>
  </si>
  <si>
    <t>Existing ships - For Owner / Managers and 3rd-party Ship Managers
For 5900.10 and 5900.13</t>
  </si>
  <si>
    <t>Is each Green Award-certified company vessel in the possession of an "Inventory of Hazardous Materials" (Part I completed)?</t>
  </si>
  <si>
    <r>
      <t>Alternative to 5900.10:</t>
    </r>
    <r>
      <rPr>
        <sz val="16"/>
        <rFont val="Arial"/>
        <family val="2"/>
      </rPr>
      <t xml:space="preserve"> Has the company started the process to prepare Part I of the "Inventory of Hazardous Materials" with a target completion date for each Green Award certified vessel in the fleet?</t>
    </r>
  </si>
  <si>
    <t>5910.8</t>
  </si>
  <si>
    <t>Has a company policy been implemented within the Management System that end-of-life vessels will only be recycled at a recycling facility either compliant with the requirements of the Hong Kong Convention or on the EU-list? (regardless of being sold directly to a recycling facility or to a cash buyer)?</t>
  </si>
  <si>
    <t>Has a company procedure been implemented within the Management System to audit a recycling facility before concluding a "contract of sale"?</t>
  </si>
  <si>
    <t>5910.9</t>
  </si>
  <si>
    <t>Does the company disclose it's ship recycling policy in a public domain (such as company website) or via an environmental initiative such as SRTI (Ship Recycling Transparency Initiative)?</t>
  </si>
  <si>
    <t>Policy regarding monitoring the recycling of company vessels</t>
  </si>
  <si>
    <t>5910.10</t>
  </si>
  <si>
    <t>Has a company procedure been implemented within the Management System to deploy a full-time personnel at the recycling facility for the entire duration of recycling of the company vessels (to monitor and report the recycling process)?</t>
  </si>
  <si>
    <t>5910.11</t>
  </si>
  <si>
    <r>
      <rPr>
        <b/>
        <u/>
        <sz val="16"/>
        <rFont val="Arial"/>
        <family val="2"/>
      </rPr>
      <t>Alternative to 5910.10 &amp; 5910.12</t>
    </r>
    <r>
      <rPr>
        <sz val="16"/>
        <rFont val="Arial"/>
        <family val="2"/>
      </rPr>
      <t xml:space="preserve">
Has a company procedure been implemented within the Management System to hire third-parties (consultants or cash buyers) for continuous monitoring and reporting of the recycling process employed by the recycling facility to dismantle the company vessels?</t>
    </r>
  </si>
  <si>
    <t>5910.12</t>
  </si>
  <si>
    <r>
      <rPr>
        <b/>
        <u/>
        <sz val="16"/>
        <rFont val="Arial"/>
        <family val="2"/>
      </rPr>
      <t>Alternative to 5910.10 &amp; 5910.11</t>
    </r>
    <r>
      <rPr>
        <sz val="16"/>
        <rFont val="Arial"/>
        <family val="2"/>
      </rPr>
      <t xml:space="preserve">
Has a company procedure been implemented within the Management System to audit the recycling facility during the recycling of the company vessels?</t>
    </r>
  </si>
  <si>
    <t>Oily water separator / Oil content meter</t>
  </si>
  <si>
    <t>Measures related to Technical Solutions for optimizing the operations</t>
  </si>
  <si>
    <t>5821.9 is an alternative to 5821.6 &amp; 5821.8 (all the above)</t>
  </si>
  <si>
    <t>SUPPLEMENT TO 5440 GHG EMISSIONS - CO2</t>
  </si>
  <si>
    <t>ENERGY EFFICIENCY TECHNOLOGIES INFORMATION PORTAL</t>
  </si>
  <si>
    <t>TECHNOLOGY GROUPS</t>
  </si>
  <si>
    <t>IMO GLOMEEP Website</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</si>
  <si>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</si>
  <si>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</si>
  <si>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</si>
  <si>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</si>
  <si>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</si>
  <si>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</si>
  <si>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</si>
  <si>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</si>
  <si>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</si>
  <si>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</si>
  <si>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</si>
  <si>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</si>
  <si>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</si>
  <si>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</si>
  <si>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</si>
  <si>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</si>
  <si>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</si>
  <si>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</si>
  <si>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</si>
  <si>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</si>
  <si>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</si>
  <si>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</si>
  <si>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</si>
  <si>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</si>
  <si>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</si>
  <si>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</si>
  <si>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</si>
  <si>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</si>
  <si>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</si>
  <si>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</si>
  <si>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</si>
  <si>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</si>
  <si>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</si>
  <si>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</si>
  <si>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</si>
  <si>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</si>
  <si>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</si>
  <si>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</si>
  <si>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</si>
  <si>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</si>
  <si>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</si>
  <si>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</si>
  <si>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</si>
  <si>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</si>
  <si>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</si>
  <si>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</si>
  <si>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</si>
  <si>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</si>
  <si>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</si>
  <si>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</si>
  <si>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</si>
  <si>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</si>
  <si>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</si>
  <si>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</si>
  <si>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</si>
  <si>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</si>
  <si>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</si>
  <si>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</si>
  <si>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</si>
  <si>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</si>
  <si>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</si>
  <si>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</si>
  <si>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</si>
  <si>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</si>
  <si>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</si>
  <si>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</si>
  <si>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</si>
  <si>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</si>
  <si>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</si>
  <si>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</si>
  <si>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</si>
  <si>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</si>
  <si>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</si>
  <si>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</si>
  <si>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</si>
  <si>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</si>
  <si>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</si>
  <si>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</si>
  <si>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</si>
  <si>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</si>
  <si>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</si>
  <si>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</si>
  <si>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</si>
  <si>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</si>
  <si>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</si>
  <si>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</si>
  <si>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</si>
  <si>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</si>
  <si>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</si>
  <si>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</si>
  <si>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</si>
  <si>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</si>
  <si>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</si>
  <si>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</si>
  <si>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</si>
  <si>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</si>
  <si>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</si>
  <si>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</si>
  <si>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</si>
  <si>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</si>
  <si>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</si>
  <si>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</si>
  <si>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</si>
  <si>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</si>
  <si>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</si>
  <si>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r>
      <t>Greenhouse Gas (GHG) Emissions - CO</t>
    </r>
    <r>
      <rPr>
        <b/>
        <vertAlign val="subscript"/>
        <sz val="16"/>
        <rFont val="Arial"/>
        <family val="2"/>
      </rPr>
      <t>2</t>
    </r>
    <r>
      <rPr>
        <b/>
        <sz val="16"/>
        <rFont val="Arial"/>
        <family val="2"/>
      </rPr>
      <t xml:space="preserve"> Emissions</t>
    </r>
  </si>
  <si>
    <t>Does the company have instructions / procedures to control the access of unauthorized persons on board?</t>
  </si>
  <si>
    <t>Are all fleet vessels subject to unannounced drug and alcohol testing at least once every year (not exceeding 18 months between two consecutive tests) by an external organisation?</t>
  </si>
  <si>
    <t>3101</t>
  </si>
  <si>
    <t>Bunker Operations - LNG</t>
  </si>
  <si>
    <t>3101.1</t>
  </si>
  <si>
    <t>Does the company SMS specify that only a relevant IAPH LNG bunkering checklist must be used?</t>
  </si>
  <si>
    <t>3101.2</t>
  </si>
  <si>
    <t>3101.3</t>
  </si>
  <si>
    <t>Does the company install CCTV on LNG bunker stations for the purpose of observing the bunkering operation from the bridge or operation control room?</t>
  </si>
  <si>
    <t>3101.4</t>
  </si>
  <si>
    <t>3101.6</t>
  </si>
  <si>
    <t>Does the company provide its shipboard personnel a shore-based training on LNG bunkering?</t>
  </si>
  <si>
    <t>3101.5</t>
  </si>
  <si>
    <t>Does the company assess the risks associated with distractions to onboard operations, communication and rest hours caused by exposure to high levels of noise?</t>
  </si>
  <si>
    <t>9421</t>
  </si>
  <si>
    <t>ISO Certification</t>
  </si>
  <si>
    <t>9421.1</t>
  </si>
  <si>
    <t>9421.2</t>
  </si>
  <si>
    <t>9421.3</t>
  </si>
  <si>
    <t>9421.4</t>
  </si>
  <si>
    <t>9421.5</t>
  </si>
  <si>
    <t>9421.6</t>
  </si>
  <si>
    <t>Is the company certified for the latest edition of ISO 9001 (quality management systems)?</t>
  </si>
  <si>
    <t>Is the company certified for the latest edition of ISO 14001 (environmental management systems)?</t>
  </si>
  <si>
    <t>Is the company certified for the latest edition of ISO 22301 (societal security – business continuity management systems)?</t>
  </si>
  <si>
    <t>Is the company certified for the latest edition of ISO 27001 (information security management systems)?</t>
  </si>
  <si>
    <t>Is the company certified for the latest edition of ISO 45001 (occupational health and safety management systems)?</t>
  </si>
  <si>
    <t>Is the company certified for the latest edition of ISO 50001 (energy management systems)?</t>
  </si>
  <si>
    <t>9421.7</t>
  </si>
  <si>
    <t>9421.8</t>
  </si>
  <si>
    <t>Has the company developed a ship specific garbage management plan detailing the specific ship's equipment, arrangements and procedures for the handling of garbage?</t>
  </si>
  <si>
    <t>Does the company have plans and procedures of cyber risk management (cyber risk policy) incorporated within its Safety Management System (SMS)?</t>
  </si>
  <si>
    <t>1610.7</t>
  </si>
  <si>
    <t>Does the company have a set of clear and unambiguous cyber risk requirements that reflect the company’s expectations to vendors and agents?</t>
  </si>
  <si>
    <t>1610.8</t>
  </si>
  <si>
    <t>Does the company have a policy to carry out cyber risk assessments on its ships (at an interval deemed suitable by the company) using either of the following:
 - self-assessments followed by third party risk assessments 
 - penetration tests of critical IT and OT infrastructure performed by external experts simulating cyber attacks?</t>
  </si>
  <si>
    <t>1610.9</t>
  </si>
  <si>
    <t>1610.10</t>
  </si>
  <si>
    <t>Is it a company policy to involve IT department while preparing to purchase OT systems for ships?</t>
  </si>
  <si>
    <t>1610.11</t>
  </si>
  <si>
    <t>Does the company use the information from investigations of previous identified cyber incidents to improve the technical and procedural protection measures and response plans on board and ashore?</t>
  </si>
  <si>
    <t>1610.12</t>
  </si>
  <si>
    <t>Does the company forbid remote access by technicians and manufacturers to on-board systems without authorization by the vessel’s senior leadership team (For example, by following a two-step digital authorization process)?</t>
  </si>
  <si>
    <t>Fuel oil management</t>
  </si>
  <si>
    <t>B.1 MARPOL delivered fuel oil sampling</t>
  </si>
  <si>
    <t>B.2 In-use fuel oil sampling</t>
  </si>
  <si>
    <t>3200.16</t>
  </si>
  <si>
    <t>B.3 Testing</t>
  </si>
  <si>
    <t>C. Operational procedures</t>
  </si>
  <si>
    <t>3200.17</t>
  </si>
  <si>
    <t>3200.18</t>
  </si>
  <si>
    <t>D. Additional questions</t>
  </si>
  <si>
    <t>3200.19</t>
  </si>
  <si>
    <t>A. Contracting / Procurement</t>
  </si>
  <si>
    <t>3200.14</t>
  </si>
  <si>
    <r>
      <rPr>
        <b/>
        <u/>
        <sz val="16"/>
        <rFont val="Arial"/>
        <family val="2"/>
      </rPr>
      <t>N/A in case charterer is responsible for supplying bunkers (for all GA ships)</t>
    </r>
    <r>
      <rPr>
        <sz val="16"/>
        <rFont val="Arial"/>
        <family val="2"/>
      </rPr>
      <t xml:space="preserve">
Is it company procedure that bunker purchasing contracts state that the fuel oil be supplied with reference to ISO 8217 specifications (</t>
    </r>
    <r>
      <rPr>
        <b/>
        <u/>
        <sz val="16"/>
        <rFont val="Arial"/>
        <family val="2"/>
      </rPr>
      <t>latest edition is recommended</t>
    </r>
    <r>
      <rPr>
        <sz val="16"/>
        <rFont val="Arial"/>
        <family val="2"/>
      </rPr>
      <t>)?</t>
    </r>
  </si>
  <si>
    <t>3200.15</t>
  </si>
  <si>
    <r>
      <rPr>
        <b/>
        <u/>
        <sz val="16"/>
        <rFont val="Arial"/>
        <family val="2"/>
      </rPr>
      <t>N/A in case owner / manager or third party ship manager is responsible for purchasing bunkers (for all GA ships)</t>
    </r>
    <r>
      <rPr>
        <sz val="16"/>
        <rFont val="Arial"/>
        <family val="2"/>
      </rPr>
      <t xml:space="preserve">
Is it company procedure that the technical requirements of the ship and optimal fuel oil specifications are communicated to the charterer for their consideration?</t>
    </r>
  </si>
  <si>
    <t>Is an evaluation of all fuel oil suppliers carried out to identify "quality-oriented fuel oil suppliers" before signing the bunker purchasing contract with a chosen supplier and are the negative results brought to the attention of the charterer (where applicable)?</t>
  </si>
  <si>
    <t>B. Sampling &amp; Testing</t>
  </si>
  <si>
    <t>Is it company policy that fuel oil sampling (during bunkering) is carried out using an automatic sampler (time or flow proportional) in accordance with Marpol Annex VI?</t>
  </si>
  <si>
    <r>
      <t xml:space="preserve">Is it company procedure that bunkered fuel oil is </t>
    </r>
    <r>
      <rPr>
        <b/>
        <u/>
        <sz val="16"/>
        <rFont val="Arial"/>
        <family val="2"/>
      </rPr>
      <t>always</t>
    </r>
    <r>
      <rPr>
        <sz val="16"/>
        <rFont val="Arial"/>
        <family val="2"/>
      </rPr>
      <t xml:space="preserve"> tested (before use onboard) by a recognized fuel analysis organization ashore in accordance with the requirements of ISO 8217 standard (same edition for which the fuel was ordered)?</t>
    </r>
  </si>
  <si>
    <t>For the situations where commingling of two different fuels is unavoidable, does the company have commingling procedure explaining the steps to be followed to determine the compatibility of two bunkers (including the reference test methods)?</t>
  </si>
  <si>
    <t>Are global bunker quality alerts received from company fleet experience and fuel analysis organisation shared with relevant ships by issuing technical bulletins or circulars?</t>
  </si>
  <si>
    <t>Is it company procedure that bunker suppliers are asked to provide the copies of the product's valid certificate of quality (COQ) and associated laboratory analysis reports verifying the details on the COQ?</t>
  </si>
  <si>
    <t>A. General - managing work/rest hours</t>
  </si>
  <si>
    <t>B. Fatigue management</t>
  </si>
  <si>
    <t>7500.9</t>
  </si>
  <si>
    <t>Does the fatigue mitigation and control strategy consist of the following (both):
- framework to assess the hazards associated with fatigue (hazard assessment)
- strategies to mitigate the risk of fatigue (risk mitigation)</t>
  </si>
  <si>
    <t>7500.10</t>
  </si>
  <si>
    <t>C. Additional questions - reporting, training &amp; awareness</t>
  </si>
  <si>
    <t>7500.11</t>
  </si>
  <si>
    <t>Is it a company policy that the work/rest hours performed by the individual seafarer are recorded using a software program and such records are accessible and regularly updated?</t>
  </si>
  <si>
    <t>Is there a company specific fatigue mitigation and control strategy (or similar document) available within the Safety Management System (SMS) to ensure the health and wellbeing of the seafarers?</t>
  </si>
  <si>
    <t>Does the company ensure that any one of the following fatigue management tools (as described in IMO MSC.1/Circ1598) is used on board GA certified ships:
- Sleep Diary
- Self-monitoring through fatigue and sleepiness ratings
- Fatigue self-assessment tool
- Fatigue event reporting</t>
  </si>
  <si>
    <r>
      <t xml:space="preserve">Does the company have a system in which crew members are able to report to a designated person on fatigue related issues </t>
    </r>
    <r>
      <rPr>
        <b/>
        <u/>
        <sz val="16"/>
        <rFont val="Arial"/>
        <family val="2"/>
      </rPr>
      <t>without fearing any action against them for such communication</t>
    </r>
    <r>
      <rPr>
        <sz val="16"/>
        <rFont val="Arial"/>
        <family val="2"/>
      </rPr>
      <t>?</t>
    </r>
  </si>
  <si>
    <t>Does the company conduct fatigue management training and awareness campaigns for shipboard crew on an initial and recurrent basis?</t>
  </si>
  <si>
    <t>5801</t>
  </si>
  <si>
    <t>Protection of fuel oil tanks, lube oil tanks and hull</t>
  </si>
  <si>
    <t>5801.4</t>
  </si>
  <si>
    <t>Does the company require ship building yards to use advanced shipbuilding plates (highly ductile steel) or structural features to build (a part of) hull structure and/or fuel tanks of new ships (for example, sandwich plate structure)?</t>
  </si>
  <si>
    <t>5441</t>
  </si>
  <si>
    <r>
      <t>Greenhouse Gas (GHG) Emissions - Methane (CH</t>
    </r>
    <r>
      <rPr>
        <b/>
        <vertAlign val="subscript"/>
        <sz val="16"/>
        <rFont val="Arial"/>
        <family val="2"/>
      </rPr>
      <t>4</t>
    </r>
    <r>
      <rPr>
        <b/>
        <sz val="16"/>
        <rFont val="Arial"/>
        <family val="2"/>
      </rPr>
      <t>) Emissions - Main Propulsion</t>
    </r>
  </si>
  <si>
    <t>Gas Turbine or High Pressure Dual Fuel engine</t>
  </si>
  <si>
    <t>5441.2</t>
  </si>
  <si>
    <t>Does the company ensure that at least one of its LNG-powered ships operate on low (or no) Methane Slip technology, for example, Gas Turbine or High Pressure Dual Fuel (HPDF) Engine?</t>
  </si>
  <si>
    <t>Other Engine Types</t>
  </si>
  <si>
    <t>5441.3</t>
  </si>
  <si>
    <t>5441.1</t>
  </si>
  <si>
    <t>Does the company use a continuous emission monitoring system (in-situ or extractive) for monitoring and recording Methane Slip?</t>
  </si>
  <si>
    <t>C. Additional questions</t>
  </si>
  <si>
    <t>5441.4</t>
  </si>
  <si>
    <t>5441.5</t>
  </si>
  <si>
    <t>A. General procedures</t>
  </si>
  <si>
    <t>Does the company have a policy to reduce garbage at source? For example, bulk packaging of consumable items.</t>
  </si>
  <si>
    <t>B. Garbage types</t>
  </si>
  <si>
    <t>B.3 Ashes and clinkers</t>
  </si>
  <si>
    <t>B.4 Cleaning agents &amp; additives</t>
  </si>
  <si>
    <r>
      <t xml:space="preserve">Is it a company policy to use </t>
    </r>
    <r>
      <rPr>
        <u/>
        <sz val="16"/>
        <rFont val="Arial"/>
        <family val="2"/>
      </rPr>
      <t>non harmful</t>
    </r>
    <r>
      <rPr>
        <sz val="16"/>
        <rFont val="Arial"/>
        <family val="2"/>
      </rPr>
      <t xml:space="preserve"> (MARPOL Annex V compliant) cleaning agents and additives for cleaning the deck / external surfaces?</t>
    </r>
  </si>
  <si>
    <t>B.5 Plastics</t>
  </si>
  <si>
    <t>5200.38</t>
  </si>
  <si>
    <t>Does the company have a policy to reduce the use of disposable and single-use plastics on board (at least focusing on plastic cutlery, dishes &amp; straws and beverages &amp; mineral water bottles in bonded stores)?</t>
  </si>
  <si>
    <t>5200.41</t>
  </si>
  <si>
    <t>Does the company have a policy to avoid procuring food items in single servings of plastics pots (for example, replacing small yoghurt pots with decanted supplies in large containers)?</t>
  </si>
  <si>
    <t>5200.42</t>
  </si>
  <si>
    <t>5200.43</t>
  </si>
  <si>
    <t>Does the company participate in national / international Marine Litter Monitoring Programs?</t>
  </si>
  <si>
    <t>Are non-conformities, accidents and hazardous occurrences reported to the office?</t>
  </si>
  <si>
    <t>Does the company provide its ships with contingency plans and related information in a non-electronic form that need to be followed in the event of a cyber attack?</t>
  </si>
  <si>
    <t>Is it a company policy to enrol the vessels in a meteorological &amp; oceanographic service in a form of a software application?</t>
  </si>
  <si>
    <t>Is it company policy to ensure that LNG-fuelled ships are equipped with LNG specific PPEs such as protective cryogenic gloves and safety goggles with side protection?</t>
  </si>
  <si>
    <t>Does the company provide thermal imaging camera/equipment for leakage detection during bunkering on board its LNG-fuelled ships (GA-certified only)?</t>
  </si>
  <si>
    <t>Are On hire / Off hire procedures available and implemented?</t>
  </si>
  <si>
    <t>Are all towing-object/Offshore operation characteristics available prior to on hire?</t>
  </si>
  <si>
    <t>Does the company combat micro-plastics in the laundry system by adding a fine filtering mesh to ship’s washing machine’s outlets to prevent fibres reaching the ocean?</t>
  </si>
  <si>
    <t>Does the company take measures and is able to achieve annual reduction in Methane Slip from LNG-fuelled engines fitted on board its fleet of ships?</t>
  </si>
  <si>
    <t>Does the company provide awareness training to shipboard personnel on methane emissions from LNG-fuelled engines?</t>
  </si>
  <si>
    <t>Does the company collaborate with engine manufacturers on research &amp; development projects aiming to improve methane emissions from LNG-fuelled engines?</t>
  </si>
  <si>
    <t>Is an annual technical report made by the Company's superintendent?</t>
  </si>
  <si>
    <t>Does the company prohibits its ships to commingle two different bunkers (even of the same grade of fuel)?</t>
  </si>
  <si>
    <t>Is it company policy that fuel oil samples are drawn from the following designated sampling points at least once every four months for testing of catalytic fines &amp; separator efficiency at a recognized fuel analysis organization ashore?
1. at engine inlet
2. before separator
3. after separator</t>
  </si>
  <si>
    <t>9421.9</t>
  </si>
  <si>
    <t>9421.10</t>
  </si>
  <si>
    <t>Is the company certified for the latest edition of ISO 10015 (quality management – guidelines for competence management and people development)?</t>
  </si>
  <si>
    <t>Is the company certified for the latest edition of ISO 30401 (knowledge management systems – requirements)?</t>
  </si>
  <si>
    <t>Is it company policy that ships are mandated to provide a dedicated watch (from a safe location) on bunker station during the entire duration of the LNG bunkering?</t>
  </si>
  <si>
    <t>REQUIREMENTS ACCORDING TO ISO STANDARDS</t>
  </si>
  <si>
    <t>5440.24</t>
  </si>
  <si>
    <t>Does the company take steps to facilitate JIT Arrival of ships (for example, use of BIMCO’s Virtual Arrival Clause for Voyage Charter Parties or speed decisions taken by the Master of owned ships to ensure JIT Arrival or implement measures from Port Information Manual by International Taskforce Port Call Optimization or other such measures)?</t>
  </si>
  <si>
    <t>For ships required to follow D-1 standard (as per International Ballast Water Management Certificate (IBWMC))</t>
  </si>
  <si>
    <t>5700.10</t>
  </si>
  <si>
    <t>Does the company ensure that relevant ships voluntarily comply with D-2 ballast water management standard using a type-approved ballast water treatment system (BWTS)?</t>
  </si>
  <si>
    <t>For ships required to follow D-2 standard (as per International Ballast Water Management Certificate (IBWMC))</t>
  </si>
  <si>
    <t>5700.11</t>
  </si>
  <si>
    <t>Does the company develop ship-specific contingency plans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</si>
  <si>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5700.12</t>
  </si>
  <si>
    <t>Does the company ensure the following in order to keep the BWT systems on board in operable condition:
- maintain full inventory of manufacturer recommended spare parts list on board
- define &amp; maintain safe-margin stock of consumables on board (such as chemicals with short shelf-life, UV lamps, etc. as required by the installed system)</t>
  </si>
  <si>
    <t>5700.14</t>
  </si>
  <si>
    <t>Does the company train relevant crew to operate ship-specific BWT systems, for example, by means of computer-based training, training at the makers facilities or on a simulation BWMS that mimics real BWTS operations?</t>
  </si>
  <si>
    <t>5700.15</t>
  </si>
  <si>
    <t>Does the company conduct on-board familiarization of relevant crew for the operation of the BWTS installed on board?</t>
  </si>
  <si>
    <t>5700.16</t>
  </si>
  <si>
    <t>In addition to the relevant crew, does the company include shore-based management (ship managers/superintendents/port engineers) in the BWMS training programs?</t>
  </si>
  <si>
    <t>5100</t>
  </si>
  <si>
    <t>Biofouling Management</t>
  </si>
  <si>
    <t>5100.5</t>
  </si>
  <si>
    <t>Does the company have ship-specific procedures/instructions (according to IMO guidelines) for the control and management of ships' biofouling to minimize the transfer of invasive aquatic species?</t>
  </si>
  <si>
    <t>5100.6</t>
  </si>
  <si>
    <t>Does the company define frequency and timing of in-water inspection and proactive hull cleaning in consultation with coatings manufacturer and/or coatings consultant for each ship under its management?</t>
  </si>
  <si>
    <t>5100.7</t>
  </si>
  <si>
    <t>Is it a company policy to define potential trigger points for reactive hull cleaning – based on performance monitoring or other relevant datasets (such as increased drag or increased friction)?</t>
  </si>
  <si>
    <t>5100.8</t>
  </si>
  <si>
    <t>Is it a company policy to use in-water cleaning only in combination with capture and filtration of the cleaned material and subsequent waste treatment and disposal, when made available in ports?</t>
  </si>
  <si>
    <t>Does the company have a procedure that clearly stipulates there should be no dumping of old plastic ropes and mooring lines at sea and encourage to retain them on board until landed ashore for correct disposal?</t>
  </si>
  <si>
    <t>5500.10</t>
  </si>
  <si>
    <t>5900.14</t>
  </si>
  <si>
    <t>Does the company use a software tool on board its ships to support the IHM maintenance process, for example, for the collection of Material Declarations (MDs) &amp; SDoCs for all purchased items that fall into the scope of IHM Part I?</t>
  </si>
  <si>
    <t>CHECKLIST - RANKING CRITERIA - OFFICE AUDIT - OFFSHORE SUPPLY SHIP - VERSION 2025</t>
  </si>
  <si>
    <t>CHECKLIST - BASIC CRITERIA - OFFICE AUDIT - OFFSHORE SUPPLY SHIP - VERSION 2025</t>
  </si>
  <si>
    <t>Does the company MS specify a safe-maximum percentage fill for bunker tanks? (max. limit 90%)</t>
  </si>
  <si>
    <r>
      <rPr>
        <b/>
        <u/>
        <sz val="16"/>
        <rFont val="Arial"/>
        <family val="2"/>
      </rPr>
      <t>Main propulsion:</t>
    </r>
    <r>
      <rPr>
        <sz val="16"/>
        <rFont val="Arial"/>
        <family val="2"/>
      </rPr>
      <t xml:space="preserve">
Does the company have any vessels within their fleet which use low carbon fuels such as:</t>
    </r>
  </si>
  <si>
    <r>
      <rPr>
        <b/>
        <u/>
        <sz val="16"/>
        <rFont val="Arial"/>
        <family val="2"/>
      </rPr>
      <t>Power generation:</t>
    </r>
    <r>
      <rPr>
        <sz val="16"/>
        <rFont val="Arial"/>
        <family val="2"/>
      </rPr>
      <t xml:space="preserve">
Does the company have any vessels within their fleet which use low carbon fuels such as:</t>
    </r>
  </si>
  <si>
    <r>
      <rPr>
        <b/>
        <u/>
        <sz val="16"/>
        <rFont val="Arial"/>
        <family val="2"/>
      </rPr>
      <t>Main propulsion:</t>
    </r>
    <r>
      <rPr>
        <sz val="16"/>
        <rFont val="Arial"/>
        <family val="2"/>
      </rPr>
      <t xml:space="preserve">
Does the company have any vessels within their fleet which use zero carbon fuels such as:</t>
    </r>
  </si>
  <si>
    <r>
      <rPr>
        <b/>
        <u/>
        <sz val="16"/>
        <rFont val="Arial"/>
        <family val="2"/>
      </rPr>
      <t>Power generation:</t>
    </r>
    <r>
      <rPr>
        <sz val="16"/>
        <rFont val="Arial"/>
        <family val="2"/>
      </rPr>
      <t xml:space="preserve">
Does the company have any vessels within their fleet which use zero carbon fuels such as:</t>
    </r>
  </si>
  <si>
    <t>Sewage Treatment Plant; Effluent Sampling/Monitoring; Causal awareness</t>
  </si>
  <si>
    <t>Is it company policy to sample and monitor the discharged effluent periodically (at least annually) for lab testing ashore to check the compliance with relevant MEPC standards?</t>
  </si>
  <si>
    <t>R5500.15-16 alternative to R5500.2 &amp; R5500.4:</t>
  </si>
  <si>
    <t>5500.15</t>
  </si>
  <si>
    <t>Is it company policy for ships to have monitoring equipment installed at the discharge line of the Sewage Treatment Plant to continously monitor the effluent quality?</t>
  </si>
  <si>
    <t>5500.16</t>
  </si>
  <si>
    <t>Is it the company policy for ships to have automated logging systems to record the details of the discharged effluent from the Sewage Treatment Plant?</t>
  </si>
  <si>
    <t>5500.17</t>
  </si>
  <si>
    <t>Is it company policy to create awareness concerning the usage of lavatories onboard, that could have negative impact to the performance of the (biological) sewage treatement plant?</t>
  </si>
  <si>
    <t>Discharge at port and at sea</t>
  </si>
  <si>
    <t>5500.12</t>
  </si>
  <si>
    <t>Does the company have a mechanism in place to hold sewage on board to avoid discharging at all ports?</t>
  </si>
  <si>
    <t>5500.11</t>
  </si>
  <si>
    <t>Is it company policy to ensure that ships treat sewage with a sewage treatment plant before discharging effluents at sea?</t>
  </si>
  <si>
    <t>M/RR</t>
  </si>
  <si>
    <r>
      <rPr>
        <b/>
        <u/>
        <sz val="16"/>
        <rFont val="Arial"/>
        <family val="2"/>
      </rPr>
      <t>Alternative to all the above (applicable for short-haul vessels)</t>
    </r>
    <r>
      <rPr>
        <sz val="16"/>
        <rFont val="Arial"/>
        <family val="2"/>
      </rPr>
      <t xml:space="preserve">
Is it company policy to ensure that ships deliver all their sewage / sewage sludge (regardless of treated or untreated) to port reception facilities (where available)?</t>
    </r>
  </si>
  <si>
    <t>\</t>
  </si>
  <si>
    <t>7500.12</t>
  </si>
  <si>
    <t>Does the company consider during incident investigations, fatigue as one of the factors causing the incident?</t>
  </si>
  <si>
    <t>Environmental Requirements during the Voyage</t>
  </si>
  <si>
    <t>2120.4</t>
  </si>
  <si>
    <t>Voyage-plan ( checklist ) includes verification of compliance with NECA (Tier III)  requirements before entry of area/location ( either by use of exhaust gas treatment or engine technology, e.g. dual fuel )</t>
  </si>
  <si>
    <t>Voyage-plan ( checklist ) includes verification of compliance with SECA requirements before entry of area/location ( either by means of change of fuel-grade or use of SOx-scrubber )</t>
  </si>
  <si>
    <t>Voyage-plan ( checklist ) includes verification of compliance with Ballast Water Management requirements ( either by means of D-2 treatment system or D-1 exchange of ballast during voyage )</t>
  </si>
  <si>
    <t>2120.7</t>
  </si>
  <si>
    <r>
      <rPr>
        <b/>
        <u/>
        <sz val="16"/>
        <rFont val="Arial"/>
        <family val="2"/>
      </rPr>
      <t>Alternative to 2120.2</t>
    </r>
    <r>
      <rPr>
        <sz val="16"/>
        <rFont val="Arial"/>
        <family val="2"/>
      </rPr>
      <t>: Vessel has been designed not to carry any Ballast Water ( no Ballast Tanks available onboard )</t>
    </r>
  </si>
  <si>
    <t>M/RN</t>
  </si>
  <si>
    <t>2120.5</t>
  </si>
  <si>
    <t>Voyage-plan ( checklists ) includes verification for transit of globally known whale-areas ( habitats ) and migration patterns and provides disturbance mitigation. Source : WWF whale.org</t>
  </si>
  <si>
    <t>2120.6</t>
  </si>
  <si>
    <t>Voyage-plan ( checklists ) includes verification for transit through PSSA (Particularly Sensitive Sea Areas)?</t>
  </si>
  <si>
    <t>Is it company policy to hire cadets on board by providing training and education in order to recruit future officers?</t>
  </si>
  <si>
    <t>7300.5</t>
  </si>
  <si>
    <t>Does the company provide "onboard assessment/train the trainer" courses for the onboard management (IMO 1.30) ?</t>
  </si>
  <si>
    <t xml:space="preserve">     Basic Banksman training (Crane Operation)</t>
  </si>
  <si>
    <t>5200.44</t>
  </si>
  <si>
    <t>Does the company install an extra filtration equipment on the main supply line onboard – such as a reverse osmosis (RO) installation – available on different decks in public areas, such as the galley or pantries? 
(In order to eliminate/reduce bottled water and supply safe drinking water onboard.)
(The system is to be in addition to the standard arrangement of the vessel’s Drinking Water (DW) filtration system, such as a rehardening filter and UV sterilizer.)</t>
  </si>
  <si>
    <t xml:space="preserve">     H2SW</t>
  </si>
  <si>
    <t xml:space="preserve">     Offshore anchor handling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</si>
</sst>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164" formatCode="0.000"/>
    <numFmt numFmtId="165" formatCode="&quot;Minimum ranking score required for element 5410 = &quot;0#"/>
    <numFmt numFmtId="166" formatCode="&quot;Minimum ranking score required for element 5420 = &quot;0#"/>
    <numFmt numFmtId="167" formatCode="&quot;Minimum ranking score required for element 5430 = &quot;0#"/>
    <numFmt numFmtId="168" formatCode="&quot;Minimum ranking score required for element 5440 = &quot;0#"/>
    <numFmt numFmtId="169" formatCode="&quot;Minimum ranking score required for element 5450 = &quot;0#"/>
    <numFmt numFmtId="170" formatCode="&quot;Minimum ranking score required for element 5460 = &quot;0#"/>
    <numFmt numFmtId="171" formatCode="&quot;Minimum ranking score required for element 5900 = &quot;##"/>
    <numFmt numFmtId="172" formatCode="&quot;Minimum ranking score required for element 6400 = &quot;##"/>
    <numFmt numFmtId="174" formatCode="&quot;Minimum ranking score required for element 6100 = &quot;0"/>
    <numFmt numFmtId="175" formatCode="&quot;Minimum ranking score required for element 6300 = &quot;0"/>
    <numFmt numFmtId="176" formatCode="&quot;Minimum ranking score required for element 7100 = &quot;0"/>
    <numFmt numFmtId="177" formatCode="&quot;Minimum ranking score required for element 7200 = &quot;0"/>
    <numFmt numFmtId="178" formatCode="&quot;Minimum ranking score required for element 7300 = &quot;0"/>
    <numFmt numFmtId="179" formatCode="&quot;Minimum ranking score required for element 7400 = &quot;0"/>
    <numFmt numFmtId="181" formatCode="&quot;Minimum ranking score required for element 1300 = &quot;0"/>
    <numFmt numFmtId="182" formatCode="&quot;Minimum ranking score required for element 1400 = &quot;0"/>
    <numFmt numFmtId="183" formatCode="&quot;Minimum ranking score required for element 1600 = &quot;0"/>
    <numFmt numFmtId="184" formatCode="&quot;Minimum ranking score required for element 2100 = &quot;0"/>
    <numFmt numFmtId="185" formatCode="&quot;Minimum ranking score required for element 2300 = &quot;0"/>
    <numFmt numFmtId="186" formatCode="&quot;Minimum ranking score required for element 3100 = &quot;0"/>
    <numFmt numFmtId="187" formatCode="&quot;Minimum ranking score required for element 3200 = &quot;0"/>
    <numFmt numFmtId="188" formatCode="&quot;Minimum ranking score required for element 5200 = &quot;0"/>
    <numFmt numFmtId="189" formatCode="&quot;Minimum ranking score required for element 5700 = &quot;0"/>
    <numFmt numFmtId="190" formatCode="&quot;Minimum ranking score required for element 1200 = &quot;0"/>
    <numFmt numFmtId="191" formatCode="&quot;Minimum ranking score required for element 2120 = &quot;0"/>
    <numFmt numFmtId="196" formatCode="&quot;Minimum ranking score required for element 5810 = &quot;0"/>
    <numFmt numFmtId="197" formatCode="&quot;Minimum ranking score required for element 5811 = &quot;0"/>
    <numFmt numFmtId="198" formatCode="&quot;Minimum ranking score required for element 5812 = &quot;0"/>
    <numFmt numFmtId="199" formatCode="&quot;Minimum ranking score required for element 7500 = &quot;##"/>
    <numFmt numFmtId="203" formatCode="&quot;Minimum ranking score required for element 4601 = &quot;0"/>
    <numFmt numFmtId="204" formatCode="&quot;Minimum ranking score required for element 4602 = &quot;0"/>
    <numFmt numFmtId="205" formatCode="&quot;Minimum ranking score required for element 4606 = &quot;0"/>
    <numFmt numFmtId="206" formatCode="&quot;Minimum ranking score required for element 5820 = &quot;0"/>
    <numFmt numFmtId="207" formatCode="&quot;Minimum ranking score required for element 5821 = &quot;0"/>
    <numFmt numFmtId="208" formatCode="&quot;Minimum ranking score required for element 6110 = &quot;0"/>
    <numFmt numFmtId="210" formatCode="&quot;Minimum ranking score required for element 1700 = &quot;0"/>
    <numFmt numFmtId="211" formatCode="&quot;Minimum ranking score required for element 5500 = &quot;0"/>
    <numFmt numFmtId="212" formatCode="&quot;Minimum ranking score required for element 5510 = &quot;0"/>
    <numFmt numFmtId="215" formatCode="&quot;Minimum ranking score required for element 2110 = &quot;0"/>
    <numFmt numFmtId="216" formatCode="&quot;Minimum ranking score required for element 5910 = &quot;0"/>
    <numFmt numFmtId="218" formatCode="&quot;Minimum ranking score required for element 2310 = &quot;0"/>
    <numFmt numFmtId="219" formatCode="&quot;Minimum ranking score required for element 4210 = &quot;0"/>
    <numFmt numFmtId="220" formatCode="&quot;Minimum ranking score required for element 6210 = &quot;0"/>
    <numFmt numFmtId="221" formatCode="&quot;Minimum ranking score required for element 4110 = &quot;0"/>
    <numFmt numFmtId="222" formatCode="&quot;Minimum ranking score required for element 1610 = &quot;0"/>
    <numFmt numFmtId="224" formatCode="&quot;Minimum ranking score required for element 1510 = &quot;0"/>
    <numFmt numFmtId="225" formatCode="&quot;Minimum ranking score required for element 1800 = &quot;0"/>
    <numFmt numFmtId="227" formatCode="&quot;Minimum ranking score required for element 3101 = &quot;0"/>
    <numFmt numFmtId="228" formatCode="&quot;Minimum ranking score required for element 9421 = &quot;0"/>
    <numFmt numFmtId="229" formatCode="&quot;Minimum ranking score required for element 5801 = &quot;0"/>
    <numFmt numFmtId="230" formatCode="&quot;Minimum ranking score required for element 5441 = &quot;0"/>
    <numFmt numFmtId="231" formatCode="&quot;Minimum ranking score required for element 5100 = &quot;0"/>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b/>
      <sz val="14"/>
      <color indexed="12"/>
      <name val="Arial"/>
      <family val="2"/>
    </font>
    <font>
      <b/>
      <sz val="14"/>
      <color indexed="10"/>
      <name val="Arial"/>
      <family val="2"/>
    </font>
    <font>
      <sz val="14"/>
      <color indexed="10"/>
      <name val="Arial"/>
      <family val="2"/>
    </font>
    <font>
      <b/>
      <sz val="10"/>
      <color indexed="12"/>
      <name val="Arial"/>
      <family val="2"/>
    </font>
    <font>
      <sz val="14"/>
      <color indexed="12"/>
      <name val="Arial"/>
      <family val="2"/>
    </font>
    <font>
      <sz val="14"/>
      <name val="Arial"/>
      <family val="2"/>
    </font>
    <font>
      <sz val="10"/>
      <name val="Arial Black"/>
      <family val="2"/>
    </font>
    <font>
      <b/>
      <sz val="36"/>
      <name val="Arial"/>
      <family val="2"/>
    </font>
    <font>
      <sz val="36"/>
      <name val="Arial"/>
      <family val="2"/>
    </font>
    <font>
      <b/>
      <sz val="14"/>
      <color indexed="57"/>
      <name val="Arial"/>
      <family val="2"/>
    </font>
    <font>
      <sz val="14"/>
      <color indexed="57"/>
      <name val="Arial"/>
      <family val="2"/>
    </font>
    <font>
      <b/>
      <sz val="10"/>
      <name val="Arial"/>
      <family val="2"/>
    </font>
    <font>
      <b/>
      <sz val="10"/>
      <color indexed="10"/>
      <name val="Arial Black"/>
      <family val="2"/>
    </font>
    <font>
      <sz val="10"/>
      <color indexed="10"/>
      <name val="Arial Black"/>
      <family val="2"/>
    </font>
    <font>
      <sz val="10"/>
      <name val="Arial"/>
      <family val="2"/>
    </font>
    <font>
      <sz val="10"/>
      <color indexed="10"/>
      <name val="Arial"/>
      <family val="2"/>
    </font>
    <font>
      <b/>
      <i/>
      <sz val="12"/>
      <name val="Arial"/>
      <family val="2"/>
    </font>
    <font>
      <b/>
      <sz val="14"/>
      <name val="Arial"/>
      <family val="2"/>
    </font>
    <font>
      <b/>
      <sz val="26"/>
      <name val="Arial"/>
      <family val="2"/>
    </font>
    <font>
      <b/>
      <sz val="18"/>
      <name val="Arial"/>
      <family val="2"/>
    </font>
    <font>
      <sz val="12"/>
      <color indexed="57"/>
      <name val="Arial"/>
      <family val="2"/>
    </font>
    <font>
      <b/>
      <sz val="10"/>
      <name val="Arial"/>
      <family val="2"/>
    </font>
    <font>
      <b/>
      <sz val="28"/>
      <name val="Arial"/>
      <family val="2"/>
    </font>
    <font>
      <sz val="14"/>
      <color indexed="22"/>
      <name val="Arial"/>
      <family val="2"/>
    </font>
    <font>
      <sz val="14"/>
      <color indexed="10"/>
      <name val="Arial Black"/>
      <family val="2"/>
    </font>
    <font>
      <b/>
      <sz val="14"/>
      <color indexed="52"/>
      <name val="Arial"/>
      <family val="2"/>
    </font>
    <font>
      <sz val="12"/>
      <name val="Arial"/>
      <family val="2"/>
    </font>
    <font>
      <b/>
      <sz val="16"/>
      <name val="Arial"/>
      <family val="2"/>
    </font>
    <font>
      <b/>
      <u/>
      <sz val="16"/>
      <name val="Arial"/>
      <family val="2"/>
    </font>
    <font>
      <u/>
      <sz val="16"/>
      <name val="Arial"/>
      <family val="2"/>
    </font>
    <font>
      <b/>
      <sz val="15"/>
      <name val="Arial"/>
      <family val="2"/>
    </font>
    <font>
      <sz val="16"/>
      <color indexed="22"/>
      <name val="Arial"/>
      <family val="2"/>
    </font>
    <font>
      <b/>
      <sz val="16"/>
      <color indexed="8"/>
      <name val="Arial"/>
      <family val="2"/>
    </font>
    <font>
      <sz val="1"/>
      <name val="Arial"/>
      <family val="2"/>
    </font>
    <font>
      <i/>
      <sz val="16"/>
      <name val="Arial"/>
      <family val="2"/>
    </font>
    <font>
      <b/>
      <sz val="16"/>
      <color indexed="14"/>
      <name val="Arial"/>
      <family val="2"/>
    </font>
    <font>
      <sz val="10"/>
      <color indexed="12"/>
      <name val="Arial"/>
      <family val="2"/>
    </font>
    <font>
      <sz val="8"/>
      <name val="Arial"/>
      <family val="2"/>
    </font>
    <font>
      <b/>
      <sz val="1"/>
      <name val="Arial Black"/>
      <family val="2"/>
    </font>
    <font>
      <sz val="16"/>
      <name val="Arial"/>
      <family val="2"/>
    </font>
    <font>
      <sz val="1"/>
      <name val="Arial"/>
      <family val="2"/>
    </font>
    <font>
      <sz val="16"/>
      <color indexed="55"/>
      <name val="Arial"/>
      <family val="2"/>
    </font>
    <font>
      <sz val="1"/>
      <color indexed="13"/>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22"/>
      <name val="Arial"/>
      <family val="2"/>
    </font>
    <font>
      <sz val="16"/>
      <color indexed="10"/>
      <name val="Arial"/>
      <family val="2"/>
    </font>
    <font>
      <b/>
      <sz val="16"/>
      <color rgb="FFFF0000"/>
      <name val="Arial"/>
      <family val="2"/>
    </font>
    <font>
      <i/>
      <u/>
      <sz val="16"/>
      <name val="Arial"/>
      <family val="2"/>
    </font>
    <font>
      <sz val="16"/>
      <color rgb="FF00B050"/>
      <name val="Arial"/>
      <family val="2"/>
    </font>
    <font>
      <b/>
      <sz val="12"/>
      <color theme="1"/>
      <name val="Calibri"/>
      <family val="2"/>
      <scheme val="minor"/>
    </font>
    <font>
      <b/>
      <sz val="10"/>
      <color theme="1"/>
      <name val="Calibri"/>
      <family val="2"/>
      <scheme val="minor"/>
    </font>
    <font>
      <u/>
      <sz val="11"/>
      <color theme="10"/>
      <name val="Calibri"/>
      <family val="2"/>
      <scheme val="minor"/>
    </font>
    <font>
      <b/>
      <sz val="11"/>
      <color theme="1"/>
      <name val="Calibri"/>
      <family val="2"/>
      <scheme val="minor"/>
    </font>
    <font>
      <b/>
      <sz val="1"/>
      <color rgb="FF00B050"/>
      <name val="Arial"/>
      <family val="2"/>
    </font>
    <font>
      <b/>
      <sz val="16"/>
      <color rgb="FF00B050"/>
      <name val="Arial"/>
      <family val="2"/>
    </font>
    <font>
      <b/>
      <vertAlign val="subscript"/>
      <sz val="16"/>
      <name val="Arial"/>
      <family val="2"/>
    </font>
    <font>
      <b/>
      <sz val="12"/>
      <name val="Calibri"/>
      <family val="2"/>
      <scheme val="minor"/>
    </font>
    <font>
      <u/>
      <sz val="10"/>
      <color theme="10"/>
      <name val="Arial"/>
      <family val="2"/>
    </font>
    <font>
      <sz val="1"/>
      <color theme="1"/>
      <name val="Calibri"/>
      <family val="2"/>
      <scheme val="minor"/>
    </font>
    <font>
      <sz val="11"/>
      <color rgb="FF333333"/>
      <name val="Calibri"/>
      <family val="2"/>
      <scheme val="minor"/>
    </font>
    <font>
      <sz val="14"/>
      <name val="Cambria"/>
      <family val="1"/>
    </font>
    <font>
      <sz val="14"/>
      <color indexed="57"/>
      <name val="Cambria"/>
      <family val="1"/>
    </font>
    <font>
      <b/>
      <sz val="14"/>
      <name val="Calibri"/>
      <family val="2"/>
    </font>
    <font>
      <sz val="1"/>
      <name val="Cambria"/>
      <family val="1"/>
    </font>
    <font>
      <b/>
      <sz val="14"/>
      <name val="Cambria"/>
      <family val="1"/>
    </font>
    <font>
      <b/>
      <sz val="14"/>
      <color indexed="12"/>
      <name val="Cambria"/>
      <family val="1"/>
    </font>
    <font>
      <b/>
      <sz val="14"/>
      <color indexed="10"/>
      <name val="Cambria"/>
      <family val="1"/>
    </font>
    <font>
      <sz val="10"/>
      <color rgb="FF92D050"/>
      <name val="Arial"/>
      <family val="2"/>
    </font>
    <font>
      <sz val="10"/>
      <name val="Cambria"/>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44"/>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
      <patternFill patternType="solid">
        <fgColor rgb="FFCCCCFF"/>
        <bgColor indexed="64"/>
      </patternFill>
    </fill>
  </fills>
  <borders count="1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double">
        <color indexed="64"/>
      </top>
      <bottom style="medium">
        <color indexed="10"/>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57"/>
      </top>
      <bottom style="medium">
        <color indexed="57"/>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10"/>
      </top>
      <bottom/>
      <diagonal/>
    </border>
    <border>
      <left/>
      <right style="medium">
        <color indexed="10"/>
      </right>
      <top style="medium">
        <color indexed="10"/>
      </top>
      <bottom/>
      <diagonal/>
    </border>
    <border>
      <left/>
      <right/>
      <top style="medium">
        <color indexed="10"/>
      </top>
      <bottom/>
      <diagonal/>
    </border>
    <border>
      <left/>
      <right style="medium">
        <color indexed="64"/>
      </right>
      <top style="medium">
        <color indexed="10"/>
      </top>
      <bottom/>
      <diagonal/>
    </border>
    <border>
      <left style="medium">
        <color indexed="64"/>
      </left>
      <right/>
      <top/>
      <bottom style="medium">
        <color indexed="10"/>
      </bottom>
      <diagonal/>
    </border>
    <border>
      <left/>
      <right/>
      <top/>
      <bottom style="medium">
        <color indexed="10"/>
      </bottom>
      <diagonal/>
    </border>
    <border>
      <left style="medium">
        <color indexed="10"/>
      </left>
      <right/>
      <top style="thin">
        <color indexed="64"/>
      </top>
      <bottom style="medium">
        <color indexed="64"/>
      </bottom>
      <diagonal/>
    </border>
    <border>
      <left/>
      <right style="medium">
        <color indexed="10"/>
      </right>
      <top style="thin">
        <color indexed="64"/>
      </top>
      <bottom style="medium">
        <color indexed="64"/>
      </bottom>
      <diagonal/>
    </border>
    <border>
      <left style="medium">
        <color indexed="10"/>
      </left>
      <right/>
      <top/>
      <bottom style="medium">
        <color indexed="64"/>
      </bottom>
      <diagonal/>
    </border>
    <border>
      <left style="medium">
        <color indexed="10"/>
      </left>
      <right/>
      <top style="medium">
        <color indexed="10"/>
      </top>
      <bottom/>
      <diagonal/>
    </border>
    <border>
      <left style="medium">
        <color indexed="64"/>
      </left>
      <right style="double">
        <color indexed="64"/>
      </right>
      <top style="double">
        <color indexed="64"/>
      </top>
      <bottom/>
      <diagonal/>
    </border>
    <border>
      <left style="medium">
        <color indexed="64"/>
      </left>
      <right style="double">
        <color indexed="64"/>
      </right>
      <top style="double">
        <color indexed="64"/>
      </top>
      <bottom style="medium">
        <color indexed="10"/>
      </bottom>
      <diagonal/>
    </border>
    <border>
      <left style="medium">
        <color indexed="64"/>
      </left>
      <right style="thin">
        <color auto="1"/>
      </right>
      <top/>
      <bottom/>
      <diagonal/>
    </border>
    <border>
      <left style="thin">
        <color auto="1"/>
      </left>
      <right style="medium">
        <color indexed="64"/>
      </right>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auto="1"/>
      </left>
      <right style="thin">
        <color auto="1"/>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59">
    <xf numFmtId="0" fontId="0" fillId="0" borderId="0"/>
    <xf numFmtId="0" fontId="59" fillId="2"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5" borderId="0" applyNumberFormat="0" applyBorder="0" applyAlignment="0" applyProtection="0"/>
    <xf numFmtId="0" fontId="59" fillId="6"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5" borderId="0" applyNumberFormat="0" applyBorder="0" applyAlignment="0" applyProtection="0"/>
    <xf numFmtId="0" fontId="59" fillId="8" borderId="0" applyNumberFormat="0" applyBorder="0" applyAlignment="0" applyProtection="0"/>
    <xf numFmtId="0" fontId="59" fillId="11"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9" borderId="0" applyNumberFormat="0" applyBorder="0" applyAlignment="0" applyProtection="0"/>
    <xf numFmtId="0" fontId="61" fillId="20" borderId="1" applyNumberFormat="0" applyAlignment="0" applyProtection="0"/>
    <xf numFmtId="0" fontId="62" fillId="21" borderId="2" applyNumberFormat="0" applyAlignment="0" applyProtection="0"/>
    <xf numFmtId="0" fontId="63" fillId="0" borderId="3" applyNumberFormat="0" applyFill="0" applyAlignment="0" applyProtection="0"/>
    <xf numFmtId="0" fontId="64" fillId="4" borderId="0" applyNumberFormat="0" applyBorder="0" applyAlignment="0" applyProtection="0"/>
    <xf numFmtId="0" fontId="65" fillId="7" borderId="1" applyNumberFormat="0" applyAlignment="0" applyProtection="0"/>
    <xf numFmtId="0" fontId="66" fillId="0" borderId="4" applyNumberFormat="0" applyFill="0" applyAlignment="0" applyProtection="0"/>
    <xf numFmtId="0" fontId="67" fillId="0" borderId="5" applyNumberFormat="0" applyFill="0" applyAlignment="0" applyProtection="0"/>
    <xf numFmtId="0" fontId="68" fillId="0" borderId="6" applyNumberFormat="0" applyFill="0" applyAlignment="0" applyProtection="0"/>
    <xf numFmtId="0" fontId="68" fillId="0" borderId="0" applyNumberFormat="0" applyFill="0" applyBorder="0" applyAlignment="0" applyProtection="0"/>
    <xf numFmtId="0" fontId="69" fillId="22" borderId="0" applyNumberFormat="0" applyBorder="0" applyAlignment="0" applyProtection="0"/>
    <xf numFmtId="0" fontId="5" fillId="23" borderId="7" applyNumberFormat="0" applyFont="0" applyAlignment="0" applyProtection="0"/>
    <xf numFmtId="0" fontId="70" fillId="3" borderId="0" applyNumberFormat="0" applyBorder="0" applyAlignment="0" applyProtection="0"/>
    <xf numFmtId="9" fontId="5" fillId="0" borderId="0" applyFont="0" applyFill="0" applyBorder="0" applyAlignment="0" applyProtection="0"/>
    <xf numFmtId="0" fontId="71" fillId="0" borderId="0" applyNumberFormat="0" applyFill="0" applyBorder="0" applyAlignment="0" applyProtection="0"/>
    <xf numFmtId="0" fontId="72" fillId="0" borderId="9" applyNumberFormat="0" applyFill="0" applyAlignment="0" applyProtection="0"/>
    <xf numFmtId="0" fontId="73" fillId="20" borderId="8"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5" fillId="0" borderId="0"/>
    <xf numFmtId="0" fontId="4" fillId="0" borderId="0"/>
    <xf numFmtId="9" fontId="4" fillId="0" borderId="0" applyFont="0" applyFill="0" applyBorder="0" applyAlignment="0" applyProtection="0"/>
    <xf numFmtId="0" fontId="83" fillId="0" borderId="0" applyNumberFormat="0" applyFill="0" applyBorder="0" applyAlignment="0" applyProtection="0"/>
    <xf numFmtId="0" fontId="5" fillId="0" borderId="0"/>
    <xf numFmtId="0" fontId="4" fillId="0" borderId="0"/>
    <xf numFmtId="0" fontId="3" fillId="0" borderId="0"/>
    <xf numFmtId="9" fontId="3" fillId="0" borderId="0" applyFont="0" applyFill="0" applyBorder="0" applyAlignment="0" applyProtection="0"/>
    <xf numFmtId="0" fontId="2" fillId="0" borderId="0"/>
    <xf numFmtId="0" fontId="89"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973">
    <xf numFmtId="0" fontId="0" fillId="0" borderId="0" xfId="0"/>
    <xf numFmtId="0" fontId="0" fillId="0" borderId="0" xfId="0" applyAlignment="1">
      <alignment vertical="center"/>
    </xf>
    <xf numFmtId="0" fontId="8" fillId="0" borderId="10" xfId="0" applyFont="1" applyBorder="1" applyAlignment="1">
      <alignment horizontal="center" textRotation="90"/>
    </xf>
    <xf numFmtId="0" fontId="9" fillId="0" borderId="11" xfId="0" applyFont="1" applyBorder="1" applyAlignment="1">
      <alignment horizontal="center" textRotation="90"/>
    </xf>
    <xf numFmtId="0" fontId="8" fillId="0" borderId="12" xfId="0" applyFont="1" applyBorder="1" applyAlignment="1">
      <alignment horizontal="center" textRotation="90"/>
    </xf>
    <xf numFmtId="0" fontId="9" fillId="0" borderId="13" xfId="0" applyFont="1" applyBorder="1" applyAlignment="1">
      <alignment horizontal="center" textRotation="90"/>
    </xf>
    <xf numFmtId="0" fontId="8" fillId="0" borderId="14" xfId="0" applyFont="1" applyBorder="1" applyAlignment="1">
      <alignment horizontal="center" textRotation="90"/>
    </xf>
    <xf numFmtId="0" fontId="7" fillId="0" borderId="16" xfId="0" applyFont="1" applyBorder="1" applyAlignment="1">
      <alignment horizontal="left" vertical="center"/>
    </xf>
    <xf numFmtId="0" fontId="12" fillId="0" borderId="17" xfId="0" applyFont="1" applyBorder="1" applyAlignment="1">
      <alignment vertical="center" wrapText="1"/>
    </xf>
    <xf numFmtId="0" fontId="7" fillId="0" borderId="17" xfId="0" applyFont="1" applyBorder="1" applyAlignment="1">
      <alignment horizontal="left" vertical="center"/>
    </xf>
    <xf numFmtId="0" fontId="12" fillId="0" borderId="18" xfId="0" applyFont="1" applyBorder="1" applyAlignment="1">
      <alignment vertical="center" wrapText="1"/>
    </xf>
    <xf numFmtId="0" fontId="0" fillId="0" borderId="19" xfId="0" applyBorder="1" applyAlignment="1">
      <alignment vertical="center"/>
    </xf>
    <xf numFmtId="0" fontId="7" fillId="0" borderId="20" xfId="0" applyFont="1" applyBorder="1" applyAlignment="1">
      <alignment horizontal="left" vertical="center"/>
    </xf>
    <xf numFmtId="0" fontId="12" fillId="0" borderId="22" xfId="0" applyFont="1" applyBorder="1" applyAlignment="1">
      <alignment vertical="center" wrapText="1"/>
    </xf>
    <xf numFmtId="0" fontId="12" fillId="0" borderId="25" xfId="0" applyFont="1" applyBorder="1" applyAlignment="1">
      <alignment vertical="center" wrapText="1"/>
    </xf>
    <xf numFmtId="0" fontId="12" fillId="0" borderId="16" xfId="0" applyFont="1" applyBorder="1" applyAlignment="1">
      <alignment vertical="center" wrapText="1"/>
    </xf>
    <xf numFmtId="0" fontId="12" fillId="0" borderId="0" xfId="0" applyFont="1" applyAlignment="1">
      <alignment vertical="center"/>
    </xf>
    <xf numFmtId="0" fontId="0" fillId="0" borderId="16" xfId="0" applyBorder="1" applyAlignment="1">
      <alignment vertical="center"/>
    </xf>
    <xf numFmtId="0" fontId="7" fillId="0" borderId="26" xfId="0" applyFont="1" applyBorder="1" applyAlignment="1">
      <alignment horizontal="center" vertical="center" textRotation="90"/>
    </xf>
    <xf numFmtId="0" fontId="7" fillId="0" borderId="27" xfId="0" applyFont="1" applyBorder="1" applyAlignment="1">
      <alignment vertical="center" wrapText="1"/>
    </xf>
    <xf numFmtId="0" fontId="7" fillId="0" borderId="27" xfId="0" applyFont="1" applyBorder="1" applyAlignment="1">
      <alignment vertical="center"/>
    </xf>
    <xf numFmtId="0" fontId="7" fillId="0" borderId="26" xfId="0" applyFont="1" applyBorder="1" applyAlignment="1">
      <alignment vertical="center"/>
    </xf>
    <xf numFmtId="0" fontId="8" fillId="0" borderId="16" xfId="0" applyFont="1" applyBorder="1" applyAlignment="1">
      <alignment horizontal="left" vertical="center"/>
    </xf>
    <xf numFmtId="0" fontId="8" fillId="0" borderId="10" xfId="0" applyFont="1" applyBorder="1" applyAlignment="1">
      <alignment textRotation="90"/>
    </xf>
    <xf numFmtId="0" fontId="27" fillId="0" borderId="20" xfId="0" applyFont="1" applyBorder="1" applyAlignment="1">
      <alignment horizontal="left" vertical="center"/>
    </xf>
    <xf numFmtId="0" fontId="8" fillId="0" borderId="34" xfId="0" applyFont="1" applyBorder="1" applyAlignment="1">
      <alignment horizontal="left" vertical="center"/>
    </xf>
    <xf numFmtId="0" fontId="7" fillId="0" borderId="27" xfId="0" applyFont="1" applyBorder="1" applyAlignment="1">
      <alignment horizontal="left" vertical="center"/>
    </xf>
    <xf numFmtId="0" fontId="8" fillId="0" borderId="39" xfId="0" applyFont="1" applyBorder="1" applyAlignment="1">
      <alignment horizontal="left" vertical="center"/>
    </xf>
    <xf numFmtId="0" fontId="15" fillId="24" borderId="10" xfId="0" applyFont="1" applyFill="1" applyBorder="1" applyAlignment="1">
      <alignment horizontal="center" vertical="center"/>
    </xf>
    <xf numFmtId="0" fontId="15" fillId="24" borderId="12" xfId="0" applyFont="1" applyFill="1" applyBorder="1" applyAlignment="1">
      <alignment horizontal="center" vertical="center"/>
    </xf>
    <xf numFmtId="0" fontId="15" fillId="24" borderId="14" xfId="0" applyFont="1" applyFill="1" applyBorder="1" applyAlignment="1">
      <alignment horizontal="center" vertical="center"/>
    </xf>
    <xf numFmtId="0" fontId="15" fillId="24" borderId="40" xfId="0" applyFont="1" applyFill="1" applyBorder="1" applyAlignment="1">
      <alignment horizontal="center" vertical="center"/>
    </xf>
    <xf numFmtId="0" fontId="15" fillId="24" borderId="41" xfId="0" applyFont="1" applyFill="1" applyBorder="1" applyAlignment="1">
      <alignment horizontal="center" vertical="center"/>
    </xf>
    <xf numFmtId="0" fontId="15" fillId="24" borderId="10" xfId="0" applyFont="1" applyFill="1" applyBorder="1" applyAlignment="1">
      <alignment vertical="center"/>
    </xf>
    <xf numFmtId="0" fontId="15" fillId="24" borderId="11" xfId="0" applyFont="1" applyFill="1" applyBorder="1" applyAlignment="1">
      <alignment vertical="center"/>
    </xf>
    <xf numFmtId="0" fontId="15" fillId="24" borderId="12" xfId="0" applyFont="1" applyFill="1" applyBorder="1" applyAlignment="1">
      <alignment vertical="center"/>
    </xf>
    <xf numFmtId="0" fontId="15" fillId="24" borderId="13" xfId="0" applyFont="1" applyFill="1" applyBorder="1" applyAlignment="1">
      <alignment vertical="center"/>
    </xf>
    <xf numFmtId="0" fontId="0" fillId="24" borderId="26" xfId="0" applyFill="1" applyBorder="1" applyAlignment="1">
      <alignment vertical="center"/>
    </xf>
    <xf numFmtId="0" fontId="15" fillId="24" borderId="26" xfId="0" applyFont="1" applyFill="1" applyBorder="1" applyAlignment="1">
      <alignment vertical="center"/>
    </xf>
    <xf numFmtId="0" fontId="15" fillId="24" borderId="14" xfId="0" applyFont="1" applyFill="1" applyBorder="1" applyAlignment="1">
      <alignment vertical="center"/>
    </xf>
    <xf numFmtId="0" fontId="0" fillId="24" borderId="10" xfId="0" applyFill="1" applyBorder="1" applyAlignment="1">
      <alignment vertical="center"/>
    </xf>
    <xf numFmtId="0" fontId="0" fillId="24" borderId="13" xfId="0" applyFill="1" applyBorder="1" applyAlignment="1">
      <alignment vertical="center"/>
    </xf>
    <xf numFmtId="0" fontId="0" fillId="24" borderId="11" xfId="0"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15" fillId="24" borderId="43" xfId="0" applyFont="1" applyFill="1" applyBorder="1" applyAlignment="1">
      <alignment horizontal="center" vertical="center"/>
    </xf>
    <xf numFmtId="0" fontId="0" fillId="24" borderId="26" xfId="0" applyFill="1" applyBorder="1" applyAlignment="1">
      <alignment horizontal="left" vertical="center"/>
    </xf>
    <xf numFmtId="0" fontId="15" fillId="24" borderId="42" xfId="0" applyFont="1" applyFill="1" applyBorder="1" applyAlignment="1">
      <alignment horizontal="center" vertical="center"/>
    </xf>
    <xf numFmtId="0" fontId="0" fillId="24" borderId="34" xfId="0" applyFill="1" applyBorder="1" applyAlignment="1">
      <alignment vertical="center"/>
    </xf>
    <xf numFmtId="0" fontId="18" fillId="24" borderId="26" xfId="0" applyFont="1" applyFill="1" applyBorder="1" applyAlignment="1">
      <alignment horizontal="center" vertical="center"/>
    </xf>
    <xf numFmtId="0" fontId="0" fillId="24" borderId="26" xfId="0" applyFill="1" applyBorder="1"/>
    <xf numFmtId="0" fontId="15" fillId="24" borderId="26" xfId="0" applyFont="1" applyFill="1" applyBorder="1" applyAlignment="1">
      <alignment horizontal="center" vertical="center"/>
    </xf>
    <xf numFmtId="0" fontId="0" fillId="25" borderId="0" xfId="0" applyFill="1"/>
    <xf numFmtId="0" fontId="31" fillId="25" borderId="0" xfId="0" applyFont="1" applyFill="1"/>
    <xf numFmtId="0" fontId="0" fillId="25" borderId="0" xfId="0" applyFill="1" applyAlignment="1">
      <alignment horizontal="center"/>
    </xf>
    <xf numFmtId="0" fontId="0" fillId="25" borderId="0" xfId="0" applyFill="1" applyAlignment="1">
      <alignment vertical="center"/>
    </xf>
    <xf numFmtId="0" fontId="16" fillId="25" borderId="38" xfId="0" applyFont="1" applyFill="1" applyBorder="1" applyAlignment="1">
      <alignment horizontal="center" vertical="center"/>
    </xf>
    <xf numFmtId="0" fontId="12" fillId="25" borderId="0" xfId="0" applyFont="1" applyFill="1" applyAlignment="1">
      <alignment vertical="center"/>
    </xf>
    <xf numFmtId="0" fontId="7" fillId="0" borderId="37" xfId="0" applyFont="1" applyBorder="1" applyAlignment="1">
      <alignment horizontal="left" vertical="center"/>
    </xf>
    <xf numFmtId="0" fontId="15" fillId="24" borderId="40" xfId="0" applyFont="1" applyFill="1" applyBorder="1" applyAlignment="1">
      <alignment vertical="center"/>
    </xf>
    <xf numFmtId="0" fontId="15" fillId="24" borderId="43" xfId="0" applyFont="1" applyFill="1" applyBorder="1" applyAlignment="1">
      <alignment vertical="center"/>
    </xf>
    <xf numFmtId="0" fontId="15" fillId="24" borderId="41" xfId="0" applyFont="1" applyFill="1" applyBorder="1" applyAlignment="1">
      <alignment vertical="center"/>
    </xf>
    <xf numFmtId="0" fontId="15" fillId="24" borderId="42" xfId="0" applyFont="1" applyFill="1" applyBorder="1" applyAlignment="1">
      <alignment vertical="center"/>
    </xf>
    <xf numFmtId="0" fontId="15" fillId="24" borderId="47" xfId="0" applyFont="1" applyFill="1" applyBorder="1" applyAlignment="1">
      <alignment vertical="center"/>
    </xf>
    <xf numFmtId="0" fontId="15" fillId="24" borderId="34" xfId="0" applyFont="1" applyFill="1" applyBorder="1" applyAlignment="1">
      <alignment vertical="center"/>
    </xf>
    <xf numFmtId="0" fontId="0" fillId="24" borderId="27" xfId="0" applyFill="1" applyBorder="1" applyAlignment="1">
      <alignment horizontal="left" vertical="center"/>
    </xf>
    <xf numFmtId="0" fontId="7" fillId="0" borderId="34" xfId="0" applyFont="1" applyBorder="1" applyAlignment="1">
      <alignment horizontal="right" vertical="center" textRotation="90" wrapText="1"/>
    </xf>
    <xf numFmtId="0" fontId="15" fillId="24" borderId="10" xfId="0" applyFont="1" applyFill="1" applyBorder="1" applyAlignment="1">
      <alignment horizontal="center"/>
    </xf>
    <xf numFmtId="0" fontId="15" fillId="24" borderId="12" xfId="0" applyFont="1" applyFill="1" applyBorder="1" applyAlignment="1">
      <alignment horizontal="center"/>
    </xf>
    <xf numFmtId="0" fontId="30" fillId="0" borderId="0" xfId="0" applyFont="1" applyAlignment="1">
      <alignment horizontal="center" vertical="center"/>
    </xf>
    <xf numFmtId="0" fontId="7" fillId="0" borderId="44" xfId="0" applyFont="1" applyBorder="1" applyAlignment="1">
      <alignment horizontal="left" vertical="center"/>
    </xf>
    <xf numFmtId="0" fontId="0" fillId="24" borderId="42" xfId="0" applyFill="1" applyBorder="1" applyAlignment="1">
      <alignment horizontal="center" vertical="center"/>
    </xf>
    <xf numFmtId="0" fontId="0" fillId="24" borderId="43" xfId="0" applyFill="1" applyBorder="1" applyAlignment="1">
      <alignment horizontal="center" vertical="center"/>
    </xf>
    <xf numFmtId="0" fontId="0" fillId="24" borderId="40" xfId="0" applyFill="1" applyBorder="1" applyAlignment="1">
      <alignment horizontal="center" vertical="center"/>
    </xf>
    <xf numFmtId="0" fontId="0" fillId="24" borderId="11" xfId="0" applyFill="1" applyBorder="1" applyAlignment="1">
      <alignment horizontal="center" vertical="center"/>
    </xf>
    <xf numFmtId="0" fontId="0" fillId="24" borderId="13" xfId="0" applyFill="1" applyBorder="1" applyAlignment="1">
      <alignment horizontal="center" vertical="center"/>
    </xf>
    <xf numFmtId="0" fontId="0" fillId="24" borderId="35" xfId="0" applyFill="1" applyBorder="1" applyAlignment="1">
      <alignment horizontal="center" vertical="center"/>
    </xf>
    <xf numFmtId="0" fontId="0" fillId="24" borderId="19" xfId="0" applyFill="1" applyBorder="1" applyAlignment="1">
      <alignment horizontal="center" vertical="center"/>
    </xf>
    <xf numFmtId="0" fontId="0" fillId="24" borderId="10" xfId="0" applyFill="1" applyBorder="1" applyAlignment="1">
      <alignment horizontal="center" vertical="center"/>
    </xf>
    <xf numFmtId="0" fontId="0" fillId="24" borderId="12" xfId="0" applyFill="1" applyBorder="1" applyAlignment="1">
      <alignment horizontal="center" vertical="center"/>
    </xf>
    <xf numFmtId="0" fontId="27" fillId="24" borderId="11" xfId="0" applyFont="1" applyFill="1" applyBorder="1" applyAlignment="1">
      <alignment horizontal="center" vertical="center"/>
    </xf>
    <xf numFmtId="0" fontId="27" fillId="24" borderId="13" xfId="0" applyFont="1" applyFill="1" applyBorder="1" applyAlignment="1">
      <alignment horizontal="center" vertical="center"/>
    </xf>
    <xf numFmtId="0" fontId="0" fillId="24" borderId="41" xfId="0" applyFill="1" applyBorder="1" applyAlignment="1">
      <alignment horizontal="center" vertical="center"/>
    </xf>
    <xf numFmtId="0" fontId="31" fillId="24" borderId="11"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0" xfId="0" applyFont="1" applyFill="1" applyBorder="1" applyAlignment="1">
      <alignment horizontal="center" vertical="center"/>
    </xf>
    <xf numFmtId="0" fontId="0" fillId="24" borderId="49" xfId="0" applyFill="1" applyBorder="1" applyAlignment="1">
      <alignment horizontal="center" vertical="center"/>
    </xf>
    <xf numFmtId="0" fontId="0" fillId="24" borderId="50" xfId="0" applyFill="1" applyBorder="1" applyAlignment="1">
      <alignment horizontal="center" vertical="center"/>
    </xf>
    <xf numFmtId="0" fontId="0" fillId="24" borderId="51" xfId="0" applyFill="1" applyBorder="1" applyAlignment="1">
      <alignment horizontal="center" vertical="center"/>
    </xf>
    <xf numFmtId="0" fontId="0" fillId="24" borderId="52" xfId="0" applyFill="1" applyBorder="1" applyAlignment="1">
      <alignment horizontal="center" vertical="center"/>
    </xf>
    <xf numFmtId="0" fontId="15" fillId="24" borderId="51" xfId="0" applyFont="1" applyFill="1" applyBorder="1" applyAlignment="1">
      <alignment horizontal="center" vertical="center"/>
    </xf>
    <xf numFmtId="0" fontId="0" fillId="24" borderId="10" xfId="0" applyFill="1" applyBorder="1"/>
    <xf numFmtId="0" fontId="0" fillId="24" borderId="11" xfId="0" applyFill="1" applyBorder="1"/>
    <xf numFmtId="0" fontId="0" fillId="24" borderId="13" xfId="0" applyFill="1" applyBorder="1"/>
    <xf numFmtId="0" fontId="0" fillId="24" borderId="12" xfId="0" applyFill="1" applyBorder="1"/>
    <xf numFmtId="0" fontId="16" fillId="26" borderId="16" xfId="0" applyFont="1" applyFill="1" applyBorder="1" applyAlignment="1">
      <alignment horizontal="center" vertical="center"/>
    </xf>
    <xf numFmtId="0" fontId="16" fillId="26" borderId="17" xfId="0" applyFont="1" applyFill="1" applyBorder="1" applyAlignment="1">
      <alignment horizontal="center" vertical="center"/>
    </xf>
    <xf numFmtId="0" fontId="16" fillId="0" borderId="53" xfId="0" applyFont="1" applyBorder="1" applyAlignment="1">
      <alignment horizontal="center" vertical="center"/>
    </xf>
    <xf numFmtId="0" fontId="16" fillId="0" borderId="16" xfId="0" applyFont="1" applyBorder="1" applyAlignment="1">
      <alignment horizontal="center" vertical="center"/>
    </xf>
    <xf numFmtId="0" fontId="16" fillId="0" borderId="54" xfId="0" applyFont="1" applyBorder="1" applyAlignment="1">
      <alignment horizontal="center" vertical="center"/>
    </xf>
    <xf numFmtId="0" fontId="16" fillId="25" borderId="20" xfId="0" applyFont="1" applyFill="1" applyBorder="1" applyAlignment="1">
      <alignment horizontal="center" vertical="center"/>
    </xf>
    <xf numFmtId="0" fontId="16" fillId="25" borderId="17" xfId="0" applyFont="1" applyFill="1" applyBorder="1" applyAlignment="1">
      <alignment horizontal="center" vertical="center"/>
    </xf>
    <xf numFmtId="0" fontId="16" fillId="0" borderId="17" xfId="0" applyFont="1" applyBorder="1" applyAlignment="1">
      <alignment horizontal="center" vertical="center"/>
    </xf>
    <xf numFmtId="0" fontId="16" fillId="0" borderId="55" xfId="0" applyFont="1" applyBorder="1" applyAlignment="1">
      <alignment horizontal="center" vertical="center"/>
    </xf>
    <xf numFmtId="0" fontId="16" fillId="0" borderId="37" xfId="0" applyFont="1" applyBorder="1" applyAlignment="1">
      <alignment horizontal="center" vertical="center"/>
    </xf>
    <xf numFmtId="0" fontId="26" fillId="0" borderId="55" xfId="0" applyFont="1" applyBorder="1" applyAlignment="1">
      <alignment horizontal="center" vertical="center"/>
    </xf>
    <xf numFmtId="0" fontId="16" fillId="0" borderId="20" xfId="0" applyFont="1" applyBorder="1" applyAlignment="1">
      <alignment horizontal="center" vertical="center"/>
    </xf>
    <xf numFmtId="0" fontId="16" fillId="0" borderId="48" xfId="0" applyFont="1" applyBorder="1" applyAlignment="1">
      <alignment horizontal="center" vertical="center"/>
    </xf>
    <xf numFmtId="0" fontId="7" fillId="24" borderId="16" xfId="0" applyFont="1" applyFill="1" applyBorder="1" applyAlignment="1" applyProtection="1">
      <alignment horizontal="center" vertical="center"/>
      <protection locked="0"/>
    </xf>
    <xf numFmtId="0" fontId="26" fillId="25" borderId="0" xfId="0" applyFont="1" applyFill="1" applyAlignment="1">
      <alignment horizontal="center" vertical="center"/>
    </xf>
    <xf numFmtId="0" fontId="14" fillId="0" borderId="0" xfId="0" applyFont="1" applyAlignment="1">
      <alignment horizontal="left" vertical="center"/>
    </xf>
    <xf numFmtId="0" fontId="14" fillId="0" borderId="21" xfId="0" applyFont="1" applyBorder="1" applyAlignment="1">
      <alignment horizontal="left" vertical="center" wrapText="1"/>
    </xf>
    <xf numFmtId="0" fontId="14" fillId="0" borderId="24" xfId="0" applyFont="1" applyBorder="1" applyAlignment="1">
      <alignment vertical="center"/>
    </xf>
    <xf numFmtId="0" fontId="14" fillId="0" borderId="18" xfId="0" applyFont="1" applyBorder="1" applyAlignment="1">
      <alignment vertical="center"/>
    </xf>
    <xf numFmtId="0" fontId="14" fillId="0" borderId="21" xfId="0" applyFont="1" applyBorder="1" applyAlignment="1">
      <alignment vertical="center"/>
    </xf>
    <xf numFmtId="0" fontId="14" fillId="0" borderId="24" xfId="0" applyFont="1" applyBorder="1" applyAlignment="1">
      <alignment horizontal="left" vertical="center" wrapText="1"/>
    </xf>
    <xf numFmtId="0" fontId="14" fillId="0" borderId="18" xfId="0" applyFont="1" applyBorder="1" applyAlignment="1">
      <alignment vertical="center" wrapText="1"/>
    </xf>
    <xf numFmtId="0" fontId="14" fillId="0" borderId="21" xfId="0" applyFont="1" applyBorder="1" applyAlignment="1">
      <alignment horizontal="left" vertical="center"/>
    </xf>
    <xf numFmtId="0" fontId="14" fillId="0" borderId="20" xfId="0" applyFont="1" applyBorder="1" applyAlignment="1">
      <alignment vertical="center" wrapText="1"/>
    </xf>
    <xf numFmtId="0" fontId="14" fillId="27" borderId="55" xfId="0" applyFont="1" applyFill="1" applyBorder="1" applyAlignment="1">
      <alignment vertical="center" wrapText="1"/>
    </xf>
    <xf numFmtId="0" fontId="14" fillId="27" borderId="37" xfId="0" applyFont="1" applyFill="1" applyBorder="1" applyAlignment="1">
      <alignment vertical="center" wrapText="1"/>
    </xf>
    <xf numFmtId="0" fontId="14" fillId="27" borderId="15" xfId="0" applyFont="1" applyFill="1" applyBorder="1" applyAlignment="1">
      <alignment vertical="center" wrapText="1"/>
    </xf>
    <xf numFmtId="0" fontId="14" fillId="0" borderId="30" xfId="0" applyFont="1" applyBorder="1" applyAlignment="1">
      <alignment vertical="center" wrapText="1"/>
    </xf>
    <xf numFmtId="0" fontId="14" fillId="0" borderId="16" xfId="0" applyFont="1" applyBorder="1" applyAlignment="1">
      <alignment vertical="center" wrapText="1"/>
    </xf>
    <xf numFmtId="0" fontId="14" fillId="0" borderId="24" xfId="0" applyFont="1" applyBorder="1" applyAlignment="1">
      <alignment vertical="center" wrapText="1"/>
    </xf>
    <xf numFmtId="0" fontId="14" fillId="0" borderId="21" xfId="0" applyFont="1" applyBorder="1" applyAlignment="1">
      <alignment vertical="center" wrapText="1"/>
    </xf>
    <xf numFmtId="0" fontId="14" fillId="0" borderId="16" xfId="0" applyFont="1" applyBorder="1" applyAlignment="1">
      <alignment vertical="center"/>
    </xf>
    <xf numFmtId="0" fontId="14" fillId="0" borderId="23" xfId="0" applyFont="1" applyBorder="1" applyAlignment="1">
      <alignment vertical="center" wrapText="1"/>
    </xf>
    <xf numFmtId="0" fontId="14" fillId="27" borderId="23" xfId="0" applyFont="1" applyFill="1" applyBorder="1" applyAlignment="1">
      <alignment vertical="center" wrapText="1"/>
    </xf>
    <xf numFmtId="0" fontId="14" fillId="0" borderId="16" xfId="0" applyFont="1" applyBorder="1" applyAlignment="1">
      <alignment horizontal="left" vertical="center" wrapText="1"/>
    </xf>
    <xf numFmtId="0" fontId="14" fillId="0" borderId="25" xfId="0" applyFont="1" applyBorder="1" applyAlignment="1">
      <alignment vertical="center" wrapText="1"/>
    </xf>
    <xf numFmtId="0" fontId="14" fillId="0" borderId="53" xfId="0" applyFont="1" applyBorder="1" applyAlignment="1">
      <alignment vertical="center" wrapText="1"/>
    </xf>
    <xf numFmtId="0" fontId="14" fillId="0" borderId="0" xfId="0" applyFont="1" applyAlignment="1">
      <alignment vertical="center" wrapText="1"/>
    </xf>
    <xf numFmtId="0" fontId="14" fillId="0" borderId="48" xfId="0" applyFont="1" applyBorder="1" applyAlignment="1">
      <alignment vertical="center" wrapText="1"/>
    </xf>
    <xf numFmtId="0" fontId="14" fillId="0" borderId="20" xfId="0" applyFont="1" applyBorder="1" applyAlignment="1">
      <alignment horizontal="left" vertical="center" wrapText="1"/>
    </xf>
    <xf numFmtId="0" fontId="14" fillId="0" borderId="58" xfId="0" applyFont="1" applyBorder="1" applyAlignment="1">
      <alignment horizontal="left" vertical="center" wrapText="1"/>
    </xf>
    <xf numFmtId="0" fontId="14" fillId="0" borderId="15" xfId="0" applyFont="1" applyBorder="1" applyAlignment="1">
      <alignment vertical="center" wrapText="1"/>
    </xf>
    <xf numFmtId="0" fontId="14" fillId="0" borderId="37" xfId="0" applyFont="1" applyBorder="1" applyAlignment="1">
      <alignment vertical="center" wrapText="1"/>
    </xf>
    <xf numFmtId="0" fontId="14" fillId="0" borderId="17" xfId="0" applyFont="1" applyBorder="1" applyAlignment="1">
      <alignment vertical="center" wrapText="1"/>
    </xf>
    <xf numFmtId="0" fontId="44" fillId="26" borderId="15" xfId="0" applyFont="1" applyFill="1" applyBorder="1" applyAlignment="1">
      <alignment vertical="center" wrapText="1"/>
    </xf>
    <xf numFmtId="0" fontId="14" fillId="0" borderId="18" xfId="0" applyFont="1" applyBorder="1" applyAlignment="1">
      <alignment horizontal="left" vertical="center" wrapText="1"/>
    </xf>
    <xf numFmtId="0" fontId="46" fillId="0" borderId="27" xfId="0" applyFont="1" applyBorder="1" applyAlignment="1">
      <alignment vertical="center" wrapText="1"/>
    </xf>
    <xf numFmtId="0" fontId="43" fillId="0" borderId="19" xfId="0" applyFont="1" applyBorder="1" applyAlignment="1">
      <alignment vertical="center" wrapText="1"/>
    </xf>
    <xf numFmtId="0" fontId="43" fillId="0" borderId="26" xfId="0" applyFont="1" applyBorder="1" applyAlignment="1">
      <alignment vertical="center" wrapText="1"/>
    </xf>
    <xf numFmtId="0" fontId="43" fillId="0" borderId="27" xfId="0" applyFont="1" applyBorder="1" applyAlignment="1">
      <alignment vertical="center" wrapText="1"/>
    </xf>
    <xf numFmtId="0" fontId="43" fillId="0" borderId="58" xfId="0" applyFont="1" applyBorder="1" applyAlignment="1">
      <alignment horizontal="left" vertical="center" wrapText="1"/>
    </xf>
    <xf numFmtId="0" fontId="43" fillId="0" borderId="26" xfId="0" applyFont="1" applyBorder="1" applyAlignment="1">
      <alignment horizontal="left" vertical="center" wrapText="1"/>
    </xf>
    <xf numFmtId="0" fontId="26" fillId="0" borderId="0" xfId="0" applyFont="1" applyAlignment="1">
      <alignment horizontal="center" vertical="center"/>
    </xf>
    <xf numFmtId="0" fontId="43" fillId="0" borderId="34" xfId="0" applyFont="1" applyBorder="1" applyAlignment="1">
      <alignment horizontal="left" vertical="center" wrapText="1"/>
    </xf>
    <xf numFmtId="2" fontId="7" fillId="0" borderId="55" xfId="0" applyNumberFormat="1" applyFont="1" applyBorder="1" applyAlignment="1">
      <alignment horizontal="left" vertical="center"/>
    </xf>
    <xf numFmtId="0" fontId="33" fillId="0" borderId="20" xfId="0" applyFont="1" applyBorder="1" applyAlignment="1">
      <alignment vertical="center"/>
    </xf>
    <xf numFmtId="0" fontId="7" fillId="0" borderId="63" xfId="0" applyFont="1" applyBorder="1" applyAlignment="1">
      <alignment horizontal="left" vertical="center"/>
    </xf>
    <xf numFmtId="0" fontId="14" fillId="0" borderId="39" xfId="0" applyFont="1" applyBorder="1" applyAlignment="1">
      <alignment vertical="center" wrapText="1"/>
    </xf>
    <xf numFmtId="0" fontId="7" fillId="0" borderId="15" xfId="0" applyFont="1" applyBorder="1" applyAlignment="1">
      <alignment horizontal="left" vertical="center"/>
    </xf>
    <xf numFmtId="0" fontId="0" fillId="24" borderId="27" xfId="0" applyFill="1" applyBorder="1" applyAlignment="1">
      <alignment vertical="center"/>
    </xf>
    <xf numFmtId="0" fontId="14" fillId="25" borderId="20" xfId="0" applyFont="1" applyFill="1" applyBorder="1" applyAlignment="1">
      <alignment horizontal="left" vertical="center" wrapText="1"/>
    </xf>
    <xf numFmtId="0" fontId="43" fillId="0" borderId="34" xfId="0" applyFont="1" applyBorder="1" applyAlignment="1">
      <alignment vertical="center" wrapText="1"/>
    </xf>
    <xf numFmtId="0" fontId="14" fillId="25" borderId="48" xfId="0" applyFont="1" applyFill="1" applyBorder="1" applyAlignment="1">
      <alignment horizontal="left" vertical="center" wrapText="1"/>
    </xf>
    <xf numFmtId="0" fontId="14" fillId="25" borderId="16" xfId="0" applyFont="1" applyFill="1" applyBorder="1" applyAlignment="1">
      <alignment horizontal="left" vertical="center" wrapText="1"/>
    </xf>
    <xf numFmtId="0" fontId="16" fillId="26" borderId="37" xfId="0" applyFont="1" applyFill="1" applyBorder="1" applyAlignment="1">
      <alignment horizontal="center" vertical="center"/>
    </xf>
    <xf numFmtId="0" fontId="0" fillId="24" borderId="44" xfId="0" applyFill="1" applyBorder="1" applyAlignment="1">
      <alignment vertical="center"/>
    </xf>
    <xf numFmtId="0" fontId="43" fillId="0" borderId="44" xfId="0" applyFont="1" applyBorder="1" applyAlignment="1">
      <alignment vertical="center" wrapText="1"/>
    </xf>
    <xf numFmtId="0" fontId="17" fillId="24" borderId="40" xfId="0" applyFont="1" applyFill="1" applyBorder="1" applyAlignment="1">
      <alignment horizontal="left" vertical="center"/>
    </xf>
    <xf numFmtId="0" fontId="17" fillId="24" borderId="43" xfId="0" applyFont="1" applyFill="1" applyBorder="1" applyAlignment="1">
      <alignment horizontal="left" vertical="center"/>
    </xf>
    <xf numFmtId="0" fontId="0" fillId="24" borderId="44" xfId="0" applyFill="1" applyBorder="1" applyAlignment="1">
      <alignment horizontal="left" vertical="center"/>
    </xf>
    <xf numFmtId="0" fontId="44" fillId="26" borderId="18" xfId="0" applyFont="1" applyFill="1" applyBorder="1" applyAlignment="1">
      <alignment horizontal="left" vertical="center" wrapText="1"/>
    </xf>
    <xf numFmtId="0" fontId="43" fillId="0" borderId="44" xfId="0" applyFont="1" applyBorder="1" applyAlignment="1">
      <alignment horizontal="left" vertical="center" wrapText="1"/>
    </xf>
    <xf numFmtId="0" fontId="15" fillId="24" borderId="47" xfId="0" applyFont="1" applyFill="1" applyBorder="1" applyAlignment="1">
      <alignment horizontal="center" vertical="center"/>
    </xf>
    <xf numFmtId="0" fontId="7" fillId="0" borderId="63" xfId="0" applyFont="1" applyBorder="1" applyAlignment="1">
      <alignment horizontal="center" vertical="center"/>
    </xf>
    <xf numFmtId="0" fontId="51" fillId="0" borderId="39" xfId="0" applyFont="1" applyBorder="1" applyAlignment="1">
      <alignment vertical="center" wrapText="1"/>
    </xf>
    <xf numFmtId="0" fontId="0" fillId="24" borderId="14" xfId="0" applyFill="1" applyBorder="1" applyAlignment="1">
      <alignment vertical="center"/>
    </xf>
    <xf numFmtId="0" fontId="7" fillId="24" borderId="18" xfId="0" applyFont="1" applyFill="1" applyBorder="1" applyAlignment="1" applyProtection="1">
      <alignment horizontal="center" vertical="center"/>
      <protection locked="0"/>
    </xf>
    <xf numFmtId="0" fontId="0" fillId="0" borderId="18" xfId="0" applyBorder="1" applyAlignment="1">
      <alignment horizontal="center"/>
    </xf>
    <xf numFmtId="0" fontId="7" fillId="0" borderId="30" xfId="0" applyFont="1" applyBorder="1" applyAlignment="1">
      <alignment horizontal="left" vertical="center"/>
    </xf>
    <xf numFmtId="0" fontId="7" fillId="0" borderId="20" xfId="0" applyFont="1" applyBorder="1" applyAlignment="1">
      <alignment vertical="center"/>
    </xf>
    <xf numFmtId="0" fontId="46" fillId="26" borderId="16" xfId="0" applyFont="1" applyFill="1" applyBorder="1" applyAlignment="1">
      <alignment vertical="center" wrapText="1"/>
    </xf>
    <xf numFmtId="0" fontId="26" fillId="0" borderId="27" xfId="0" applyFont="1" applyBorder="1" applyAlignment="1">
      <alignment horizontal="center" vertical="center"/>
    </xf>
    <xf numFmtId="0" fontId="0" fillId="0" borderId="62" xfId="0" applyBorder="1" applyAlignment="1">
      <alignment vertical="center"/>
    </xf>
    <xf numFmtId="0" fontId="0" fillId="0" borderId="37" xfId="0" applyBorder="1" applyAlignment="1">
      <alignment vertical="center"/>
    </xf>
    <xf numFmtId="0" fontId="0" fillId="0" borderId="63" xfId="0" applyBorder="1" applyAlignment="1">
      <alignment vertical="center"/>
    </xf>
    <xf numFmtId="0" fontId="16" fillId="25" borderId="26" xfId="0" applyFont="1" applyFill="1" applyBorder="1" applyAlignment="1">
      <alignment horizontal="center" vertical="center"/>
    </xf>
    <xf numFmtId="0" fontId="16" fillId="26" borderId="53" xfId="0" applyFont="1" applyFill="1" applyBorder="1" applyAlignment="1">
      <alignment horizontal="center" vertical="center"/>
    </xf>
    <xf numFmtId="0" fontId="14" fillId="27" borderId="16" xfId="0" applyFont="1" applyFill="1" applyBorder="1" applyAlignment="1">
      <alignment horizontal="left" vertical="center" wrapText="1"/>
    </xf>
    <xf numFmtId="0" fontId="18" fillId="24" borderId="34" xfId="0" applyFont="1" applyFill="1" applyBorder="1" applyAlignment="1">
      <alignment horizontal="center" vertical="center"/>
    </xf>
    <xf numFmtId="0" fontId="26" fillId="0" borderId="34" xfId="0" applyFont="1" applyBorder="1" applyAlignment="1">
      <alignment horizontal="center" vertical="center"/>
    </xf>
    <xf numFmtId="0" fontId="25" fillId="25" borderId="0" xfId="0" applyFont="1" applyFill="1" applyAlignment="1">
      <alignment horizontal="center" vertical="center"/>
    </xf>
    <xf numFmtId="0" fontId="15" fillId="24" borderId="57" xfId="0" applyFont="1" applyFill="1" applyBorder="1" applyAlignment="1">
      <alignment horizontal="center" vertical="center"/>
    </xf>
    <xf numFmtId="0" fontId="0" fillId="28" borderId="57" xfId="0" applyFill="1" applyBorder="1" applyAlignment="1">
      <alignment vertical="center"/>
    </xf>
    <xf numFmtId="0" fontId="0" fillId="29" borderId="57" xfId="0" applyFill="1" applyBorder="1" applyAlignment="1">
      <alignment vertical="center"/>
    </xf>
    <xf numFmtId="0" fontId="16" fillId="26" borderId="57" xfId="0" applyFont="1" applyFill="1" applyBorder="1" applyAlignment="1">
      <alignment horizontal="center" vertical="center"/>
    </xf>
    <xf numFmtId="0" fontId="0" fillId="30" borderId="57" xfId="0" applyFill="1" applyBorder="1" applyAlignment="1">
      <alignment vertical="center"/>
    </xf>
    <xf numFmtId="0" fontId="16" fillId="31" borderId="57" xfId="0" applyFont="1" applyFill="1" applyBorder="1" applyAlignment="1">
      <alignment horizontal="center" vertical="center"/>
    </xf>
    <xf numFmtId="0" fontId="0" fillId="27" borderId="57" xfId="0" applyFill="1" applyBorder="1" applyAlignment="1">
      <alignment vertical="center"/>
    </xf>
    <xf numFmtId="0" fontId="0" fillId="25" borderId="0" xfId="0" applyFill="1" applyAlignment="1">
      <alignment horizontal="center" vertical="center"/>
    </xf>
    <xf numFmtId="0" fontId="0" fillId="25" borderId="0" xfId="0" applyFill="1" applyAlignment="1">
      <alignment vertical="center" wrapText="1"/>
    </xf>
    <xf numFmtId="0" fontId="43" fillId="25" borderId="0" xfId="0" applyFont="1" applyFill="1" applyAlignment="1">
      <alignment horizontal="center" vertical="center"/>
    </xf>
    <xf numFmtId="0" fontId="30" fillId="25" borderId="0" xfId="0" applyFont="1" applyFill="1" applyAlignment="1">
      <alignment vertical="center"/>
    </xf>
    <xf numFmtId="0" fontId="57" fillId="25" borderId="0" xfId="0" applyFont="1" applyFill="1" applyAlignment="1">
      <alignment vertical="center"/>
    </xf>
    <xf numFmtId="0" fontId="0" fillId="26" borderId="0" xfId="0" applyFill="1" applyAlignment="1">
      <alignment vertical="center"/>
    </xf>
    <xf numFmtId="0" fontId="0" fillId="26" borderId="0" xfId="0" applyFill="1"/>
    <xf numFmtId="0" fontId="8" fillId="26" borderId="0" xfId="0" applyFont="1" applyFill="1" applyAlignment="1">
      <alignment vertical="center" textRotation="90" wrapText="1"/>
    </xf>
    <xf numFmtId="0" fontId="49" fillId="26" borderId="0" xfId="0" applyFont="1" applyFill="1" applyAlignment="1">
      <alignment vertical="center"/>
    </xf>
    <xf numFmtId="0" fontId="12" fillId="26" borderId="0" xfId="0" applyFont="1" applyFill="1" applyAlignment="1">
      <alignment vertical="center"/>
    </xf>
    <xf numFmtId="0" fontId="0" fillId="26" borderId="0" xfId="0" applyFill="1" applyAlignment="1">
      <alignment vertical="center" wrapText="1"/>
    </xf>
    <xf numFmtId="0" fontId="55" fillId="26" borderId="0" xfId="0" applyFont="1" applyFill="1" applyAlignment="1">
      <alignment vertical="center"/>
    </xf>
    <xf numFmtId="0" fontId="14" fillId="26" borderId="69" xfId="0" applyFont="1" applyFill="1" applyBorder="1" applyAlignment="1">
      <alignment horizontal="center" vertical="center"/>
    </xf>
    <xf numFmtId="164" fontId="14" fillId="26" borderId="70" xfId="37" applyNumberFormat="1" applyFont="1" applyFill="1" applyBorder="1" applyAlignment="1" applyProtection="1">
      <alignment horizontal="center" vertical="center"/>
    </xf>
    <xf numFmtId="0" fontId="55" fillId="26" borderId="0" xfId="0" applyFont="1" applyFill="1" applyAlignment="1">
      <alignment horizontal="center" vertical="center"/>
    </xf>
    <xf numFmtId="0" fontId="58" fillId="26" borderId="0" xfId="0" applyFont="1" applyFill="1"/>
    <xf numFmtId="0" fontId="0" fillId="32" borderId="57" xfId="0" applyFill="1" applyBorder="1" applyAlignment="1">
      <alignment vertical="center"/>
    </xf>
    <xf numFmtId="49" fontId="7" fillId="0" borderId="55" xfId="0" applyNumberFormat="1" applyFont="1" applyBorder="1" applyAlignment="1">
      <alignment horizontal="left" vertical="center"/>
    </xf>
    <xf numFmtId="0" fontId="16" fillId="0" borderId="0" xfId="0" applyFont="1" applyAlignment="1">
      <alignment horizontal="center" vertical="center"/>
    </xf>
    <xf numFmtId="0" fontId="33" fillId="25" borderId="0" xfId="0" applyFont="1" applyFill="1" applyAlignment="1">
      <alignment vertical="center"/>
    </xf>
    <xf numFmtId="49" fontId="7" fillId="0" borderId="15" xfId="0" applyNumberFormat="1" applyFont="1" applyBorder="1" applyAlignment="1">
      <alignment horizontal="left" vertical="center"/>
    </xf>
    <xf numFmtId="0" fontId="16" fillId="0" borderId="18" xfId="0" applyFont="1" applyBorder="1" applyAlignment="1">
      <alignment horizontal="center" vertical="center"/>
    </xf>
    <xf numFmtId="49" fontId="7" fillId="0" borderId="26" xfId="0" applyNumberFormat="1" applyFont="1" applyBorder="1" applyAlignment="1">
      <alignment horizontal="left" vertical="center"/>
    </xf>
    <xf numFmtId="0" fontId="17" fillId="24" borderId="10" xfId="0" applyFont="1" applyFill="1" applyBorder="1" applyAlignment="1">
      <alignment horizontal="center" vertical="center"/>
    </xf>
    <xf numFmtId="0" fontId="17" fillId="24" borderId="11" xfId="0" applyFont="1" applyFill="1" applyBorder="1" applyAlignment="1">
      <alignment horizontal="center" vertical="center"/>
    </xf>
    <xf numFmtId="49" fontId="7" fillId="0" borderId="37" xfId="0" applyNumberFormat="1" applyFont="1" applyBorder="1" applyAlignment="1">
      <alignment horizontal="left" vertical="center"/>
    </xf>
    <xf numFmtId="0" fontId="7" fillId="0" borderId="39" xfId="0" applyFont="1" applyBorder="1" applyAlignment="1">
      <alignment horizontal="left" vertical="center"/>
    </xf>
    <xf numFmtId="0" fontId="17" fillId="24" borderId="40" xfId="0" applyFont="1" applyFill="1" applyBorder="1" applyAlignment="1">
      <alignment horizontal="center" vertical="center"/>
    </xf>
    <xf numFmtId="0" fontId="17" fillId="24" borderId="43" xfId="0" applyFont="1" applyFill="1" applyBorder="1" applyAlignment="1">
      <alignment horizontal="center" vertical="center"/>
    </xf>
    <xf numFmtId="49" fontId="7" fillId="0" borderId="48"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25" borderId="20" xfId="0" applyNumberFormat="1" applyFont="1" applyFill="1" applyBorder="1" applyAlignment="1">
      <alignment vertical="center"/>
    </xf>
    <xf numFmtId="49" fontId="7" fillId="25" borderId="16" xfId="0" applyNumberFormat="1" applyFont="1" applyFill="1" applyBorder="1" applyAlignment="1">
      <alignment vertical="center"/>
    </xf>
    <xf numFmtId="49" fontId="7" fillId="0" borderId="16" xfId="0" applyNumberFormat="1" applyFont="1" applyBorder="1" applyAlignment="1">
      <alignment vertical="center"/>
    </xf>
    <xf numFmtId="0" fontId="15" fillId="25" borderId="0" xfId="0" applyFont="1" applyFill="1" applyAlignment="1">
      <alignment vertical="center"/>
    </xf>
    <xf numFmtId="49" fontId="7" fillId="0" borderId="27" xfId="0" applyNumberFormat="1" applyFont="1" applyBorder="1" applyAlignment="1">
      <alignment horizontal="left" vertical="center"/>
    </xf>
    <xf numFmtId="0" fontId="5" fillId="25" borderId="0" xfId="0" applyFont="1" applyFill="1" applyAlignment="1">
      <alignment vertical="center"/>
    </xf>
    <xf numFmtId="0" fontId="5" fillId="26" borderId="0" xfId="0" applyFont="1" applyFill="1" applyAlignment="1">
      <alignment vertical="center"/>
    </xf>
    <xf numFmtId="0" fontId="5" fillId="0" borderId="0" xfId="0" applyFont="1" applyAlignment="1">
      <alignment vertical="center"/>
    </xf>
    <xf numFmtId="49" fontId="7" fillId="0" borderId="26" xfId="0" applyNumberFormat="1" applyFont="1" applyBorder="1" applyAlignment="1">
      <alignment horizontal="left" vertical="center" wrapText="1"/>
    </xf>
    <xf numFmtId="0" fontId="5" fillId="24" borderId="10" xfId="0" applyFont="1" applyFill="1" applyBorder="1" applyAlignment="1">
      <alignment vertical="center"/>
    </xf>
    <xf numFmtId="0" fontId="5" fillId="24" borderId="11" xfId="0" applyFont="1" applyFill="1" applyBorder="1" applyAlignment="1">
      <alignment vertical="center"/>
    </xf>
    <xf numFmtId="0" fontId="5" fillId="24" borderId="12" xfId="0" applyFont="1" applyFill="1" applyBorder="1" applyAlignment="1">
      <alignment vertical="center"/>
    </xf>
    <xf numFmtId="0" fontId="5" fillId="24" borderId="13" xfId="0" applyFont="1" applyFill="1" applyBorder="1" applyAlignment="1">
      <alignment vertical="center"/>
    </xf>
    <xf numFmtId="0" fontId="5" fillId="24" borderId="14" xfId="0" applyFont="1" applyFill="1" applyBorder="1" applyAlignment="1">
      <alignment vertical="center"/>
    </xf>
    <xf numFmtId="0" fontId="5" fillId="24" borderId="27" xfId="0" applyFont="1" applyFill="1" applyBorder="1" applyAlignment="1">
      <alignment vertical="center"/>
    </xf>
    <xf numFmtId="49" fontId="7" fillId="0" borderId="20" xfId="0" applyNumberFormat="1" applyFont="1" applyBorder="1" applyAlignment="1">
      <alignment horizontal="left" vertical="center"/>
    </xf>
    <xf numFmtId="0" fontId="5" fillId="0" borderId="18" xfId="0" applyFont="1" applyBorder="1" applyAlignment="1">
      <alignment horizontal="center"/>
    </xf>
    <xf numFmtId="0" fontId="16" fillId="0" borderId="30" xfId="0" applyFont="1" applyBorder="1" applyAlignment="1">
      <alignment horizontal="center" vertical="center"/>
    </xf>
    <xf numFmtId="0" fontId="5" fillId="24" borderId="40" xfId="0" applyFont="1" applyFill="1" applyBorder="1" applyAlignment="1">
      <alignment vertical="center"/>
    </xf>
    <xf numFmtId="0" fontId="5" fillId="24" borderId="43" xfId="0" applyFont="1" applyFill="1" applyBorder="1" applyAlignment="1">
      <alignment vertical="center"/>
    </xf>
    <xf numFmtId="49" fontId="7" fillId="26" borderId="16" xfId="0" applyNumberFormat="1" applyFont="1" applyFill="1" applyBorder="1" applyAlignment="1">
      <alignment horizontal="left" vertical="center"/>
    </xf>
    <xf numFmtId="49" fontId="7" fillId="26" borderId="20" xfId="0" applyNumberFormat="1" applyFont="1" applyFill="1" applyBorder="1" applyAlignment="1">
      <alignment horizontal="left" vertical="center"/>
    </xf>
    <xf numFmtId="49" fontId="7" fillId="0" borderId="34" xfId="0" applyNumberFormat="1" applyFont="1" applyBorder="1" applyAlignment="1">
      <alignment horizontal="left" vertical="center"/>
    </xf>
    <xf numFmtId="0" fontId="30" fillId="26" borderId="0" xfId="0" applyFont="1" applyFill="1" applyAlignment="1">
      <alignment vertical="center"/>
    </xf>
    <xf numFmtId="0" fontId="30" fillId="0" borderId="0" xfId="0" applyFont="1" applyAlignment="1">
      <alignment vertical="center"/>
    </xf>
    <xf numFmtId="0" fontId="16" fillId="0" borderId="15" xfId="0" applyFont="1" applyBorder="1" applyAlignment="1">
      <alignment horizontal="center" vertical="center"/>
    </xf>
    <xf numFmtId="0" fontId="5" fillId="0" borderId="19" xfId="0" applyFont="1" applyBorder="1" applyAlignment="1">
      <alignment vertical="center"/>
    </xf>
    <xf numFmtId="0" fontId="18" fillId="25" borderId="0" xfId="0" applyFont="1" applyFill="1" applyAlignment="1">
      <alignment horizontal="center" vertical="center"/>
    </xf>
    <xf numFmtId="0" fontId="12" fillId="25" borderId="0" xfId="0" applyFont="1" applyFill="1" applyAlignment="1">
      <alignment horizontal="left" vertical="center"/>
    </xf>
    <xf numFmtId="0" fontId="12" fillId="0" borderId="29" xfId="0" applyFont="1" applyBorder="1" applyAlignment="1">
      <alignment vertical="center" wrapText="1"/>
    </xf>
    <xf numFmtId="0" fontId="12" fillId="0" borderId="44" xfId="0" applyFont="1" applyBorder="1" applyAlignment="1">
      <alignment vertical="center" wrapText="1"/>
    </xf>
    <xf numFmtId="0" fontId="12" fillId="0" borderId="63" xfId="0" applyFont="1" applyBorder="1" applyAlignment="1">
      <alignment vertical="center" wrapText="1"/>
    </xf>
    <xf numFmtId="0" fontId="12" fillId="0" borderId="61" xfId="0" applyFont="1" applyBorder="1" applyAlignment="1">
      <alignment vertical="center" wrapText="1"/>
    </xf>
    <xf numFmtId="0" fontId="0" fillId="0" borderId="15" xfId="0" applyBorder="1" applyAlignment="1">
      <alignment vertical="center" wrapText="1"/>
    </xf>
    <xf numFmtId="49" fontId="7" fillId="0" borderId="17" xfId="0" applyNumberFormat="1" applyFont="1" applyBorder="1" applyAlignment="1">
      <alignment horizontal="left" vertical="center"/>
    </xf>
    <xf numFmtId="49" fontId="8" fillId="0" borderId="16" xfId="0" applyNumberFormat="1" applyFont="1" applyBorder="1" applyAlignment="1">
      <alignment horizontal="left" vertical="center"/>
    </xf>
    <xf numFmtId="49" fontId="7" fillId="25" borderId="37" xfId="0" applyNumberFormat="1" applyFont="1" applyFill="1" applyBorder="1" applyAlignment="1">
      <alignment horizontal="left" vertical="center"/>
    </xf>
    <xf numFmtId="49" fontId="7" fillId="25" borderId="16" xfId="0" applyNumberFormat="1" applyFont="1" applyFill="1" applyBorder="1" applyAlignment="1">
      <alignment horizontal="left" vertical="center"/>
    </xf>
    <xf numFmtId="49" fontId="7" fillId="0" borderId="34" xfId="0" applyNumberFormat="1" applyFont="1" applyBorder="1" applyAlignment="1">
      <alignment horizontal="left" vertical="center" wrapText="1"/>
    </xf>
    <xf numFmtId="49" fontId="7" fillId="26" borderId="55" xfId="0" applyNumberFormat="1" applyFont="1" applyFill="1" applyBorder="1" applyAlignment="1">
      <alignment horizontal="left" vertical="center"/>
    </xf>
    <xf numFmtId="49" fontId="7" fillId="0" borderId="62" xfId="0" applyNumberFormat="1" applyFont="1" applyBorder="1" applyAlignment="1">
      <alignment horizontal="left" vertical="center"/>
    </xf>
    <xf numFmtId="49" fontId="13" fillId="0" borderId="34" xfId="0" applyNumberFormat="1" applyFont="1" applyBorder="1" applyAlignment="1">
      <alignment horizontal="left" vertical="center"/>
    </xf>
    <xf numFmtId="49" fontId="7" fillId="0" borderId="39" xfId="0" applyNumberFormat="1" applyFont="1" applyBorder="1" applyAlignment="1">
      <alignment horizontal="left" vertical="center"/>
    </xf>
    <xf numFmtId="49" fontId="8" fillId="0" borderId="39" xfId="0" applyNumberFormat="1" applyFont="1" applyBorder="1" applyAlignment="1">
      <alignment horizontal="left" vertical="center"/>
    </xf>
    <xf numFmtId="49" fontId="7" fillId="0" borderId="44" xfId="0" applyNumberFormat="1" applyFont="1" applyBorder="1" applyAlignment="1">
      <alignment horizontal="left" vertical="center"/>
    </xf>
    <xf numFmtId="0" fontId="7" fillId="0" borderId="44" xfId="0" applyFont="1" applyBorder="1" applyAlignment="1">
      <alignment vertical="center" wrapText="1"/>
    </xf>
    <xf numFmtId="0" fontId="14" fillId="0" borderId="61" xfId="0" applyFont="1" applyBorder="1" applyAlignment="1">
      <alignment vertical="center" wrapText="1"/>
    </xf>
    <xf numFmtId="49" fontId="7" fillId="0" borderId="28" xfId="0" applyNumberFormat="1" applyFont="1" applyBorder="1" applyAlignment="1">
      <alignment horizontal="left" vertical="center" wrapText="1"/>
    </xf>
    <xf numFmtId="49" fontId="7" fillId="0" borderId="48" xfId="0" applyNumberFormat="1" applyFont="1" applyBorder="1" applyAlignment="1">
      <alignment horizontal="left" vertical="center" wrapText="1"/>
    </xf>
    <xf numFmtId="49" fontId="13" fillId="0" borderId="26" xfId="0" applyNumberFormat="1" applyFont="1" applyBorder="1" applyAlignment="1">
      <alignment horizontal="left" vertical="center"/>
    </xf>
    <xf numFmtId="0" fontId="14" fillId="0" borderId="44" xfId="0" applyFont="1" applyBorder="1" applyAlignment="1">
      <alignment vertical="center" wrapText="1"/>
    </xf>
    <xf numFmtId="0" fontId="30" fillId="26" borderId="0" xfId="0" applyFont="1" applyFill="1" applyAlignment="1">
      <alignment horizontal="center" vertical="center"/>
    </xf>
    <xf numFmtId="0" fontId="15" fillId="26" borderId="0" xfId="0" applyFont="1" applyFill="1" applyAlignment="1">
      <alignment horizontal="center"/>
    </xf>
    <xf numFmtId="49" fontId="7" fillId="25" borderId="34" xfId="0" applyNumberFormat="1" applyFont="1" applyFill="1" applyBorder="1" applyAlignment="1">
      <alignment horizontal="left" vertical="center" wrapText="1"/>
    </xf>
    <xf numFmtId="0" fontId="7" fillId="0" borderId="34" xfId="0" applyFont="1" applyBorder="1" applyAlignment="1">
      <alignment horizontal="left" vertical="center"/>
    </xf>
    <xf numFmtId="0" fontId="21" fillId="25" borderId="0" xfId="0" applyFont="1" applyFill="1" applyAlignment="1">
      <alignment vertical="center"/>
    </xf>
    <xf numFmtId="0" fontId="21" fillId="25" borderId="0" xfId="0" applyFont="1" applyFill="1" applyAlignment="1">
      <alignment horizontal="left" vertical="center"/>
    </xf>
    <xf numFmtId="0" fontId="21" fillId="25" borderId="0" xfId="0" applyFont="1" applyFill="1" applyAlignment="1">
      <alignment horizontal="center" vertical="center"/>
    </xf>
    <xf numFmtId="0" fontId="21" fillId="25" borderId="0" xfId="0" applyFont="1" applyFill="1" applyAlignment="1">
      <alignment horizontal="right" vertical="center"/>
    </xf>
    <xf numFmtId="0" fontId="21" fillId="25" borderId="0" xfId="0" applyFont="1" applyFill="1" applyAlignment="1" applyProtection="1">
      <alignment vertical="center"/>
      <protection locked="0"/>
    </xf>
    <xf numFmtId="0" fontId="21" fillId="25" borderId="0" xfId="0" applyFont="1" applyFill="1" applyAlignment="1" applyProtection="1">
      <alignment horizontal="left" vertical="center"/>
      <protection locked="0"/>
    </xf>
    <xf numFmtId="0" fontId="21" fillId="25" borderId="0" xfId="0" applyFont="1" applyFill="1" applyAlignment="1" applyProtection="1">
      <alignment horizontal="center" vertical="center"/>
      <protection locked="0"/>
    </xf>
    <xf numFmtId="0" fontId="21" fillId="25" borderId="0" xfId="0" applyFont="1" applyFill="1" applyAlignment="1" applyProtection="1">
      <alignment horizontal="right" vertical="center"/>
      <protection locked="0"/>
    </xf>
    <xf numFmtId="0" fontId="0" fillId="24" borderId="43" xfId="0" applyFill="1" applyBorder="1" applyAlignment="1">
      <alignment vertical="center"/>
    </xf>
    <xf numFmtId="0" fontId="0" fillId="24" borderId="42" xfId="0" applyFill="1" applyBorder="1" applyAlignment="1">
      <alignment vertical="center"/>
    </xf>
    <xf numFmtId="0" fontId="0" fillId="24" borderId="40" xfId="0" applyFill="1" applyBorder="1" applyAlignment="1">
      <alignment vertical="center"/>
    </xf>
    <xf numFmtId="0" fontId="0" fillId="24" borderId="41" xfId="0" applyFill="1" applyBorder="1" applyAlignment="1">
      <alignment vertical="center"/>
    </xf>
    <xf numFmtId="0" fontId="16" fillId="0" borderId="24" xfId="0" applyFont="1" applyBorder="1" applyAlignment="1">
      <alignment horizontal="center" vertical="center"/>
    </xf>
    <xf numFmtId="0" fontId="39" fillId="0" borderId="61" xfId="0" applyFont="1" applyBorder="1" applyAlignment="1">
      <alignment vertical="center" wrapText="1"/>
    </xf>
    <xf numFmtId="0" fontId="8" fillId="0" borderId="63" xfId="0" applyFont="1" applyBorder="1" applyAlignment="1">
      <alignment horizontal="center" vertical="center"/>
    </xf>
    <xf numFmtId="0" fontId="44" fillId="26" borderId="55" xfId="0" applyFont="1" applyFill="1" applyBorder="1" applyAlignment="1">
      <alignment vertical="center" wrapText="1"/>
    </xf>
    <xf numFmtId="0" fontId="14" fillId="0" borderId="55" xfId="0" applyFont="1" applyBorder="1" applyAlignment="1">
      <alignment vertical="center" wrapText="1"/>
    </xf>
    <xf numFmtId="0" fontId="16" fillId="26" borderId="55" xfId="0" applyFont="1" applyFill="1" applyBorder="1" applyAlignment="1">
      <alignment horizontal="center" vertical="center"/>
    </xf>
    <xf numFmtId="0" fontId="46" fillId="0" borderId="44" xfId="0" applyFont="1" applyBorder="1" applyAlignment="1">
      <alignment horizontal="left" vertical="center" wrapText="1"/>
    </xf>
    <xf numFmtId="0" fontId="5" fillId="24" borderId="41" xfId="0" applyFont="1" applyFill="1" applyBorder="1" applyAlignment="1">
      <alignment vertical="center"/>
    </xf>
    <xf numFmtId="0" fontId="5" fillId="24" borderId="42" xfId="0" applyFont="1" applyFill="1" applyBorder="1" applyAlignment="1">
      <alignment vertical="center"/>
    </xf>
    <xf numFmtId="0" fontId="5" fillId="24" borderId="44" xfId="0" applyFont="1" applyFill="1" applyBorder="1" applyAlignment="1">
      <alignment vertical="center"/>
    </xf>
    <xf numFmtId="49" fontId="7" fillId="0" borderId="63" xfId="0" applyNumberFormat="1" applyFont="1" applyBorder="1" applyAlignment="1">
      <alignment horizontal="left" vertical="center"/>
    </xf>
    <xf numFmtId="0" fontId="7" fillId="25" borderId="18" xfId="0" applyFont="1" applyFill="1" applyBorder="1" applyAlignment="1">
      <alignment horizontal="center" vertical="center"/>
    </xf>
    <xf numFmtId="0" fontId="14" fillId="0" borderId="63" xfId="0" applyFont="1" applyBorder="1" applyAlignment="1">
      <alignment vertical="center" wrapText="1"/>
    </xf>
    <xf numFmtId="0" fontId="51" fillId="0" borderId="63" xfId="0" applyFont="1" applyBorder="1" applyAlignment="1">
      <alignment vertical="center" wrapText="1"/>
    </xf>
    <xf numFmtId="49" fontId="7" fillId="0" borderId="44" xfId="0" applyNumberFormat="1" applyFont="1" applyBorder="1" applyAlignment="1">
      <alignment horizontal="left" vertical="center" wrapText="1"/>
    </xf>
    <xf numFmtId="0" fontId="0" fillId="0" borderId="71" xfId="0" applyBorder="1" applyAlignment="1">
      <alignment vertical="center"/>
    </xf>
    <xf numFmtId="0" fontId="7" fillId="24" borderId="0" xfId="0" applyFont="1" applyFill="1" applyAlignment="1" applyProtection="1">
      <alignment horizontal="center" vertical="center"/>
      <protection locked="0"/>
    </xf>
    <xf numFmtId="0" fontId="43" fillId="0" borderId="35" xfId="0" applyFont="1" applyBorder="1" applyAlignment="1">
      <alignment horizontal="left" vertical="center" wrapText="1"/>
    </xf>
    <xf numFmtId="0" fontId="0" fillId="26" borderId="0" xfId="0" applyFill="1" applyAlignment="1">
      <alignment horizontal="center" vertical="center"/>
    </xf>
    <xf numFmtId="0" fontId="43" fillId="0" borderId="16" xfId="0" applyFont="1" applyBorder="1" applyAlignment="1">
      <alignment horizontal="left" vertical="center" wrapText="1"/>
    </xf>
    <xf numFmtId="0" fontId="43" fillId="0" borderId="29" xfId="0" applyFont="1" applyBorder="1" applyAlignment="1">
      <alignment horizontal="left" vertical="center" wrapText="1"/>
    </xf>
    <xf numFmtId="0" fontId="15" fillId="24" borderId="34" xfId="0" applyFont="1" applyFill="1" applyBorder="1" applyAlignment="1">
      <alignment horizontal="left" vertical="center"/>
    </xf>
    <xf numFmtId="0" fontId="0" fillId="24" borderId="34" xfId="0" applyFill="1" applyBorder="1" applyAlignment="1">
      <alignment horizontal="left" vertical="center"/>
    </xf>
    <xf numFmtId="0" fontId="11" fillId="26" borderId="0" xfId="0" applyFont="1" applyFill="1" applyAlignment="1">
      <alignment horizontal="center" vertical="center"/>
    </xf>
    <xf numFmtId="0" fontId="76" fillId="29" borderId="0" xfId="0" applyFont="1" applyFill="1" applyAlignment="1">
      <alignment vertical="center"/>
    </xf>
    <xf numFmtId="0" fontId="0" fillId="29" borderId="0" xfId="0" applyFill="1" applyAlignment="1">
      <alignment vertical="center" wrapText="1"/>
    </xf>
    <xf numFmtId="0" fontId="0" fillId="29" borderId="0" xfId="0" applyFill="1" applyAlignment="1">
      <alignment vertical="center"/>
    </xf>
    <xf numFmtId="0" fontId="11" fillId="29" borderId="0" xfId="0" applyFont="1" applyFill="1" applyAlignment="1">
      <alignment horizontal="center" vertical="center"/>
    </xf>
    <xf numFmtId="0" fontId="12" fillId="29" borderId="0" xfId="0" applyFont="1" applyFill="1" applyAlignment="1">
      <alignment vertical="center"/>
    </xf>
    <xf numFmtId="0" fontId="7" fillId="0" borderId="18" xfId="0" applyFont="1" applyBorder="1" applyAlignment="1">
      <alignment horizontal="center" vertical="center"/>
    </xf>
    <xf numFmtId="0" fontId="7" fillId="0" borderId="40" xfId="0" applyFont="1" applyBorder="1" applyAlignment="1">
      <alignment vertical="center"/>
    </xf>
    <xf numFmtId="0" fontId="27" fillId="24" borderId="40" xfId="0" applyFont="1" applyFill="1" applyBorder="1" applyAlignment="1">
      <alignment horizontal="center" vertical="center"/>
    </xf>
    <xf numFmtId="0" fontId="27" fillId="24" borderId="43" xfId="0" applyFont="1" applyFill="1" applyBorder="1" applyAlignment="1">
      <alignment horizontal="center" vertical="center"/>
    </xf>
    <xf numFmtId="0" fontId="0" fillId="24" borderId="47" xfId="0" applyFill="1" applyBorder="1" applyAlignment="1">
      <alignment horizontal="center" vertical="center"/>
    </xf>
    <xf numFmtId="0" fontId="36" fillId="0" borderId="16" xfId="0" applyFont="1" applyBorder="1" applyAlignment="1">
      <alignment horizontal="center" vertical="center"/>
    </xf>
    <xf numFmtId="0" fontId="26" fillId="0" borderId="20" xfId="0" applyFont="1" applyBorder="1" applyAlignment="1">
      <alignment horizontal="center" vertical="center"/>
    </xf>
    <xf numFmtId="0" fontId="15" fillId="24" borderId="26" xfId="0" applyFont="1" applyFill="1" applyBorder="1" applyAlignment="1">
      <alignment horizontal="center"/>
    </xf>
    <xf numFmtId="0" fontId="14" fillId="0" borderId="61" xfId="0" applyFont="1" applyBorder="1" applyAlignment="1">
      <alignment horizontal="left" vertical="center"/>
    </xf>
    <xf numFmtId="0" fontId="26" fillId="0" borderId="39" xfId="0" applyFont="1" applyBorder="1" applyAlignment="1">
      <alignment horizontal="center" vertical="center"/>
    </xf>
    <xf numFmtId="0" fontId="14" fillId="0" borderId="65" xfId="0" applyFont="1" applyBorder="1" applyAlignment="1">
      <alignment vertical="center" wrapText="1"/>
    </xf>
    <xf numFmtId="49" fontId="13" fillId="0" borderId="48" xfId="0" applyNumberFormat="1" applyFont="1" applyBorder="1" applyAlignment="1">
      <alignment horizontal="left" vertical="center"/>
    </xf>
    <xf numFmtId="0" fontId="7" fillId="0" borderId="44" xfId="0" applyFont="1" applyBorder="1" applyAlignment="1">
      <alignment horizontal="center" vertical="center" textRotation="90"/>
    </xf>
    <xf numFmtId="0" fontId="12" fillId="0" borderId="20" xfId="0" applyFont="1" applyBorder="1" applyAlignment="1">
      <alignment horizontal="center" vertical="center"/>
    </xf>
    <xf numFmtId="0" fontId="11" fillId="24" borderId="26" xfId="0" applyFont="1" applyFill="1" applyBorder="1" applyAlignment="1">
      <alignment horizontal="center" vertical="center"/>
    </xf>
    <xf numFmtId="0" fontId="17" fillId="25" borderId="20" xfId="0" applyFont="1" applyFill="1" applyBorder="1" applyAlignment="1">
      <alignment horizontal="center" vertical="center"/>
    </xf>
    <xf numFmtId="0" fontId="17" fillId="25" borderId="16" xfId="0" applyFont="1" applyFill="1" applyBorder="1" applyAlignment="1">
      <alignment horizontal="center" vertical="center"/>
    </xf>
    <xf numFmtId="0" fontId="17" fillId="0" borderId="16" xfId="0" applyFont="1" applyBorder="1" applyAlignment="1">
      <alignment horizontal="center" vertical="center"/>
    </xf>
    <xf numFmtId="0" fontId="17" fillId="0" borderId="46" xfId="0" applyFont="1" applyBorder="1" applyAlignment="1">
      <alignment horizontal="center" vertical="center"/>
    </xf>
    <xf numFmtId="0" fontId="17" fillId="0" borderId="20" xfId="0" applyFont="1" applyBorder="1" applyAlignment="1">
      <alignment horizontal="center" vertical="center"/>
    </xf>
    <xf numFmtId="0" fontId="26"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38" xfId="0" applyFont="1" applyBorder="1" applyAlignment="1">
      <alignment horizontal="center" vertical="center"/>
    </xf>
    <xf numFmtId="0" fontId="12" fillId="0" borderId="16" xfId="0" applyFont="1" applyBorder="1" applyAlignment="1">
      <alignment horizontal="center" vertical="center"/>
    </xf>
    <xf numFmtId="0" fontId="17" fillId="25" borderId="48" xfId="0" applyFont="1" applyFill="1" applyBorder="1" applyAlignment="1">
      <alignment horizontal="center" vertical="center"/>
    </xf>
    <xf numFmtId="0" fontId="17" fillId="25" borderId="46" xfId="0" applyFont="1" applyFill="1" applyBorder="1" applyAlignment="1">
      <alignment horizontal="center" vertical="center"/>
    </xf>
    <xf numFmtId="0" fontId="26" fillId="0" borderId="17" xfId="0" applyFont="1" applyBorder="1" applyAlignment="1">
      <alignment horizontal="center" vertical="center"/>
    </xf>
    <xf numFmtId="0" fontId="18" fillId="0" borderId="16" xfId="0" applyFont="1" applyBorder="1" applyAlignment="1">
      <alignment horizontal="center" vertical="center"/>
    </xf>
    <xf numFmtId="0" fontId="17" fillId="0" borderId="53"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25" borderId="25" xfId="0" applyFont="1" applyFill="1" applyBorder="1" applyAlignment="1">
      <alignment horizontal="center" vertical="center"/>
    </xf>
    <xf numFmtId="0" fontId="17" fillId="0" borderId="48" xfId="0" applyFont="1" applyBorder="1" applyAlignment="1">
      <alignment horizontal="center" vertical="center"/>
    </xf>
    <xf numFmtId="0" fontId="11" fillId="24" borderId="34" xfId="0" applyFont="1" applyFill="1" applyBorder="1" applyAlignment="1">
      <alignment horizontal="center" vertical="center"/>
    </xf>
    <xf numFmtId="0" fontId="26" fillId="25" borderId="16" xfId="0" applyFont="1" applyFill="1" applyBorder="1" applyAlignment="1">
      <alignment horizontal="center" vertical="center"/>
    </xf>
    <xf numFmtId="0" fontId="26" fillId="25" borderId="16" xfId="0" applyFont="1" applyFill="1" applyBorder="1" applyAlignment="1">
      <alignment horizontal="center" vertical="center" wrapText="1"/>
    </xf>
    <xf numFmtId="0" fontId="26" fillId="0" borderId="48" xfId="0" applyFont="1" applyBorder="1" applyAlignment="1">
      <alignment horizontal="center" vertical="center"/>
    </xf>
    <xf numFmtId="0" fontId="26" fillId="0" borderId="16" xfId="0" applyFont="1" applyBorder="1" applyAlignment="1">
      <alignment horizontal="center" vertical="center" wrapText="1"/>
    </xf>
    <xf numFmtId="0" fontId="17" fillId="25" borderId="26" xfId="0" applyFont="1" applyFill="1" applyBorder="1" applyAlignment="1">
      <alignment horizontal="center" vertical="center"/>
    </xf>
    <xf numFmtId="0" fontId="17" fillId="0" borderId="53" xfId="0" applyFont="1" applyBorder="1" applyAlignment="1">
      <alignment horizontal="center" vertical="center"/>
    </xf>
    <xf numFmtId="0" fontId="12" fillId="0" borderId="39" xfId="0" applyFont="1" applyBorder="1" applyAlignment="1">
      <alignment horizontal="center" vertical="center"/>
    </xf>
    <xf numFmtId="0" fontId="15" fillId="24" borderId="34" xfId="0" applyFont="1" applyFill="1" applyBorder="1" applyAlignment="1">
      <alignment horizontal="center" vertical="center"/>
    </xf>
    <xf numFmtId="0" fontId="13" fillId="0" borderId="63" xfId="0" applyFont="1" applyBorder="1" applyAlignment="1">
      <alignment vertical="center" wrapText="1"/>
    </xf>
    <xf numFmtId="0" fontId="12" fillId="0" borderId="39" xfId="0" applyFont="1" applyBorder="1" applyAlignment="1">
      <alignment vertical="center" wrapText="1"/>
    </xf>
    <xf numFmtId="0" fontId="12" fillId="0" borderId="0" xfId="0" applyFont="1" applyAlignment="1">
      <alignment horizontal="center" vertical="center" textRotation="90"/>
    </xf>
    <xf numFmtId="0" fontId="26" fillId="0" borderId="0" xfId="0" applyFont="1" applyAlignment="1">
      <alignment horizontal="center" vertical="center" wrapText="1"/>
    </xf>
    <xf numFmtId="0" fontId="7" fillId="0" borderId="10" xfId="0" applyFont="1" applyBorder="1" applyAlignment="1">
      <alignment horizontal="center" vertical="center" textRotation="90"/>
    </xf>
    <xf numFmtId="49" fontId="13" fillId="0" borderId="26" xfId="0" applyNumberFormat="1" applyFont="1" applyBorder="1" applyAlignment="1">
      <alignment horizontal="center" vertical="center"/>
    </xf>
    <xf numFmtId="49" fontId="43" fillId="0" borderId="16" xfId="0" applyNumberFormat="1" applyFont="1" applyBorder="1" applyAlignment="1">
      <alignment horizontal="center" vertical="center"/>
    </xf>
    <xf numFmtId="49" fontId="43" fillId="0" borderId="16" xfId="0" applyNumberFormat="1" applyFont="1" applyBorder="1" applyAlignment="1">
      <alignment horizontal="center" vertical="center" wrapText="1"/>
    </xf>
    <xf numFmtId="0" fontId="14" fillId="0" borderId="26" xfId="0" applyFont="1" applyBorder="1" applyAlignment="1">
      <alignment horizontal="center" vertical="center"/>
    </xf>
    <xf numFmtId="0" fontId="25" fillId="25" borderId="27" xfId="0" applyFont="1" applyFill="1" applyBorder="1" applyAlignment="1">
      <alignment horizontal="center" vertical="center"/>
    </xf>
    <xf numFmtId="0" fontId="25" fillId="25" borderId="35" xfId="0" applyFont="1" applyFill="1" applyBorder="1" applyAlignment="1">
      <alignment horizontal="center" vertical="center"/>
    </xf>
    <xf numFmtId="0" fontId="29" fillId="24" borderId="26" xfId="0" applyFont="1" applyFill="1" applyBorder="1" applyAlignment="1">
      <alignment horizontal="center" vertical="center"/>
    </xf>
    <xf numFmtId="0" fontId="7" fillId="0" borderId="27" xfId="0" applyFont="1" applyBorder="1" applyAlignment="1">
      <alignment horizontal="center" vertical="center" textRotation="90"/>
    </xf>
    <xf numFmtId="0" fontId="7" fillId="0" borderId="26" xfId="0" applyFont="1" applyBorder="1" applyAlignment="1">
      <alignment horizontal="right" vertical="center" textRotation="90" wrapText="1"/>
    </xf>
    <xf numFmtId="0" fontId="32" fillId="0" borderId="26" xfId="0" applyFont="1" applyBorder="1" applyAlignment="1">
      <alignment horizontal="center" textRotation="90"/>
    </xf>
    <xf numFmtId="0" fontId="17" fillId="0" borderId="54" xfId="0" applyFont="1" applyBorder="1" applyAlignment="1">
      <alignment horizontal="center" vertical="center"/>
    </xf>
    <xf numFmtId="49" fontId="7" fillId="0" borderId="20" xfId="0" applyNumberFormat="1" applyFont="1" applyBorder="1" applyAlignment="1">
      <alignment vertical="center"/>
    </xf>
    <xf numFmtId="0" fontId="7" fillId="0" borderId="34" xfId="0" applyFont="1" applyBorder="1" applyAlignment="1">
      <alignment horizontal="center" vertical="center" textRotation="90"/>
    </xf>
    <xf numFmtId="0" fontId="32" fillId="0" borderId="34" xfId="0" applyFont="1" applyBorder="1" applyAlignment="1">
      <alignment horizontal="center" textRotation="90"/>
    </xf>
    <xf numFmtId="0" fontId="36" fillId="0" borderId="20" xfId="0" applyFont="1" applyBorder="1" applyAlignment="1">
      <alignment horizontal="center" vertical="center"/>
    </xf>
    <xf numFmtId="0" fontId="28" fillId="24" borderId="34" xfId="0" applyFont="1" applyFill="1" applyBorder="1" applyAlignment="1">
      <alignment horizontal="center"/>
    </xf>
    <xf numFmtId="0" fontId="36" fillId="0" borderId="39" xfId="0" applyFont="1" applyBorder="1" applyAlignment="1">
      <alignment horizontal="center" vertical="center"/>
    </xf>
    <xf numFmtId="0" fontId="15" fillId="24" borderId="34" xfId="0" applyFont="1" applyFill="1" applyBorder="1" applyAlignment="1">
      <alignment horizont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0" fontId="9" fillId="0" borderId="20" xfId="0" applyFont="1" applyBorder="1" applyAlignment="1">
      <alignment horizontal="center" vertical="center"/>
    </xf>
    <xf numFmtId="0" fontId="36" fillId="0" borderId="16" xfId="0" applyFont="1" applyBorder="1"/>
    <xf numFmtId="0" fontId="11" fillId="0" borderId="16" xfId="0" applyFont="1" applyBorder="1" applyAlignment="1">
      <alignment horizontal="center" vertical="center"/>
    </xf>
    <xf numFmtId="0" fontId="7" fillId="24" borderId="20" xfId="0" applyFont="1" applyFill="1" applyBorder="1" applyAlignment="1" applyProtection="1">
      <alignment horizontal="center" vertical="center"/>
      <protection locked="0"/>
    </xf>
    <xf numFmtId="0" fontId="46" fillId="0" borderId="26" xfId="0" applyFont="1" applyBorder="1" applyAlignment="1">
      <alignment vertical="center" wrapText="1"/>
    </xf>
    <xf numFmtId="0" fontId="7" fillId="0" borderId="48" xfId="0" applyFont="1" applyBorder="1" applyAlignment="1">
      <alignment horizontal="left" vertical="center"/>
    </xf>
    <xf numFmtId="0" fontId="12" fillId="0" borderId="33" xfId="0" applyFont="1" applyBorder="1" applyAlignment="1">
      <alignment vertical="center" wrapText="1"/>
    </xf>
    <xf numFmtId="0" fontId="37" fillId="24" borderId="43" xfId="0" applyFont="1" applyFill="1" applyBorder="1" applyAlignment="1">
      <alignment vertical="center"/>
    </xf>
    <xf numFmtId="0" fontId="37" fillId="24" borderId="47" xfId="0" applyFont="1" applyFill="1" applyBorder="1" applyAlignment="1">
      <alignment vertical="center"/>
    </xf>
    <xf numFmtId="0" fontId="37" fillId="24" borderId="42" xfId="0" applyFont="1" applyFill="1" applyBorder="1" applyAlignment="1">
      <alignment vertical="center"/>
    </xf>
    <xf numFmtId="0" fontId="37" fillId="24" borderId="40" xfId="0" applyFont="1" applyFill="1" applyBorder="1" applyAlignment="1">
      <alignment vertical="center"/>
    </xf>
    <xf numFmtId="0" fontId="20" fillId="24" borderId="44" xfId="0" applyFont="1" applyFill="1" applyBorder="1" applyAlignment="1">
      <alignment horizontal="center" vertical="center"/>
    </xf>
    <xf numFmtId="0" fontId="0" fillId="24" borderId="47" xfId="0" applyFill="1" applyBorder="1" applyAlignment="1">
      <alignment vertical="center"/>
    </xf>
    <xf numFmtId="0" fontId="0" fillId="24" borderId="29" xfId="0" applyFill="1" applyBorder="1" applyAlignment="1">
      <alignment vertical="center"/>
    </xf>
    <xf numFmtId="0" fontId="7" fillId="25" borderId="0" xfId="0" applyFont="1" applyFill="1" applyAlignment="1">
      <alignment vertical="center"/>
    </xf>
    <xf numFmtId="0" fontId="56" fillId="26" borderId="0" xfId="0" applyFont="1" applyFill="1" applyAlignment="1">
      <alignment vertical="center"/>
    </xf>
    <xf numFmtId="0" fontId="14" fillId="26" borderId="0" xfId="0" applyFont="1" applyFill="1" applyAlignment="1">
      <alignment vertical="center"/>
    </xf>
    <xf numFmtId="0" fontId="36" fillId="0" borderId="16" xfId="0" applyFont="1" applyBorder="1" applyAlignment="1">
      <alignment horizontal="center"/>
    </xf>
    <xf numFmtId="0" fontId="26" fillId="34" borderId="0" xfId="0" applyFont="1" applyFill="1" applyAlignment="1">
      <alignment horizontal="center" vertical="center"/>
    </xf>
    <xf numFmtId="0" fontId="47" fillId="0" borderId="65" xfId="0" applyFont="1" applyBorder="1" applyAlignment="1">
      <alignment vertical="center" wrapText="1"/>
    </xf>
    <xf numFmtId="0" fontId="0" fillId="34" borderId="0" xfId="0" applyFill="1" applyAlignment="1">
      <alignment vertical="center"/>
    </xf>
    <xf numFmtId="0" fontId="7" fillId="0" borderId="20" xfId="0" applyFont="1" applyBorder="1" applyAlignment="1">
      <alignment horizontal="center" vertical="center"/>
    </xf>
    <xf numFmtId="0" fontId="14" fillId="0" borderId="16" xfId="43" applyFont="1" applyBorder="1" applyAlignment="1">
      <alignment vertical="center" wrapText="1"/>
    </xf>
    <xf numFmtId="0" fontId="14" fillId="25" borderId="20" xfId="0" applyFont="1" applyFill="1" applyBorder="1" applyAlignment="1">
      <alignment horizontal="left" vertical="center" wrapText="1" readingOrder="1"/>
    </xf>
    <xf numFmtId="0" fontId="14" fillId="25" borderId="16" xfId="0" applyFont="1" applyFill="1" applyBorder="1" applyAlignment="1">
      <alignment horizontal="left" vertical="center" wrapText="1" readingOrder="1"/>
    </xf>
    <xf numFmtId="0" fontId="14" fillId="25" borderId="17" xfId="0" applyFont="1" applyFill="1" applyBorder="1" applyAlignment="1">
      <alignment horizontal="left" vertical="center" wrapText="1" readingOrder="1"/>
    </xf>
    <xf numFmtId="49" fontId="7" fillId="35" borderId="37" xfId="0" applyNumberFormat="1" applyFont="1" applyFill="1" applyBorder="1" applyAlignment="1">
      <alignment horizontal="left" vertical="center"/>
    </xf>
    <xf numFmtId="0" fontId="14" fillId="35" borderId="16" xfId="0" applyFont="1" applyFill="1" applyBorder="1" applyAlignment="1">
      <alignment vertical="center" wrapText="1"/>
    </xf>
    <xf numFmtId="0" fontId="0" fillId="0" borderId="16" xfId="0" applyBorder="1" applyAlignment="1">
      <alignment horizontal="center"/>
    </xf>
    <xf numFmtId="0" fontId="7" fillId="0" borderId="16" xfId="0" applyFont="1" applyBorder="1" applyAlignment="1">
      <alignment vertical="center"/>
    </xf>
    <xf numFmtId="0" fontId="0" fillId="0" borderId="26" xfId="0" applyBorder="1" applyAlignment="1">
      <alignment horizontal="center"/>
    </xf>
    <xf numFmtId="49" fontId="7" fillId="0" borderId="53" xfId="0" applyNumberFormat="1" applyFont="1" applyBorder="1" applyAlignment="1">
      <alignment horizontal="left" vertical="center"/>
    </xf>
    <xf numFmtId="0" fontId="78" fillId="0" borderId="26" xfId="0" applyFont="1" applyBorder="1" applyAlignment="1">
      <alignment vertical="center" wrapText="1"/>
    </xf>
    <xf numFmtId="1" fontId="43" fillId="0" borderId="16" xfId="0" applyNumberFormat="1" applyFont="1" applyBorder="1" applyAlignment="1">
      <alignment horizontal="center" vertical="center"/>
    </xf>
    <xf numFmtId="0" fontId="15" fillId="24" borderId="49" xfId="0" applyFont="1" applyFill="1" applyBorder="1" applyAlignment="1">
      <alignment horizontal="center" vertical="center"/>
    </xf>
    <xf numFmtId="0" fontId="5" fillId="24" borderId="47" xfId="0" applyFont="1" applyFill="1" applyBorder="1" applyAlignment="1">
      <alignment vertical="center"/>
    </xf>
    <xf numFmtId="0" fontId="52" fillId="24" borderId="45" xfId="0" applyFont="1" applyFill="1" applyBorder="1" applyAlignment="1">
      <alignment vertical="center"/>
    </xf>
    <xf numFmtId="0" fontId="12" fillId="0" borderId="65" xfId="0" applyFont="1" applyBorder="1" applyAlignment="1">
      <alignment vertical="center" wrapText="1"/>
    </xf>
    <xf numFmtId="0" fontId="40" fillId="24" borderId="40" xfId="0" applyFont="1" applyFill="1" applyBorder="1" applyAlignment="1">
      <alignment horizontal="center" vertical="center"/>
    </xf>
    <xf numFmtId="0" fontId="8" fillId="0" borderId="12" xfId="0" applyFont="1" applyBorder="1" applyAlignment="1">
      <alignment horizontal="right" textRotation="90"/>
    </xf>
    <xf numFmtId="0" fontId="8" fillId="0" borderId="19" xfId="0" applyFont="1" applyBorder="1" applyAlignment="1">
      <alignment horizontal="right" textRotation="90"/>
    </xf>
    <xf numFmtId="0" fontId="9" fillId="0" borderId="26" xfId="0" applyFont="1" applyBorder="1" applyAlignment="1">
      <alignment horizontal="center" textRotation="90"/>
    </xf>
    <xf numFmtId="0" fontId="10" fillId="25" borderId="26" xfId="0" applyFont="1" applyFill="1" applyBorder="1" applyAlignment="1">
      <alignment horizontal="center" textRotation="90"/>
    </xf>
    <xf numFmtId="0" fontId="11" fillId="25" borderId="26" xfId="0" applyFont="1" applyFill="1" applyBorder="1" applyAlignment="1">
      <alignment horizontal="center" textRotation="90"/>
    </xf>
    <xf numFmtId="49" fontId="43" fillId="0" borderId="20" xfId="0" applyNumberFormat="1" applyFont="1" applyBorder="1" applyAlignment="1">
      <alignment horizontal="center" vertical="center"/>
    </xf>
    <xf numFmtId="49" fontId="13" fillId="0" borderId="34" xfId="0" applyNumberFormat="1" applyFont="1" applyBorder="1" applyAlignment="1">
      <alignment horizontal="center" vertical="center"/>
    </xf>
    <xf numFmtId="49" fontId="7" fillId="35" borderId="16" xfId="0" applyNumberFormat="1" applyFont="1" applyFill="1" applyBorder="1" applyAlignment="1">
      <alignment horizontal="left" vertical="center"/>
    </xf>
    <xf numFmtId="0" fontId="14" fillId="35" borderId="16" xfId="0" applyFont="1" applyFill="1" applyBorder="1" applyAlignment="1">
      <alignment horizontal="left" vertical="center" wrapText="1"/>
    </xf>
    <xf numFmtId="0" fontId="9" fillId="26" borderId="0" xfId="0" applyFont="1" applyFill="1" applyAlignment="1">
      <alignment horizontal="center" vertical="center"/>
    </xf>
    <xf numFmtId="0" fontId="8" fillId="26" borderId="0" xfId="0" applyFont="1" applyFill="1" applyAlignment="1">
      <alignment horizontal="center" vertical="center"/>
    </xf>
    <xf numFmtId="0" fontId="9" fillId="26" borderId="0" xfId="0" applyFont="1" applyFill="1" applyAlignment="1">
      <alignment horizontal="left" vertical="center"/>
    </xf>
    <xf numFmtId="0" fontId="0" fillId="34" borderId="24" xfId="0" applyFill="1" applyBorder="1" applyAlignment="1">
      <alignment horizontal="center"/>
    </xf>
    <xf numFmtId="0" fontId="16" fillId="34" borderId="24" xfId="0" applyFont="1" applyFill="1" applyBorder="1" applyAlignment="1">
      <alignment horizontal="center" vertical="center"/>
    </xf>
    <xf numFmtId="0" fontId="17" fillId="34" borderId="25" xfId="0" applyFont="1" applyFill="1" applyBorder="1" applyAlignment="1">
      <alignment horizontal="center" vertical="center"/>
    </xf>
    <xf numFmtId="0" fontId="7" fillId="24" borderId="53" xfId="0" applyFont="1" applyFill="1" applyBorder="1" applyAlignment="1" applyProtection="1">
      <alignment horizontal="center" vertical="center"/>
      <protection locked="0"/>
    </xf>
    <xf numFmtId="49" fontId="43" fillId="0" borderId="34" xfId="0" applyNumberFormat="1" applyFont="1" applyBorder="1" applyAlignment="1">
      <alignment horizontal="center" vertical="center"/>
    </xf>
    <xf numFmtId="0" fontId="14" fillId="0" borderId="24" xfId="0" applyFont="1" applyBorder="1" applyAlignment="1" applyProtection="1">
      <alignment horizontal="left" vertical="center" wrapText="1"/>
      <protection locked="0"/>
    </xf>
    <xf numFmtId="0" fontId="16" fillId="0" borderId="97" xfId="0" applyFont="1" applyBorder="1" applyAlignment="1">
      <alignment horizontal="center" vertical="center"/>
    </xf>
    <xf numFmtId="0" fontId="77" fillId="0" borderId="27" xfId="0" applyFont="1" applyBorder="1" applyAlignment="1">
      <alignment horizontal="left" vertical="center" wrapText="1"/>
    </xf>
    <xf numFmtId="0" fontId="16" fillId="0" borderId="98" xfId="0" applyFont="1" applyBorder="1" applyAlignment="1">
      <alignment horizontal="center" vertical="center"/>
    </xf>
    <xf numFmtId="0" fontId="7" fillId="0" borderId="39" xfId="0" applyFont="1" applyBorder="1" applyAlignment="1">
      <alignment horizontal="center" vertical="center"/>
    </xf>
    <xf numFmtId="0" fontId="7" fillId="0" borderId="48" xfId="0" applyFont="1" applyBorder="1" applyAlignment="1">
      <alignment vertical="center"/>
    </xf>
    <xf numFmtId="0" fontId="48" fillId="0" borderId="16" xfId="0" applyFont="1" applyBorder="1" applyAlignment="1">
      <alignment horizontal="left" vertical="center"/>
    </xf>
    <xf numFmtId="0" fontId="16" fillId="0" borderId="21" xfId="0" applyFont="1" applyBorder="1" applyAlignment="1">
      <alignment horizontal="center" vertical="center"/>
    </xf>
    <xf numFmtId="0" fontId="7" fillId="0" borderId="34" xfId="0" applyFont="1" applyBorder="1" applyAlignment="1" applyProtection="1">
      <alignment horizontal="center" vertical="center"/>
      <protection locked="0"/>
    </xf>
    <xf numFmtId="0" fontId="43" fillId="0" borderId="53" xfId="0" applyFont="1" applyBorder="1" applyAlignment="1">
      <alignment horizontal="left" vertical="center" wrapText="1"/>
    </xf>
    <xf numFmtId="0" fontId="14" fillId="0" borderId="48" xfId="0" applyFont="1" applyBorder="1" applyAlignment="1">
      <alignment horizontal="left" vertical="center" wrapText="1"/>
    </xf>
    <xf numFmtId="0" fontId="7" fillId="37" borderId="48" xfId="0" applyFont="1" applyFill="1" applyBorder="1" applyAlignment="1" applyProtection="1">
      <alignment horizontal="center" vertical="center"/>
      <protection locked="0"/>
    </xf>
    <xf numFmtId="0" fontId="43" fillId="0" borderId="16" xfId="0" applyFont="1" applyBorder="1" applyAlignment="1">
      <alignment vertical="center" wrapText="1"/>
    </xf>
    <xf numFmtId="49" fontId="7" fillId="0" borderId="30" xfId="0" applyNumberFormat="1" applyFont="1" applyBorder="1" applyAlignment="1">
      <alignment horizontal="left" vertical="center"/>
    </xf>
    <xf numFmtId="0" fontId="7" fillId="37" borderId="48" xfId="0" applyFont="1" applyFill="1" applyBorder="1" applyAlignment="1">
      <alignment horizontal="center" vertical="center"/>
    </xf>
    <xf numFmtId="2" fontId="7" fillId="0" borderId="16" xfId="0" applyNumberFormat="1" applyFont="1" applyBorder="1" applyAlignment="1">
      <alignment horizontal="left" vertical="center"/>
    </xf>
    <xf numFmtId="2" fontId="7" fillId="0" borderId="37" xfId="0" applyNumberFormat="1" applyFont="1" applyBorder="1" applyAlignment="1">
      <alignment horizontal="left" vertical="center"/>
    </xf>
    <xf numFmtId="0" fontId="7" fillId="37" borderId="20" xfId="0" applyFont="1" applyFill="1" applyBorder="1" applyAlignment="1" applyProtection="1">
      <alignment horizontal="center" vertical="center"/>
      <protection locked="0"/>
    </xf>
    <xf numFmtId="0" fontId="7" fillId="37" borderId="20" xfId="0" applyFont="1" applyFill="1" applyBorder="1" applyAlignment="1">
      <alignment horizontal="center" vertical="center"/>
    </xf>
    <xf numFmtId="0" fontId="7" fillId="37" borderId="48" xfId="0" applyFont="1" applyFill="1" applyBorder="1" applyAlignment="1" applyProtection="1">
      <alignment vertical="center"/>
      <protection locked="0"/>
    </xf>
    <xf numFmtId="0" fontId="14" fillId="0" borderId="48" xfId="43" applyFont="1" applyBorder="1" applyAlignment="1">
      <alignment vertical="center" wrapText="1"/>
    </xf>
    <xf numFmtId="0" fontId="7" fillId="24" borderId="48" xfId="0" applyFont="1" applyFill="1" applyBorder="1" applyAlignment="1">
      <alignment horizontal="center" vertical="center"/>
    </xf>
    <xf numFmtId="0" fontId="14" fillId="0" borderId="20" xfId="43" applyFont="1" applyBorder="1" applyAlignment="1">
      <alignment vertical="center" wrapText="1"/>
    </xf>
    <xf numFmtId="0" fontId="7" fillId="24" borderId="20" xfId="0" applyFont="1" applyFill="1" applyBorder="1" applyAlignment="1">
      <alignment horizontal="center" vertical="center"/>
    </xf>
    <xf numFmtId="0" fontId="86" fillId="0" borderId="53" xfId="0" applyFont="1" applyBorder="1" applyAlignment="1">
      <alignment vertical="center"/>
    </xf>
    <xf numFmtId="0" fontId="16" fillId="0" borderId="62" xfId="0" applyFont="1" applyBorder="1" applyAlignment="1">
      <alignment horizontal="center" vertical="center"/>
    </xf>
    <xf numFmtId="0" fontId="43" fillId="0" borderId="48" xfId="0" applyFont="1" applyBorder="1" applyAlignment="1">
      <alignment vertical="center" wrapText="1"/>
    </xf>
    <xf numFmtId="0" fontId="17" fillId="24" borderId="99" xfId="0" applyFont="1" applyFill="1" applyBorder="1" applyAlignment="1">
      <alignment horizontal="center" vertical="center"/>
    </xf>
    <xf numFmtId="0" fontId="17" fillId="24" borderId="100" xfId="0" applyFont="1" applyFill="1" applyBorder="1" applyAlignment="1">
      <alignment horizontal="center" vertical="center"/>
    </xf>
    <xf numFmtId="0" fontId="0" fillId="24" borderId="48" xfId="0" applyFill="1" applyBorder="1" applyAlignment="1">
      <alignment vertical="center"/>
    </xf>
    <xf numFmtId="0" fontId="11" fillId="24" borderId="48" xfId="0" applyFont="1" applyFill="1" applyBorder="1" applyAlignment="1">
      <alignment horizontal="center" vertical="center"/>
    </xf>
    <xf numFmtId="0" fontId="7" fillId="37" borderId="20" xfId="0" applyFont="1" applyFill="1" applyBorder="1" applyAlignment="1" applyProtection="1">
      <alignment vertical="center"/>
      <protection locked="0"/>
    </xf>
    <xf numFmtId="49" fontId="7" fillId="25" borderId="17" xfId="0" applyNumberFormat="1" applyFont="1" applyFill="1" applyBorder="1" applyAlignment="1">
      <alignment vertical="center"/>
    </xf>
    <xf numFmtId="0" fontId="14" fillId="35" borderId="39" xfId="0" applyFont="1" applyFill="1" applyBorder="1" applyAlignment="1">
      <alignment vertical="center" wrapText="1"/>
    </xf>
    <xf numFmtId="0" fontId="7" fillId="37" borderId="34" xfId="0" applyFont="1" applyFill="1" applyBorder="1" applyAlignment="1">
      <alignment vertical="center"/>
    </xf>
    <xf numFmtId="0" fontId="16" fillId="26" borderId="39" xfId="0" applyFont="1" applyFill="1" applyBorder="1" applyAlignment="1">
      <alignment horizontal="center" vertical="center"/>
    </xf>
    <xf numFmtId="0" fontId="17" fillId="0" borderId="39" xfId="0" applyFont="1" applyBorder="1" applyAlignment="1">
      <alignment horizontal="center" vertical="center"/>
    </xf>
    <xf numFmtId="0" fontId="43" fillId="0" borderId="20" xfId="0" applyFont="1" applyBorder="1" applyAlignment="1">
      <alignment horizontal="left" vertical="center" wrapText="1"/>
    </xf>
    <xf numFmtId="0" fontId="14" fillId="0" borderId="24" xfId="0" applyFont="1" applyBorder="1" applyAlignment="1">
      <alignment horizontal="right" vertical="center" wrapText="1"/>
    </xf>
    <xf numFmtId="0" fontId="14" fillId="0" borderId="61" xfId="0" applyFont="1" applyBorder="1" applyAlignment="1">
      <alignment horizontal="right" vertical="center" wrapText="1"/>
    </xf>
    <xf numFmtId="0" fontId="43" fillId="0" borderId="62" xfId="0" applyFont="1" applyBorder="1" applyAlignment="1">
      <alignment vertical="center" wrapText="1"/>
    </xf>
    <xf numFmtId="0" fontId="7" fillId="24" borderId="16" xfId="0" applyFont="1" applyFill="1" applyBorder="1" applyAlignment="1">
      <alignment horizontal="center" vertical="center"/>
    </xf>
    <xf numFmtId="0" fontId="16" fillId="35" borderId="37" xfId="0" applyFont="1" applyFill="1" applyBorder="1" applyAlignment="1">
      <alignment horizontal="center" vertical="center"/>
    </xf>
    <xf numFmtId="0" fontId="16" fillId="25" borderId="97" xfId="0" applyFont="1" applyFill="1" applyBorder="1" applyAlignment="1">
      <alignment horizontal="center" vertical="center"/>
    </xf>
    <xf numFmtId="0" fontId="2" fillId="34" borderId="0" xfId="51" applyFill="1" applyProtection="1">
      <protection locked="0"/>
    </xf>
    <xf numFmtId="0" fontId="2" fillId="34" borderId="0" xfId="51" applyFill="1"/>
    <xf numFmtId="0" fontId="81" fillId="34" borderId="0" xfId="51" applyFont="1" applyFill="1"/>
    <xf numFmtId="0" fontId="89" fillId="34" borderId="0" xfId="52" applyFill="1"/>
    <xf numFmtId="0" fontId="84" fillId="34" borderId="0" xfId="51" applyFont="1" applyFill="1"/>
    <xf numFmtId="0" fontId="2" fillId="34" borderId="10" xfId="51" applyFill="1" applyBorder="1"/>
    <xf numFmtId="0" fontId="2" fillId="34" borderId="14" xfId="51" applyFill="1" applyBorder="1"/>
    <xf numFmtId="0" fontId="2" fillId="34" borderId="11" xfId="51" applyFill="1" applyBorder="1"/>
    <xf numFmtId="0" fontId="2" fillId="34" borderId="58" xfId="51" applyFill="1" applyBorder="1"/>
    <xf numFmtId="0" fontId="2" fillId="34" borderId="99" xfId="51" applyFill="1" applyBorder="1"/>
    <xf numFmtId="0" fontId="2" fillId="34" borderId="110" xfId="51" applyFill="1" applyBorder="1"/>
    <xf numFmtId="0" fontId="2" fillId="34" borderId="100" xfId="51" applyFill="1" applyBorder="1"/>
    <xf numFmtId="0" fontId="90" fillId="34" borderId="53" xfId="51" applyFont="1" applyFill="1" applyBorder="1" applyAlignment="1" applyProtection="1">
      <alignment wrapText="1"/>
      <protection locked="0"/>
    </xf>
    <xf numFmtId="0" fontId="83" fillId="34" borderId="111" xfId="46" applyFill="1" applyBorder="1" applyAlignment="1">
      <alignment vertical="center" wrapText="1"/>
    </xf>
    <xf numFmtId="0" fontId="2" fillId="34" borderId="36" xfId="51" applyFill="1" applyBorder="1" applyAlignment="1">
      <alignment vertical="center" wrapText="1"/>
    </xf>
    <xf numFmtId="0" fontId="2" fillId="34" borderId="72" xfId="51" applyFill="1" applyBorder="1" applyAlignment="1">
      <alignment vertical="center" wrapText="1"/>
    </xf>
    <xf numFmtId="0" fontId="2" fillId="34" borderId="0" xfId="51" applyFill="1" applyAlignment="1" applyProtection="1">
      <alignment wrapText="1"/>
      <protection locked="0"/>
    </xf>
    <xf numFmtId="0" fontId="2" fillId="34" borderId="0" xfId="51" applyFill="1" applyAlignment="1">
      <alignment wrapText="1"/>
    </xf>
    <xf numFmtId="0" fontId="90" fillId="34" borderId="16" xfId="51" applyFont="1" applyFill="1" applyBorder="1" applyAlignment="1" applyProtection="1">
      <alignment wrapText="1"/>
      <protection locked="0"/>
    </xf>
    <xf numFmtId="0" fontId="83" fillId="34" borderId="68" xfId="46" applyFill="1" applyBorder="1" applyAlignment="1">
      <alignment horizontal="left" vertical="center" wrapText="1"/>
    </xf>
    <xf numFmtId="0" fontId="91" fillId="34" borderId="57" xfId="51" applyFont="1" applyFill="1" applyBorder="1" applyAlignment="1">
      <alignment horizontal="left" vertical="center" wrapText="1"/>
    </xf>
    <xf numFmtId="0" fontId="91" fillId="34" borderId="56" xfId="51" applyFont="1" applyFill="1" applyBorder="1" applyAlignment="1">
      <alignment horizontal="left" vertical="center" wrapText="1"/>
    </xf>
    <xf numFmtId="0" fontId="90" fillId="34" borderId="39" xfId="51" applyFont="1" applyFill="1" applyBorder="1" applyAlignment="1" applyProtection="1">
      <alignment wrapText="1"/>
      <protection locked="0"/>
    </xf>
    <xf numFmtId="0" fontId="83" fillId="34" borderId="69" xfId="46" applyFill="1" applyBorder="1" applyAlignment="1">
      <alignment horizontal="left" vertical="center" wrapText="1"/>
    </xf>
    <xf numFmtId="0" fontId="91" fillId="34" borderId="32" xfId="51" applyFont="1" applyFill="1" applyBorder="1" applyAlignment="1">
      <alignment horizontal="left" vertical="center" wrapText="1"/>
    </xf>
    <xf numFmtId="0" fontId="91" fillId="34" borderId="70" xfId="51" applyFont="1" applyFill="1" applyBorder="1" applyAlignment="1">
      <alignment horizontal="left" vertical="center" wrapText="1"/>
    </xf>
    <xf numFmtId="0" fontId="2" fillId="34" borderId="0" xfId="51" applyFill="1" applyAlignment="1">
      <alignment vertical="center"/>
    </xf>
    <xf numFmtId="0" fontId="84" fillId="34" borderId="0" xfId="51" applyFont="1" applyFill="1" applyAlignment="1">
      <alignment vertical="center"/>
    </xf>
    <xf numFmtId="0" fontId="2" fillId="34" borderId="26" xfId="51" applyFill="1" applyBorder="1"/>
    <xf numFmtId="0" fontId="2" fillId="34" borderId="10" xfId="51" applyFill="1" applyBorder="1" applyAlignment="1">
      <alignment vertical="center"/>
    </xf>
    <xf numFmtId="0" fontId="2" fillId="34" borderId="14" xfId="51" applyFill="1" applyBorder="1" applyAlignment="1">
      <alignment vertical="center"/>
    </xf>
    <xf numFmtId="0" fontId="2" fillId="34" borderId="11" xfId="51" applyFill="1" applyBorder="1" applyAlignment="1">
      <alignment vertical="center"/>
    </xf>
    <xf numFmtId="0" fontId="2" fillId="34" borderId="28" xfId="51" applyFill="1" applyBorder="1"/>
    <xf numFmtId="0" fontId="2" fillId="34" borderId="49" xfId="51" applyFill="1" applyBorder="1" applyAlignment="1">
      <alignment vertical="center"/>
    </xf>
    <xf numFmtId="0" fontId="2" fillId="34" borderId="112" xfId="51" applyFill="1" applyBorder="1" applyAlignment="1">
      <alignment vertical="center"/>
    </xf>
    <xf numFmtId="0" fontId="2" fillId="34" borderId="50" xfId="51" applyFill="1" applyBorder="1" applyAlignment="1">
      <alignment vertical="center"/>
    </xf>
    <xf numFmtId="0" fontId="83" fillId="34" borderId="66" xfId="46" applyFill="1" applyBorder="1" applyAlignment="1">
      <alignment horizontal="left" vertical="center" wrapText="1"/>
    </xf>
    <xf numFmtId="0" fontId="91" fillId="34" borderId="31" xfId="51" applyFont="1" applyFill="1" applyBorder="1" applyAlignment="1">
      <alignment horizontal="left" vertical="center" wrapText="1"/>
    </xf>
    <xf numFmtId="0" fontId="91" fillId="34" borderId="67" xfId="51" applyFont="1" applyFill="1" applyBorder="1" applyAlignment="1">
      <alignment horizontal="left" vertical="center" wrapText="1"/>
    </xf>
    <xf numFmtId="0" fontId="82" fillId="34" borderId="0" xfId="51" applyFont="1" applyFill="1"/>
    <xf numFmtId="0" fontId="91" fillId="34" borderId="0" xfId="51" applyFont="1" applyFill="1" applyAlignment="1">
      <alignment horizontal="left" vertical="center" wrapText="1"/>
    </xf>
    <xf numFmtId="0" fontId="91" fillId="34" borderId="0" xfId="51" applyFont="1" applyFill="1" applyAlignment="1">
      <alignment horizontal="left" vertical="top" wrapText="1"/>
    </xf>
    <xf numFmtId="0" fontId="83" fillId="34" borderId="0" xfId="46" applyFill="1"/>
    <xf numFmtId="0" fontId="2" fillId="0" borderId="0" xfId="51" applyProtection="1">
      <protection locked="0"/>
    </xf>
    <xf numFmtId="0" fontId="2" fillId="0" borderId="0" xfId="51"/>
    <xf numFmtId="0" fontId="12" fillId="0" borderId="53" xfId="0" applyFont="1" applyBorder="1" applyAlignment="1">
      <alignment horizontal="center" vertical="center"/>
    </xf>
    <xf numFmtId="0" fontId="15" fillId="24" borderId="26" xfId="0" applyFont="1" applyFill="1" applyBorder="1" applyAlignment="1">
      <alignment horizontal="left" vertical="center"/>
    </xf>
    <xf numFmtId="0" fontId="26" fillId="34" borderId="16" xfId="0" applyFont="1" applyFill="1" applyBorder="1" applyAlignment="1">
      <alignment horizontal="center" vertical="center"/>
    </xf>
    <xf numFmtId="49" fontId="7" fillId="34" borderId="20" xfId="0" applyNumberFormat="1" applyFont="1" applyFill="1" applyBorder="1" applyAlignment="1">
      <alignment horizontal="left" vertical="center"/>
    </xf>
    <xf numFmtId="0" fontId="14" fillId="34" borderId="21" xfId="0" applyFont="1" applyFill="1" applyBorder="1" applyAlignment="1">
      <alignment vertical="center" wrapText="1"/>
    </xf>
    <xf numFmtId="49" fontId="7" fillId="34" borderId="16" xfId="0" applyNumberFormat="1" applyFont="1" applyFill="1" applyBorder="1" applyAlignment="1">
      <alignment horizontal="left" vertical="center"/>
    </xf>
    <xf numFmtId="0" fontId="14" fillId="34" borderId="16" xfId="0" applyFont="1" applyFill="1" applyBorder="1" applyAlignment="1">
      <alignment vertical="center" wrapText="1"/>
    </xf>
    <xf numFmtId="0" fontId="14" fillId="34" borderId="20" xfId="0" applyFont="1" applyFill="1" applyBorder="1" applyAlignment="1">
      <alignment vertical="center" wrapText="1"/>
    </xf>
    <xf numFmtId="0" fontId="22" fillId="24" borderId="10" xfId="0" applyFont="1" applyFill="1" applyBorder="1" applyAlignment="1">
      <alignment horizontal="center"/>
    </xf>
    <xf numFmtId="0" fontId="22" fillId="24" borderId="11" xfId="0" applyFont="1" applyFill="1" applyBorder="1" applyAlignment="1">
      <alignment horizontal="center"/>
    </xf>
    <xf numFmtId="0" fontId="22" fillId="24" borderId="13" xfId="0" applyFont="1" applyFill="1" applyBorder="1" applyAlignment="1">
      <alignment horizontal="center"/>
    </xf>
    <xf numFmtId="0" fontId="20" fillId="24" borderId="27" xfId="0" applyFont="1" applyFill="1" applyBorder="1" applyAlignment="1">
      <alignment horizontal="center" vertical="center"/>
    </xf>
    <xf numFmtId="0" fontId="12" fillId="0" borderId="0" xfId="0" applyFont="1"/>
    <xf numFmtId="0" fontId="48" fillId="0" borderId="53" xfId="0" applyFont="1" applyBorder="1" applyAlignment="1">
      <alignment horizontal="left" vertical="center"/>
    </xf>
    <xf numFmtId="0" fontId="0" fillId="0" borderId="48" xfId="0" applyBorder="1" applyAlignment="1">
      <alignment horizontal="center"/>
    </xf>
    <xf numFmtId="0" fontId="0" fillId="0" borderId="17" xfId="0" applyBorder="1" applyAlignment="1">
      <alignment horizontal="center"/>
    </xf>
    <xf numFmtId="0" fontId="20" fillId="24" borderId="29" xfId="0" applyFont="1" applyFill="1" applyBorder="1" applyAlignment="1">
      <alignment vertical="center"/>
    </xf>
    <xf numFmtId="0" fontId="7" fillId="24" borderId="0" xfId="0" applyFont="1" applyFill="1" applyAlignment="1">
      <alignment horizontal="center" vertical="center"/>
    </xf>
    <xf numFmtId="0" fontId="0" fillId="0" borderId="27" xfId="0" applyBorder="1" applyAlignment="1">
      <alignment vertical="center"/>
    </xf>
    <xf numFmtId="0" fontId="48" fillId="0" borderId="62" xfId="0" applyFont="1" applyBorder="1" applyAlignment="1">
      <alignment horizontal="left" vertical="center"/>
    </xf>
    <xf numFmtId="0" fontId="43" fillId="0" borderId="37" xfId="0" applyFont="1" applyBorder="1" applyAlignment="1">
      <alignment horizontal="left" vertical="center" wrapText="1"/>
    </xf>
    <xf numFmtId="0" fontId="43" fillId="0" borderId="20" xfId="0" applyFont="1" applyBorder="1" applyAlignment="1">
      <alignment vertical="center" wrapText="1"/>
    </xf>
    <xf numFmtId="0" fontId="7" fillId="0" borderId="24" xfId="0" applyFont="1" applyBorder="1" applyAlignment="1">
      <alignment horizontal="center" vertical="center"/>
    </xf>
    <xf numFmtId="0" fontId="0" fillId="36" borderId="0" xfId="0" applyFill="1" applyAlignment="1">
      <alignment vertical="center"/>
    </xf>
    <xf numFmtId="0" fontId="49" fillId="36" borderId="0" xfId="0" applyFont="1" applyFill="1" applyAlignment="1">
      <alignment vertical="center"/>
    </xf>
    <xf numFmtId="49" fontId="7" fillId="36" borderId="55" xfId="0" applyNumberFormat="1" applyFont="1" applyFill="1" applyBorder="1" applyAlignment="1">
      <alignment horizontal="left" vertical="center"/>
    </xf>
    <xf numFmtId="0" fontId="44" fillId="36" borderId="55" xfId="0" applyFont="1" applyFill="1" applyBorder="1" applyAlignment="1">
      <alignment vertical="center" wrapText="1"/>
    </xf>
    <xf numFmtId="0" fontId="92" fillId="25" borderId="0" xfId="0" applyFont="1" applyFill="1" applyAlignment="1">
      <alignment vertical="center"/>
    </xf>
    <xf numFmtId="0" fontId="5" fillId="36" borderId="0" xfId="0" applyFont="1" applyFill="1" applyAlignment="1">
      <alignment vertical="center"/>
    </xf>
    <xf numFmtId="0" fontId="43" fillId="0" borderId="55" xfId="0" applyFont="1" applyBorder="1" applyAlignment="1">
      <alignment vertical="center" wrapText="1"/>
    </xf>
    <xf numFmtId="0" fontId="93" fillId="0" borderId="16" xfId="0" applyFont="1" applyBorder="1" applyAlignment="1">
      <alignment horizontal="center" vertical="center"/>
    </xf>
    <xf numFmtId="49" fontId="94" fillId="0" borderId="20" xfId="0" applyNumberFormat="1" applyFont="1" applyBorder="1" applyAlignment="1">
      <alignment horizontal="left" vertical="center"/>
    </xf>
    <xf numFmtId="0" fontId="96" fillId="24" borderId="16" xfId="0" applyFont="1" applyFill="1" applyBorder="1" applyAlignment="1" applyProtection="1">
      <alignment horizontal="center" vertical="center"/>
      <protection locked="0"/>
    </xf>
    <xf numFmtId="0" fontId="97" fillId="0" borderId="37" xfId="0" applyFont="1" applyBorder="1" applyAlignment="1">
      <alignment horizontal="center" vertical="center"/>
    </xf>
    <xf numFmtId="0" fontId="98" fillId="0" borderId="20" xfId="0" applyFont="1" applyBorder="1" applyAlignment="1">
      <alignment horizontal="center" vertical="center"/>
    </xf>
    <xf numFmtId="0" fontId="99" fillId="0" borderId="0" xfId="0" applyFont="1" applyAlignment="1">
      <alignment vertical="center"/>
    </xf>
    <xf numFmtId="0" fontId="100" fillId="36" borderId="0" xfId="0" applyFont="1" applyFill="1" applyAlignment="1">
      <alignment vertical="center"/>
    </xf>
    <xf numFmtId="0" fontId="95" fillId="36" borderId="0" xfId="0" applyFont="1" applyFill="1" applyAlignment="1">
      <alignment vertical="center"/>
    </xf>
    <xf numFmtId="0" fontId="96" fillId="24" borderId="16" xfId="0" applyFont="1" applyFill="1" applyBorder="1" applyAlignment="1">
      <alignment horizontal="center" vertical="center"/>
    </xf>
    <xf numFmtId="0" fontId="7" fillId="34" borderId="0" xfId="0" applyFont="1" applyFill="1" applyAlignment="1">
      <alignment vertical="center"/>
    </xf>
    <xf numFmtId="49" fontId="7" fillId="25" borderId="26" xfId="0" applyNumberFormat="1" applyFont="1" applyFill="1" applyBorder="1" applyAlignment="1">
      <alignment horizontal="left" vertical="center" wrapText="1"/>
    </xf>
    <xf numFmtId="0" fontId="15" fillId="34" borderId="0" xfId="0" applyFont="1" applyFill="1" applyAlignment="1">
      <alignment vertical="center"/>
    </xf>
    <xf numFmtId="0" fontId="54" fillId="0" borderId="27"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54" fillId="0" borderId="39" xfId="0" applyFont="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54" fillId="0" borderId="16"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49" fillId="0" borderId="53" xfId="0" applyFont="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49" fillId="0" borderId="62"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9" fillId="0" borderId="63"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49" fillId="0" borderId="64" xfId="0" applyFont="1" applyBorder="1" applyAlignment="1" applyProtection="1">
      <alignment horizontal="center" vertical="center"/>
      <protection locked="0"/>
    </xf>
    <xf numFmtId="0" fontId="0" fillId="0" borderId="27" xfId="0" applyBorder="1" applyAlignment="1">
      <alignment horizontal="center"/>
    </xf>
    <xf numFmtId="0" fontId="0" fillId="0" borderId="19" xfId="0" applyBorder="1" applyAlignment="1">
      <alignment horizontal="center"/>
    </xf>
    <xf numFmtId="0" fontId="49" fillId="0" borderId="55" xfId="0" applyFont="1" applyBorder="1" applyAlignment="1" applyProtection="1">
      <alignment horizontal="center"/>
      <protection locked="0"/>
    </xf>
    <xf numFmtId="0" fontId="49" fillId="0" borderId="23" xfId="0" applyFont="1" applyBorder="1" applyAlignment="1" applyProtection="1">
      <alignment horizontal="center"/>
      <protection locked="0"/>
    </xf>
    <xf numFmtId="0" fontId="49" fillId="0" borderId="21" xfId="0" applyFont="1" applyBorder="1" applyAlignment="1" applyProtection="1">
      <alignment horizontal="center"/>
      <protection locked="0"/>
    </xf>
    <xf numFmtId="0" fontId="13" fillId="0" borderId="44" xfId="0" applyFont="1" applyBorder="1" applyAlignment="1">
      <alignment horizontal="left" vertical="center" wrapText="1"/>
    </xf>
    <xf numFmtId="0" fontId="13" fillId="0" borderId="29" xfId="0" applyFont="1" applyBorder="1" applyAlignment="1">
      <alignment horizontal="left" vertical="center" wrapText="1"/>
    </xf>
    <xf numFmtId="0" fontId="0" fillId="0" borderId="45" xfId="0" applyBorder="1"/>
    <xf numFmtId="0" fontId="49" fillId="0" borderId="59" xfId="0" applyFont="1" applyBorder="1" applyAlignment="1" applyProtection="1">
      <alignment horizontal="center" vertical="center"/>
      <protection locked="0"/>
    </xf>
    <xf numFmtId="0" fontId="56" fillId="0" borderId="55" xfId="0" applyFont="1" applyBorder="1" applyAlignment="1" applyProtection="1">
      <alignment horizontal="center"/>
      <protection locked="0"/>
    </xf>
    <xf numFmtId="0" fontId="56" fillId="0" borderId="21" xfId="0" applyFont="1" applyBorder="1" applyAlignment="1" applyProtection="1">
      <alignment horizontal="center"/>
      <protection locked="0"/>
    </xf>
    <xf numFmtId="0" fontId="56" fillId="0" borderId="63" xfId="0" applyFont="1" applyBorder="1" applyAlignment="1" applyProtection="1">
      <alignment horizontal="center"/>
      <protection locked="0"/>
    </xf>
    <xf numFmtId="0" fontId="56" fillId="0" borderId="61" xfId="0" applyFont="1" applyBorder="1" applyAlignment="1" applyProtection="1">
      <alignment horizontal="center"/>
      <protection locked="0"/>
    </xf>
    <xf numFmtId="0" fontId="56" fillId="0" borderId="23" xfId="0" applyFont="1" applyBorder="1" applyAlignment="1" applyProtection="1">
      <alignment horizontal="center"/>
      <protection locked="0"/>
    </xf>
    <xf numFmtId="0" fontId="56" fillId="0" borderId="65" xfId="0" applyFont="1" applyBorder="1" applyAlignment="1" applyProtection="1">
      <alignment horizontal="center"/>
      <protection locked="0"/>
    </xf>
    <xf numFmtId="0" fontId="6" fillId="36" borderId="27" xfId="0" applyFont="1" applyFill="1" applyBorder="1" applyAlignment="1">
      <alignment horizontal="center" vertical="center"/>
    </xf>
    <xf numFmtId="0" fontId="6" fillId="36" borderId="19" xfId="0" applyFont="1" applyFill="1" applyBorder="1" applyAlignment="1">
      <alignment horizontal="center" vertical="center"/>
    </xf>
    <xf numFmtId="0" fontId="0" fillId="36" borderId="35" xfId="0" applyFill="1" applyBorder="1"/>
    <xf numFmtId="0" fontId="13" fillId="0" borderId="44" xfId="0" applyFont="1" applyBorder="1" applyAlignment="1">
      <alignment horizontal="left" vertical="center"/>
    </xf>
    <xf numFmtId="0" fontId="14" fillId="0" borderId="29" xfId="0" applyFont="1" applyBorder="1" applyAlignment="1">
      <alignment horizontal="left"/>
    </xf>
    <xf numFmtId="0" fontId="14" fillId="0" borderId="27" xfId="0" applyFont="1" applyBorder="1" applyAlignment="1">
      <alignment horizontal="left"/>
    </xf>
    <xf numFmtId="0" fontId="0" fillId="0" borderId="19" xfId="0" applyBorder="1" applyAlignment="1">
      <alignment horizontal="left"/>
    </xf>
    <xf numFmtId="0" fontId="0" fillId="0" borderId="35" xfId="0" applyBorder="1" applyAlignment="1">
      <alignment horizontal="left"/>
    </xf>
    <xf numFmtId="0" fontId="13" fillId="0" borderId="27" xfId="0" applyFont="1" applyBorder="1" applyAlignment="1">
      <alignment horizontal="left" vertical="center"/>
    </xf>
    <xf numFmtId="0" fontId="13" fillId="0" borderId="19" xfId="0" applyFont="1" applyBorder="1" applyAlignment="1">
      <alignment horizontal="left" vertical="center"/>
    </xf>
    <xf numFmtId="0" fontId="0" fillId="0" borderId="35" xfId="0" applyBorder="1" applyAlignment="1">
      <alignment vertical="center"/>
    </xf>
    <xf numFmtId="0" fontId="56" fillId="0" borderId="62" xfId="0" applyFont="1" applyBorder="1" applyAlignment="1" applyProtection="1">
      <alignment horizontal="center"/>
      <protection locked="0"/>
    </xf>
    <xf numFmtId="0" fontId="56" fillId="0" borderId="60" xfId="0" applyFont="1" applyBorder="1" applyAlignment="1" applyProtection="1">
      <alignment horizontal="center"/>
      <protection locked="0"/>
    </xf>
    <xf numFmtId="0" fontId="56" fillId="0" borderId="75" xfId="0" applyFont="1" applyBorder="1" applyAlignment="1" applyProtection="1">
      <alignment horizontal="center"/>
      <protection locked="0"/>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vertical="center"/>
    </xf>
    <xf numFmtId="0" fontId="0" fillId="0" borderId="75" xfId="0" applyBorder="1" applyAlignment="1">
      <alignment vertical="center"/>
    </xf>
    <xf numFmtId="0" fontId="49" fillId="0" borderId="55"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25" xfId="0" applyFont="1" applyBorder="1" applyAlignment="1" applyProtection="1">
      <alignment horizontal="center" vertical="center"/>
      <protection locked="0"/>
    </xf>
    <xf numFmtId="0" fontId="48" fillId="0" borderId="24" xfId="0" applyFont="1" applyBorder="1" applyAlignment="1">
      <alignment horizontal="left" vertical="center"/>
    </xf>
    <xf numFmtId="0" fontId="48" fillId="0" borderId="25" xfId="0" applyFont="1" applyBorder="1" applyAlignment="1">
      <alignment horizontal="left" vertical="center"/>
    </xf>
    <xf numFmtId="0" fontId="49" fillId="0" borderId="65" xfId="0" applyFont="1" applyBorder="1" applyAlignment="1" applyProtection="1">
      <alignment horizontal="center" vertical="center"/>
      <protection locked="0"/>
    </xf>
    <xf numFmtId="0" fontId="16" fillId="0" borderId="76" xfId="0" applyFont="1" applyBorder="1" applyAlignment="1">
      <alignment horizontal="center" vertical="center"/>
    </xf>
    <xf numFmtId="0" fontId="16" fillId="0" borderId="77" xfId="0" applyFont="1" applyBorder="1" applyAlignment="1">
      <alignment horizontal="center" vertical="center"/>
    </xf>
    <xf numFmtId="0" fontId="16" fillId="0" borderId="78" xfId="0" applyFont="1" applyBorder="1" applyAlignment="1">
      <alignment horizontal="center" vertical="center"/>
    </xf>
    <xf numFmtId="0" fontId="0" fillId="0" borderId="79" xfId="0" applyBorder="1" applyAlignment="1">
      <alignment vertical="center"/>
    </xf>
    <xf numFmtId="0" fontId="0" fillId="0" borderId="80" xfId="0" applyBorder="1"/>
    <xf numFmtId="216" fontId="17" fillId="0" borderId="81" xfId="0" applyNumberFormat="1" applyFont="1" applyBorder="1" applyAlignment="1">
      <alignment horizontal="left" vertical="center"/>
    </xf>
    <xf numFmtId="216" fontId="0" fillId="0" borderId="82" xfId="0" applyNumberFormat="1" applyBorder="1" applyAlignment="1">
      <alignment horizontal="left" vertical="center"/>
    </xf>
    <xf numFmtId="216" fontId="0" fillId="0" borderId="83" xfId="0" applyNumberFormat="1" applyBorder="1" applyAlignment="1">
      <alignment horizontal="left" vertical="center"/>
    </xf>
    <xf numFmtId="0" fontId="0" fillId="0" borderId="27" xfId="0" applyBorder="1" applyAlignment="1">
      <alignment vertical="center"/>
    </xf>
    <xf numFmtId="0" fontId="0" fillId="0" borderId="19" xfId="0" applyBorder="1" applyAlignment="1">
      <alignment vertical="center"/>
    </xf>
    <xf numFmtId="0" fontId="49" fillId="0" borderId="37" xfId="0" applyFont="1" applyBorder="1" applyAlignment="1" applyProtection="1">
      <alignment horizontal="center"/>
      <protection locked="0"/>
    </xf>
    <xf numFmtId="0" fontId="49" fillId="0" borderId="25" xfId="0" applyFont="1" applyBorder="1" applyAlignment="1" applyProtection="1">
      <alignment horizontal="center"/>
      <protection locked="0"/>
    </xf>
    <xf numFmtId="0" fontId="49" fillId="0" borderId="75" xfId="0" applyFont="1" applyBorder="1" applyAlignment="1" applyProtection="1">
      <alignment horizontal="center" vertical="center"/>
      <protection locked="0"/>
    </xf>
    <xf numFmtId="0" fontId="0" fillId="0" borderId="80" xfId="0" applyBorder="1" applyAlignment="1">
      <alignment vertical="center"/>
    </xf>
    <xf numFmtId="171" fontId="17" fillId="0" borderId="81" xfId="0" applyNumberFormat="1" applyFont="1" applyBorder="1" applyAlignment="1">
      <alignment horizontal="left" vertical="center"/>
    </xf>
    <xf numFmtId="0" fontId="0" fillId="0" borderId="82" xfId="0" applyBorder="1" applyAlignment="1">
      <alignment horizontal="left" vertical="center"/>
    </xf>
    <xf numFmtId="0" fontId="0" fillId="0" borderId="83" xfId="0" applyBorder="1" applyAlignment="1">
      <alignment horizontal="left" vertical="center"/>
    </xf>
    <xf numFmtId="0" fontId="19" fillId="0" borderId="77" xfId="0" applyFont="1" applyBorder="1" applyAlignment="1">
      <alignment horizontal="center" vertical="center"/>
    </xf>
    <xf numFmtId="0" fontId="0" fillId="0" borderId="78" xfId="0" applyBorder="1" applyAlignment="1">
      <alignment vertical="center"/>
    </xf>
    <xf numFmtId="0" fontId="49" fillId="0" borderId="22" xfId="0" applyFont="1" applyBorder="1" applyAlignment="1" applyProtection="1">
      <alignment horizontal="center" vertical="center"/>
      <protection locked="0"/>
    </xf>
    <xf numFmtId="170" fontId="17" fillId="0" borderId="82" xfId="0" applyNumberFormat="1" applyFont="1" applyBorder="1" applyAlignment="1">
      <alignment horizontal="left" vertical="center"/>
    </xf>
    <xf numFmtId="0" fontId="14" fillId="0" borderId="37"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43" fillId="0" borderId="37" xfId="0" applyFont="1" applyBorder="1" applyAlignment="1" applyProtection="1">
      <alignment horizontal="left" vertical="center"/>
      <protection locked="0"/>
    </xf>
    <xf numFmtId="0" fontId="43" fillId="0" borderId="24" xfId="0" applyFont="1" applyBorder="1" applyAlignment="1" applyProtection="1">
      <alignment horizontal="left" vertical="center"/>
      <protection locked="0"/>
    </xf>
    <xf numFmtId="0" fontId="43" fillId="0" borderId="25" xfId="0" applyFont="1" applyBorder="1" applyAlignment="1" applyProtection="1">
      <alignment horizontal="left" vertical="center"/>
      <protection locked="0"/>
    </xf>
    <xf numFmtId="0" fontId="49" fillId="0" borderId="24" xfId="0" applyFont="1" applyBorder="1" applyAlignment="1" applyProtection="1">
      <alignment horizontal="center" vertical="center"/>
      <protection locked="0"/>
    </xf>
    <xf numFmtId="168" fontId="17" fillId="0" borderId="81" xfId="0" applyNumberFormat="1" applyFont="1" applyBorder="1" applyAlignment="1">
      <alignment horizontal="left" vertical="center"/>
    </xf>
    <xf numFmtId="0" fontId="14" fillId="0" borderId="55" xfId="0" applyFont="1" applyBorder="1" applyAlignment="1">
      <alignment horizontal="left" vertical="center"/>
    </xf>
    <xf numFmtId="0" fontId="14" fillId="0" borderId="21" xfId="0" applyFont="1" applyBorder="1" applyAlignment="1">
      <alignment horizontal="left" vertical="center"/>
    </xf>
    <xf numFmtId="230" fontId="17" fillId="0" borderId="81" xfId="0" applyNumberFormat="1" applyFont="1" applyBorder="1" applyAlignment="1">
      <alignment horizontal="left" vertical="center"/>
    </xf>
    <xf numFmtId="230" fontId="0" fillId="0" borderId="82" xfId="0" applyNumberFormat="1" applyBorder="1"/>
    <xf numFmtId="230" fontId="0" fillId="0" borderId="83" xfId="0" applyNumberFormat="1" applyBorder="1"/>
    <xf numFmtId="0" fontId="49" fillId="0" borderId="21" xfId="0" applyFont="1" applyBorder="1" applyAlignment="1" applyProtection="1">
      <alignment horizontal="center" vertical="center"/>
      <protection locked="0"/>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106"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49" fillId="0" borderId="18" xfId="0" applyFont="1" applyBorder="1" applyAlignment="1" applyProtection="1">
      <alignment horizontal="center" vertical="center"/>
      <protection locked="0"/>
    </xf>
    <xf numFmtId="0" fontId="43" fillId="0" borderId="37" xfId="0" applyFont="1" applyBorder="1" applyAlignment="1">
      <alignment horizontal="left" vertical="center"/>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49" fillId="0" borderId="30"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16" fillId="0" borderId="101" xfId="0" applyFont="1" applyBorder="1" applyAlignment="1">
      <alignment horizontal="center" vertical="center"/>
    </xf>
    <xf numFmtId="0" fontId="16" fillId="0" borderId="102" xfId="0" applyFont="1" applyBorder="1" applyAlignment="1">
      <alignment horizontal="center" vertical="center"/>
    </xf>
    <xf numFmtId="0" fontId="16" fillId="0" borderId="103" xfId="0" applyFont="1" applyBorder="1" applyAlignment="1">
      <alignment horizontal="center" vertical="center"/>
    </xf>
    <xf numFmtId="0" fontId="43" fillId="0" borderId="63"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4" fillId="0" borderId="23" xfId="0" applyFont="1" applyBorder="1" applyAlignment="1">
      <alignment horizontal="left" vertical="center"/>
    </xf>
    <xf numFmtId="0" fontId="16" fillId="0" borderId="107" xfId="0" applyFont="1" applyBorder="1" applyAlignment="1">
      <alignment horizontal="center" vertical="center"/>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43" fillId="0" borderId="37" xfId="0" applyFont="1" applyBorder="1" applyAlignment="1">
      <alignment horizontal="left" vertical="center" wrapText="1"/>
    </xf>
    <xf numFmtId="0" fontId="43" fillId="0" borderId="24" xfId="0" applyFont="1" applyBorder="1" applyAlignment="1">
      <alignment horizontal="left" vertical="center" wrapText="1"/>
    </xf>
    <xf numFmtId="0" fontId="43" fillId="0" borderId="25" xfId="0" applyFont="1" applyBorder="1" applyAlignment="1">
      <alignment horizontal="left"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4"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85" fillId="0" borderId="53" xfId="0" applyFont="1" applyBorder="1" applyAlignment="1" applyProtection="1">
      <alignment horizontal="center" vertical="center"/>
      <protection locked="0"/>
    </xf>
    <xf numFmtId="167" fontId="17" fillId="0" borderId="81" xfId="0" applyNumberFormat="1" applyFont="1" applyBorder="1" applyAlignment="1">
      <alignment horizontal="left" vertical="center"/>
    </xf>
    <xf numFmtId="166" fontId="17" fillId="0" borderId="81" xfId="0" applyNumberFormat="1" applyFont="1" applyBorder="1" applyAlignment="1">
      <alignment horizontal="left" vertical="center"/>
    </xf>
    <xf numFmtId="0" fontId="48" fillId="0" borderId="37" xfId="0" applyFont="1" applyBorder="1" applyAlignment="1">
      <alignment horizontal="left" vertical="center"/>
    </xf>
    <xf numFmtId="0" fontId="49" fillId="0" borderId="44" xfId="0" applyFont="1" applyBorder="1" applyAlignment="1" applyProtection="1">
      <alignment horizontal="center"/>
      <protection locked="0"/>
    </xf>
    <xf numFmtId="0" fontId="49" fillId="0" borderId="45" xfId="0" applyFont="1" applyBorder="1" applyAlignment="1" applyProtection="1">
      <alignment horizontal="center"/>
      <protection locked="0"/>
    </xf>
    <xf numFmtId="225" fontId="17" fillId="0" borderId="81" xfId="0" applyNumberFormat="1" applyFont="1" applyBorder="1" applyAlignment="1">
      <alignment horizontal="left" vertical="center"/>
    </xf>
    <xf numFmtId="225" fontId="0" fillId="0" borderId="82" xfId="0" applyNumberFormat="1" applyBorder="1" applyAlignment="1">
      <alignment horizontal="left" vertical="center"/>
    </xf>
    <xf numFmtId="225" fontId="0" fillId="0" borderId="83" xfId="0" applyNumberFormat="1" applyBorder="1" applyAlignment="1">
      <alignment horizontal="left" vertical="center"/>
    </xf>
    <xf numFmtId="0" fontId="14" fillId="0" borderId="60" xfId="0" applyFont="1" applyBorder="1" applyAlignment="1">
      <alignment horizontal="left" vertical="center"/>
    </xf>
    <xf numFmtId="0" fontId="14" fillId="0" borderId="75" xfId="0" applyFont="1" applyBorder="1" applyAlignment="1">
      <alignment horizontal="left" vertical="center"/>
    </xf>
    <xf numFmtId="0" fontId="56" fillId="0" borderId="37" xfId="0" applyFont="1" applyBorder="1" applyAlignment="1" applyProtection="1">
      <alignment horizontal="center" vertical="center"/>
      <protection locked="0"/>
    </xf>
    <xf numFmtId="0" fontId="56" fillId="0" borderId="25" xfId="0" applyFont="1" applyBorder="1" applyAlignment="1" applyProtection="1">
      <alignment horizontal="center" vertical="center"/>
      <protection locked="0"/>
    </xf>
    <xf numFmtId="0" fontId="48" fillId="0" borderId="62" xfId="0" applyFont="1" applyBorder="1" applyAlignment="1">
      <alignment horizontal="left" vertical="center"/>
    </xf>
    <xf numFmtId="0" fontId="48" fillId="0" borderId="60" xfId="0" applyFont="1" applyBorder="1" applyAlignment="1">
      <alignment horizontal="left" vertical="center"/>
    </xf>
    <xf numFmtId="0" fontId="48" fillId="0" borderId="75" xfId="0" applyFont="1" applyBorder="1" applyAlignment="1">
      <alignment horizontal="left" vertical="center"/>
    </xf>
    <xf numFmtId="0" fontId="56" fillId="0" borderId="62" xfId="0" applyFont="1" applyBorder="1" applyAlignment="1" applyProtection="1">
      <alignment horizontal="center" vertical="center"/>
      <protection locked="0"/>
    </xf>
    <xf numFmtId="0" fontId="56" fillId="0" borderId="75" xfId="0" applyFont="1" applyBorder="1" applyAlignment="1" applyProtection="1">
      <alignment horizontal="center" vertical="center"/>
      <protection locked="0"/>
    </xf>
    <xf numFmtId="0" fontId="0" fillId="0" borderId="63" xfId="0" applyBorder="1" applyAlignment="1">
      <alignment vertical="center"/>
    </xf>
    <xf numFmtId="0" fontId="0" fillId="0" borderId="94" xfId="0" applyBorder="1" applyAlignment="1">
      <alignment vertical="center"/>
    </xf>
    <xf numFmtId="0" fontId="42" fillId="0" borderId="37" xfId="0" applyFont="1" applyBorder="1" applyAlignment="1" applyProtection="1">
      <alignment vertical="center"/>
      <protection locked="0"/>
    </xf>
    <xf numFmtId="0" fontId="42" fillId="0" borderId="25" xfId="0" applyFont="1" applyBorder="1" applyAlignment="1" applyProtection="1">
      <alignment vertical="center"/>
      <protection locked="0"/>
    </xf>
    <xf numFmtId="0" fontId="5" fillId="0" borderId="78" xfId="0" applyFont="1" applyBorder="1" applyAlignment="1">
      <alignment vertical="center"/>
    </xf>
    <xf numFmtId="231" fontId="17" fillId="0" borderId="81" xfId="0" applyNumberFormat="1" applyFont="1" applyBorder="1" applyAlignment="1">
      <alignment horizontal="left" vertical="center"/>
    </xf>
    <xf numFmtId="231" fontId="0" fillId="0" borderId="82" xfId="0" applyNumberFormat="1" applyBorder="1" applyAlignment="1">
      <alignment horizontal="left" vertical="center"/>
    </xf>
    <xf numFmtId="231" fontId="0" fillId="0" borderId="83" xfId="0" applyNumberFormat="1" applyBorder="1" applyAlignment="1">
      <alignment horizontal="left" vertical="center"/>
    </xf>
    <xf numFmtId="0" fontId="49" fillId="34" borderId="37" xfId="0" applyFont="1" applyFill="1" applyBorder="1" applyAlignment="1" applyProtection="1">
      <alignment horizontal="center"/>
      <protection locked="0"/>
    </xf>
    <xf numFmtId="0" fontId="49" fillId="34" borderId="24" xfId="0" applyFont="1" applyFill="1" applyBorder="1" applyAlignment="1" applyProtection="1">
      <alignment horizontal="center"/>
      <protection locked="0"/>
    </xf>
    <xf numFmtId="0" fontId="49" fillId="0" borderId="15" xfId="0" applyFont="1" applyBorder="1" applyAlignment="1" applyProtection="1">
      <alignment horizontal="center"/>
      <protection locked="0"/>
    </xf>
    <xf numFmtId="0" fontId="49" fillId="0" borderId="22" xfId="0" applyFont="1" applyBorder="1" applyAlignment="1" applyProtection="1">
      <alignment horizontal="center"/>
      <protection locked="0"/>
    </xf>
    <xf numFmtId="177" fontId="17" fillId="0" borderId="81" xfId="0" applyNumberFormat="1" applyFont="1" applyBorder="1" applyAlignment="1">
      <alignment horizontal="left" vertical="center"/>
    </xf>
    <xf numFmtId="0" fontId="0" fillId="0" borderId="78" xfId="0" applyBorder="1" applyAlignment="1">
      <alignment horizontal="center" vertical="center"/>
    </xf>
    <xf numFmtId="0" fontId="49" fillId="0" borderId="27" xfId="0" applyFont="1" applyBorder="1" applyAlignment="1" applyProtection="1">
      <alignment vertical="center"/>
      <protection locked="0"/>
    </xf>
    <xf numFmtId="0" fontId="49" fillId="0" borderId="35" xfId="0" applyFont="1" applyBorder="1" applyAlignment="1" applyProtection="1">
      <alignment vertical="center"/>
      <protection locked="0"/>
    </xf>
    <xf numFmtId="165" fontId="17" fillId="0" borderId="81" xfId="0" applyNumberFormat="1" applyFont="1" applyBorder="1" applyAlignment="1">
      <alignment horizontal="left" vertical="center"/>
    </xf>
    <xf numFmtId="0" fontId="49" fillId="0" borderId="63" xfId="0" applyFont="1" applyBorder="1" applyAlignment="1" applyProtection="1">
      <alignment horizontal="center"/>
      <protection locked="0"/>
    </xf>
    <xf numFmtId="0" fontId="49" fillId="0" borderId="65" xfId="0" applyFont="1" applyBorder="1" applyAlignment="1" applyProtection="1">
      <alignment horizontal="center"/>
      <protection locked="0"/>
    </xf>
    <xf numFmtId="207" fontId="17" fillId="0" borderId="81" xfId="0" applyNumberFormat="1" applyFont="1" applyBorder="1" applyAlignment="1">
      <alignment horizontal="left" vertical="center"/>
    </xf>
    <xf numFmtId="207" fontId="0" fillId="0" borderId="82" xfId="0" applyNumberFormat="1" applyBorder="1" applyAlignment="1">
      <alignment horizontal="left" vertical="center"/>
    </xf>
    <xf numFmtId="207" fontId="0" fillId="0" borderId="83" xfId="0" applyNumberFormat="1" applyBorder="1" applyAlignment="1">
      <alignment horizontal="left" vertical="center"/>
    </xf>
    <xf numFmtId="0" fontId="43" fillId="0" borderId="27" xfId="0" applyFont="1" applyBorder="1" applyAlignment="1">
      <alignment horizontal="left" vertical="center" wrapText="1"/>
    </xf>
    <xf numFmtId="0" fontId="42" fillId="0" borderId="16" xfId="0" applyFont="1" applyBorder="1" applyAlignment="1" applyProtection="1">
      <alignment vertical="center"/>
      <protection locked="0"/>
    </xf>
    <xf numFmtId="218" fontId="17" fillId="0" borderId="82" xfId="0" applyNumberFormat="1" applyFont="1" applyBorder="1" applyAlignment="1">
      <alignment horizontal="left" vertical="center"/>
    </xf>
    <xf numFmtId="218" fontId="0" fillId="0" borderId="82" xfId="0" applyNumberFormat="1" applyBorder="1" applyAlignment="1">
      <alignment horizontal="left" vertical="center"/>
    </xf>
    <xf numFmtId="218" fontId="0" fillId="0" borderId="83" xfId="0" applyNumberFormat="1" applyBorder="1" applyAlignment="1">
      <alignment horizontal="left" vertical="center"/>
    </xf>
    <xf numFmtId="221" fontId="17" fillId="0" borderId="81" xfId="0" applyNumberFormat="1" applyFont="1" applyBorder="1" applyAlignment="1">
      <alignment horizontal="left" vertical="center"/>
    </xf>
    <xf numFmtId="221" fontId="0" fillId="0" borderId="82" xfId="0" applyNumberFormat="1" applyBorder="1" applyAlignment="1">
      <alignment horizontal="left" vertical="center"/>
    </xf>
    <xf numFmtId="221" fontId="0" fillId="0" borderId="83" xfId="0" applyNumberFormat="1" applyBorder="1" applyAlignment="1">
      <alignment horizontal="left" vertical="center"/>
    </xf>
    <xf numFmtId="219" fontId="17" fillId="0" borderId="81" xfId="0" applyNumberFormat="1" applyFont="1" applyBorder="1" applyAlignment="1">
      <alignment horizontal="left" vertical="center"/>
    </xf>
    <xf numFmtId="219" fontId="0" fillId="0" borderId="82" xfId="0" applyNumberFormat="1" applyBorder="1" applyAlignment="1">
      <alignment horizontal="left" vertical="center"/>
    </xf>
    <xf numFmtId="219" fontId="0" fillId="0" borderId="83" xfId="0" applyNumberFormat="1" applyBorder="1" applyAlignment="1">
      <alignment horizontal="left" vertical="center"/>
    </xf>
    <xf numFmtId="191" fontId="17" fillId="0" borderId="82" xfId="0" applyNumberFormat="1" applyFont="1" applyBorder="1" applyAlignment="1">
      <alignment horizontal="left" vertical="center"/>
    </xf>
    <xf numFmtId="191" fontId="0" fillId="0" borderId="82" xfId="0" applyNumberFormat="1" applyBorder="1" applyAlignment="1">
      <alignment horizontal="left" vertical="center"/>
    </xf>
    <xf numFmtId="191" fontId="0" fillId="0" borderId="83" xfId="0" applyNumberFormat="1" applyBorder="1" applyAlignment="1">
      <alignment horizontal="lef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0" fillId="0" borderId="64" xfId="0" applyBorder="1" applyAlignment="1">
      <alignment horizontal="center" vertical="center"/>
    </xf>
    <xf numFmtId="181" fontId="17" fillId="0" borderId="81" xfId="0" applyNumberFormat="1" applyFont="1" applyBorder="1" applyAlignment="1">
      <alignment horizontal="left" vertical="center"/>
    </xf>
    <xf numFmtId="0" fontId="14" fillId="0" borderId="27" xfId="0" applyFont="1" applyBorder="1" applyAlignment="1">
      <alignment horizontal="left" vertical="center"/>
    </xf>
    <xf numFmtId="0" fontId="0" fillId="0" borderId="19" xfId="0" applyBorder="1" applyAlignment="1">
      <alignment horizontal="left" vertical="center"/>
    </xf>
    <xf numFmtId="0" fontId="0" fillId="0" borderId="35" xfId="0" applyBorder="1" applyAlignment="1">
      <alignment horizontal="left" vertical="center"/>
    </xf>
    <xf numFmtId="0" fontId="49" fillId="0" borderId="39" xfId="0" applyFont="1" applyBorder="1" applyAlignment="1" applyProtection="1">
      <alignment vertical="center"/>
      <protection locked="0"/>
    </xf>
    <xf numFmtId="0" fontId="49" fillId="0" borderId="53" xfId="0" applyFont="1" applyBorder="1" applyAlignment="1" applyProtection="1">
      <alignment vertical="center"/>
      <protection locked="0"/>
    </xf>
    <xf numFmtId="203" fontId="17" fillId="0" borderId="81" xfId="0" applyNumberFormat="1" applyFont="1" applyBorder="1" applyAlignment="1">
      <alignment horizontal="left" vertical="center"/>
    </xf>
    <xf numFmtId="203" fontId="0" fillId="0" borderId="82" xfId="0" applyNumberFormat="1" applyBorder="1" applyAlignment="1">
      <alignment horizontal="left" vertical="center"/>
    </xf>
    <xf numFmtId="203" fontId="0" fillId="0" borderId="83" xfId="0" applyNumberFormat="1" applyBorder="1" applyAlignment="1">
      <alignment horizontal="left" vertical="center"/>
    </xf>
    <xf numFmtId="0" fontId="6" fillId="36" borderId="27" xfId="0" applyFont="1" applyFill="1" applyBorder="1" applyAlignment="1">
      <alignment horizontal="center" vertical="center" wrapText="1"/>
    </xf>
    <xf numFmtId="0" fontId="6" fillId="36" borderId="19" xfId="0" applyFont="1" applyFill="1" applyBorder="1" applyAlignment="1">
      <alignment horizontal="center" vertical="center" wrapText="1"/>
    </xf>
    <xf numFmtId="0" fontId="6" fillId="36" borderId="35" xfId="0" applyFont="1" applyFill="1" applyBorder="1" applyAlignment="1">
      <alignment horizontal="center" vertical="center" wrapText="1"/>
    </xf>
    <xf numFmtId="0" fontId="13" fillId="0" borderId="27" xfId="0" applyFont="1" applyBorder="1" applyAlignment="1">
      <alignment vertical="center" wrapText="1"/>
    </xf>
    <xf numFmtId="0" fontId="13" fillId="0" borderId="19" xfId="0" applyFont="1" applyBorder="1" applyAlignment="1">
      <alignment vertical="center"/>
    </xf>
    <xf numFmtId="0" fontId="13" fillId="0" borderId="35" xfId="0" applyFont="1" applyBorder="1" applyAlignment="1">
      <alignment vertical="center"/>
    </xf>
    <xf numFmtId="0" fontId="49" fillId="0" borderId="16" xfId="0" applyFont="1" applyBorder="1" applyAlignment="1" applyProtection="1">
      <alignment vertical="center"/>
      <protection locked="0"/>
    </xf>
    <xf numFmtId="0" fontId="0" fillId="26" borderId="37" xfId="0" applyFill="1" applyBorder="1" applyAlignment="1">
      <alignment vertical="center"/>
    </xf>
    <xf numFmtId="0" fontId="0" fillId="26" borderId="24" xfId="0" applyFill="1" applyBorder="1" applyAlignment="1">
      <alignment vertical="center"/>
    </xf>
    <xf numFmtId="0" fontId="0" fillId="26" borderId="0" xfId="0" applyFill="1" applyAlignment="1">
      <alignment vertical="center"/>
    </xf>
    <xf numFmtId="0" fontId="0" fillId="26" borderId="33" xfId="0" applyFill="1" applyBorder="1" applyAlignment="1">
      <alignment vertical="center"/>
    </xf>
    <xf numFmtId="0" fontId="5" fillId="0" borderId="37"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199" fontId="17" fillId="0" borderId="81" xfId="0" applyNumberFormat="1" applyFont="1" applyBorder="1" applyAlignment="1">
      <alignment horizontal="left" vertical="center"/>
    </xf>
    <xf numFmtId="0" fontId="13" fillId="0" borderId="29" xfId="0" applyFont="1" applyBorder="1" applyAlignment="1">
      <alignment horizontal="left" vertical="center"/>
    </xf>
    <xf numFmtId="0" fontId="13" fillId="0" borderId="45" xfId="0" applyFont="1" applyBorder="1" applyAlignment="1">
      <alignment horizontal="left" vertical="center"/>
    </xf>
    <xf numFmtId="0" fontId="0" fillId="0" borderId="1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220" fontId="17" fillId="0" borderId="81" xfId="0" applyNumberFormat="1" applyFont="1" applyBorder="1" applyAlignment="1">
      <alignment horizontal="left" vertical="center"/>
    </xf>
    <xf numFmtId="220" fontId="17" fillId="0" borderId="82" xfId="0" applyNumberFormat="1" applyFont="1" applyBorder="1" applyAlignment="1">
      <alignment horizontal="left" vertical="center"/>
    </xf>
    <xf numFmtId="220" fontId="17" fillId="0" borderId="83" xfId="0" applyNumberFormat="1" applyFont="1" applyBorder="1" applyAlignment="1">
      <alignment horizontal="left" vertical="center"/>
    </xf>
    <xf numFmtId="0" fontId="0" fillId="0" borderId="3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179" fontId="17" fillId="0" borderId="81" xfId="0" applyNumberFormat="1" applyFont="1" applyBorder="1" applyAlignment="1">
      <alignment horizontal="left" vertical="center"/>
    </xf>
    <xf numFmtId="184" fontId="17" fillId="0" borderId="81" xfId="0" applyNumberFormat="1" applyFont="1" applyBorder="1" applyAlignment="1">
      <alignment horizontal="left" vertical="center"/>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3" fillId="0" borderId="44" xfId="0" applyFont="1" applyBorder="1" applyAlignment="1">
      <alignment vertical="center" wrapText="1"/>
    </xf>
    <xf numFmtId="0" fontId="13" fillId="0" borderId="29" xfId="0" applyFont="1" applyBorder="1" applyAlignment="1">
      <alignment vertical="center"/>
    </xf>
    <xf numFmtId="0" fontId="13" fillId="0" borderId="45" xfId="0" applyFont="1" applyBorder="1" applyAlignment="1">
      <alignment vertical="center"/>
    </xf>
    <xf numFmtId="0" fontId="13" fillId="0" borderId="48" xfId="0" applyFont="1" applyBorder="1" applyAlignment="1">
      <alignment vertical="center" wrapText="1"/>
    </xf>
    <xf numFmtId="0" fontId="13" fillId="0" borderId="48" xfId="0" applyFont="1" applyBorder="1" applyAlignment="1">
      <alignment vertical="center"/>
    </xf>
    <xf numFmtId="197" fontId="17" fillId="0" borderId="82" xfId="0" applyNumberFormat="1" applyFont="1" applyBorder="1" applyAlignment="1">
      <alignment horizontal="left" vertical="center"/>
    </xf>
    <xf numFmtId="206" fontId="17" fillId="0" borderId="81" xfId="0" applyNumberFormat="1" applyFont="1" applyBorder="1" applyAlignment="1">
      <alignment horizontal="left" vertical="center"/>
    </xf>
    <xf numFmtId="206" fontId="0" fillId="0" borderId="82" xfId="0" applyNumberFormat="1" applyBorder="1" applyAlignment="1">
      <alignment horizontal="left" vertical="center"/>
    </xf>
    <xf numFmtId="206" fontId="0" fillId="0" borderId="83" xfId="0" applyNumberFormat="1" applyBorder="1" applyAlignment="1">
      <alignment horizontal="left" vertical="center"/>
    </xf>
    <xf numFmtId="186" fontId="17" fillId="0" borderId="81" xfId="0" applyNumberFormat="1" applyFont="1" applyBorder="1" applyAlignment="1">
      <alignment horizontal="left" vertical="center"/>
    </xf>
    <xf numFmtId="0" fontId="13" fillId="0" borderId="34" xfId="0" applyFont="1" applyBorder="1" applyAlignment="1">
      <alignment vertical="center" wrapText="1"/>
    </xf>
    <xf numFmtId="0" fontId="13" fillId="0" borderId="34" xfId="0" applyFont="1" applyBorder="1" applyAlignment="1">
      <alignment vertical="center"/>
    </xf>
    <xf numFmtId="175" fontId="17" fillId="0" borderId="95" xfId="0" applyNumberFormat="1" applyFont="1" applyBorder="1" applyAlignment="1">
      <alignment horizontal="left" vertical="center"/>
    </xf>
    <xf numFmtId="0" fontId="0" fillId="0" borderId="29" xfId="0" applyBorder="1" applyAlignment="1">
      <alignment horizontal="left" vertical="center"/>
    </xf>
    <xf numFmtId="0" fontId="0" fillId="0" borderId="45" xfId="0" applyBorder="1" applyAlignment="1">
      <alignment horizontal="left" vertical="center"/>
    </xf>
    <xf numFmtId="0" fontId="30" fillId="0" borderId="78" xfId="0" applyFont="1" applyBorder="1" applyAlignment="1">
      <alignment vertical="center"/>
    </xf>
    <xf numFmtId="178" fontId="17" fillId="0" borderId="81" xfId="0" applyNumberFormat="1" applyFont="1" applyBorder="1" applyAlignment="1">
      <alignment horizontal="left" vertical="center"/>
    </xf>
    <xf numFmtId="174" fontId="17" fillId="0" borderId="81" xfId="0" applyNumberFormat="1" applyFont="1" applyBorder="1" applyAlignment="1">
      <alignment horizontal="left" vertical="center"/>
    </xf>
    <xf numFmtId="208" fontId="17" fillId="0" borderId="81" xfId="0" applyNumberFormat="1" applyFont="1" applyBorder="1" applyAlignment="1">
      <alignment horizontal="left" vertical="center"/>
    </xf>
    <xf numFmtId="208" fontId="0" fillId="0" borderId="82" xfId="0" applyNumberFormat="1" applyBorder="1" applyAlignment="1">
      <alignment horizontal="left" vertical="center"/>
    </xf>
    <xf numFmtId="208" fontId="0" fillId="0" borderId="83" xfId="0" applyNumberFormat="1" applyBorder="1" applyAlignment="1">
      <alignment horizontal="left" vertical="center"/>
    </xf>
    <xf numFmtId="176" fontId="17" fillId="0" borderId="81" xfId="0" applyNumberFormat="1" applyFont="1" applyBorder="1" applyAlignment="1">
      <alignment horizontal="left" vertical="center"/>
    </xf>
    <xf numFmtId="172" fontId="17" fillId="0" borderId="81" xfId="0" applyNumberFormat="1" applyFont="1" applyBorder="1" applyAlignment="1">
      <alignment horizontal="left" vertical="center"/>
    </xf>
    <xf numFmtId="198" fontId="17" fillId="0" borderId="82" xfId="0" applyNumberFormat="1" applyFont="1" applyBorder="1" applyAlignment="1">
      <alignment horizontal="left" vertical="center"/>
    </xf>
    <xf numFmtId="0" fontId="0" fillId="0" borderId="87" xfId="0" applyBorder="1" applyAlignment="1">
      <alignment vertical="center"/>
    </xf>
    <xf numFmtId="0" fontId="0" fillId="0" borderId="88" xfId="0" applyBorder="1"/>
    <xf numFmtId="183" fontId="17" fillId="0" borderId="93" xfId="0" applyNumberFormat="1" applyFont="1" applyBorder="1" applyAlignment="1">
      <alignment horizontal="left" vertical="center"/>
    </xf>
    <xf numFmtId="0" fontId="0" fillId="0" borderId="61" xfId="0" applyBorder="1" applyAlignment="1">
      <alignment horizontal="left" vertical="center"/>
    </xf>
    <xf numFmtId="0" fontId="0" fillId="0" borderId="65" xfId="0" applyBorder="1" applyAlignment="1">
      <alignment horizontal="left" vertical="center"/>
    </xf>
    <xf numFmtId="222" fontId="17" fillId="0" borderId="81" xfId="0" applyNumberFormat="1" applyFont="1" applyBorder="1" applyAlignment="1">
      <alignment horizontal="left" vertical="center"/>
    </xf>
    <xf numFmtId="222" fontId="0" fillId="0" borderId="82" xfId="0" applyNumberFormat="1" applyBorder="1" applyAlignment="1">
      <alignment horizontal="left" vertical="center"/>
    </xf>
    <xf numFmtId="222" fontId="0" fillId="0" borderId="83" xfId="0" applyNumberFormat="1" applyBorder="1" applyAlignment="1">
      <alignment horizontal="left" vertical="center"/>
    </xf>
    <xf numFmtId="0" fontId="0" fillId="0" borderId="27" xfId="0" applyBorder="1" applyAlignment="1">
      <alignment horizontal="left" vertical="center"/>
    </xf>
    <xf numFmtId="188" fontId="17" fillId="0" borderId="81" xfId="0" applyNumberFormat="1" applyFont="1" applyBorder="1" applyAlignment="1">
      <alignment horizontal="left" vertical="center"/>
    </xf>
    <xf numFmtId="188" fontId="0" fillId="0" borderId="82" xfId="0" applyNumberFormat="1" applyBorder="1" applyAlignment="1">
      <alignment horizontal="left" vertical="center"/>
    </xf>
    <xf numFmtId="188" fontId="0" fillId="0" borderId="83" xfId="0" applyNumberFormat="1" applyBorder="1" applyAlignment="1">
      <alignment horizontal="left" vertical="center"/>
    </xf>
    <xf numFmtId="169" fontId="17" fillId="0" borderId="82" xfId="0" applyNumberFormat="1" applyFont="1" applyBorder="1" applyAlignment="1">
      <alignment horizontal="left" vertical="center"/>
    </xf>
    <xf numFmtId="211" fontId="17" fillId="0" borderId="96" xfId="0" applyNumberFormat="1" applyFont="1" applyBorder="1" applyAlignment="1">
      <alignment horizontal="left" vertical="center"/>
    </xf>
    <xf numFmtId="211" fontId="0" fillId="0" borderId="89" xfId="0" applyNumberFormat="1" applyBorder="1" applyAlignment="1">
      <alignment horizontal="left" vertical="center"/>
    </xf>
    <xf numFmtId="211" fontId="0" fillId="0" borderId="90" xfId="0" applyNumberFormat="1" applyBorder="1" applyAlignment="1">
      <alignment horizontal="left" vertical="center"/>
    </xf>
    <xf numFmtId="182" fontId="17" fillId="0" borderId="81" xfId="0" applyNumberFormat="1" applyFont="1" applyBorder="1" applyAlignment="1">
      <alignment horizontal="left" vertical="center"/>
    </xf>
    <xf numFmtId="190" fontId="17" fillId="0" borderId="81" xfId="0" applyNumberFormat="1" applyFont="1" applyBorder="1" applyAlignment="1">
      <alignment horizontal="left" vertical="center"/>
    </xf>
    <xf numFmtId="212" fontId="17" fillId="0" borderId="96" xfId="0" applyNumberFormat="1" applyFont="1" applyBorder="1" applyAlignment="1">
      <alignment horizontal="left" vertical="center"/>
    </xf>
    <xf numFmtId="212" fontId="0" fillId="0" borderId="89" xfId="0" applyNumberFormat="1" applyBorder="1" applyAlignment="1">
      <alignment horizontal="left" vertical="center"/>
    </xf>
    <xf numFmtId="212" fontId="0" fillId="0" borderId="90" xfId="0" applyNumberFormat="1" applyBorder="1" applyAlignment="1">
      <alignment horizontal="left" vertical="center"/>
    </xf>
    <xf numFmtId="215" fontId="17" fillId="0" borderId="81" xfId="0" applyNumberFormat="1" applyFont="1" applyBorder="1" applyAlignment="1">
      <alignment horizontal="left" vertical="center"/>
    </xf>
    <xf numFmtId="215" fontId="0" fillId="0" borderId="82" xfId="0" applyNumberFormat="1" applyBorder="1" applyAlignment="1">
      <alignment horizontal="left" vertical="center"/>
    </xf>
    <xf numFmtId="215" fontId="0" fillId="0" borderId="83" xfId="0" applyNumberFormat="1" applyBorder="1" applyAlignment="1">
      <alignment horizontal="left" vertical="center"/>
    </xf>
    <xf numFmtId="210" fontId="17" fillId="0" borderId="81" xfId="0" applyNumberFormat="1" applyFont="1" applyBorder="1" applyAlignment="1">
      <alignment horizontal="left" vertical="center"/>
    </xf>
    <xf numFmtId="210" fontId="0" fillId="0" borderId="82" xfId="0" applyNumberFormat="1" applyBorder="1" applyAlignment="1">
      <alignment horizontal="left" vertical="center"/>
    </xf>
    <xf numFmtId="210" fontId="0" fillId="0" borderId="83" xfId="0" applyNumberFormat="1" applyBorder="1" applyAlignment="1">
      <alignment horizontal="left" vertical="center"/>
    </xf>
    <xf numFmtId="185" fontId="17" fillId="0" borderId="81" xfId="0" applyNumberFormat="1" applyFont="1" applyBorder="1" applyAlignment="1">
      <alignment horizontal="left" vertical="center"/>
    </xf>
    <xf numFmtId="196" fontId="17" fillId="0" borderId="82" xfId="0" applyNumberFormat="1" applyFont="1" applyBorder="1" applyAlignment="1">
      <alignment horizontal="left" vertical="center"/>
    </xf>
    <xf numFmtId="0" fontId="0" fillId="26" borderId="37" xfId="0" applyFill="1" applyBorder="1" applyAlignment="1">
      <alignment horizontal="center" vertical="center"/>
    </xf>
    <xf numFmtId="0" fontId="0" fillId="26" borderId="24" xfId="0"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224" fontId="17" fillId="0" borderId="81" xfId="0" applyNumberFormat="1" applyFont="1" applyBorder="1" applyAlignment="1">
      <alignment horizontal="left" vertical="center"/>
    </xf>
    <xf numFmtId="224" fontId="0" fillId="0" borderId="82" xfId="0" applyNumberFormat="1" applyBorder="1" applyAlignment="1">
      <alignment horizontal="left" vertical="center"/>
    </xf>
    <xf numFmtId="224" fontId="0" fillId="0" borderId="83" xfId="0" applyNumberFormat="1" applyBorder="1" applyAlignment="1">
      <alignment horizontal="left" vertical="center"/>
    </xf>
    <xf numFmtId="227" fontId="17" fillId="0" borderId="81" xfId="0" applyNumberFormat="1" applyFont="1" applyBorder="1" applyAlignment="1">
      <alignment horizontal="left" vertical="center"/>
    </xf>
    <xf numFmtId="227" fontId="0" fillId="0" borderId="82" xfId="0" applyNumberFormat="1" applyBorder="1" applyAlignment="1">
      <alignment horizontal="left" vertical="center"/>
    </xf>
    <xf numFmtId="227" fontId="0" fillId="0" borderId="83" xfId="0" applyNumberFormat="1" applyBorder="1" applyAlignment="1">
      <alignment horizontal="left" vertical="center"/>
    </xf>
    <xf numFmtId="228" fontId="17" fillId="0" borderId="81" xfId="0" applyNumberFormat="1" applyFont="1" applyBorder="1" applyAlignment="1">
      <alignment horizontal="left" vertical="center"/>
    </xf>
    <xf numFmtId="228" fontId="0" fillId="0" borderId="82" xfId="0" applyNumberFormat="1" applyBorder="1" applyAlignment="1">
      <alignment horizontal="left" vertical="center"/>
    </xf>
    <xf numFmtId="228" fontId="0" fillId="0" borderId="83" xfId="0" applyNumberFormat="1" applyBorder="1" applyAlignment="1">
      <alignment horizontal="left" vertical="center"/>
    </xf>
    <xf numFmtId="187" fontId="17" fillId="0" borderId="81" xfId="0" applyNumberFormat="1" applyFont="1" applyBorder="1" applyAlignment="1">
      <alignment horizontal="left" vertical="center"/>
    </xf>
    <xf numFmtId="204" fontId="17" fillId="0" borderId="81" xfId="0" applyNumberFormat="1" applyFont="1" applyBorder="1" applyAlignment="1">
      <alignment horizontal="left" vertical="center"/>
    </xf>
    <xf numFmtId="204" fontId="0" fillId="0" borderId="82" xfId="0" applyNumberFormat="1" applyBorder="1" applyAlignment="1">
      <alignment horizontal="left" vertical="center"/>
    </xf>
    <xf numFmtId="204" fontId="0" fillId="0" borderId="83" xfId="0" applyNumberFormat="1" applyBorder="1" applyAlignment="1">
      <alignment horizontal="left" vertical="center"/>
    </xf>
    <xf numFmtId="205" fontId="17" fillId="0" borderId="81" xfId="0" applyNumberFormat="1" applyFont="1" applyBorder="1" applyAlignment="1">
      <alignment horizontal="left" vertical="center"/>
    </xf>
    <xf numFmtId="205" fontId="0" fillId="0" borderId="82" xfId="0" applyNumberFormat="1" applyBorder="1" applyAlignment="1">
      <alignment horizontal="left" vertical="center"/>
    </xf>
    <xf numFmtId="205" fontId="0" fillId="0" borderId="83" xfId="0" applyNumberFormat="1" applyBorder="1" applyAlignment="1">
      <alignment horizontal="left" vertical="center"/>
    </xf>
    <xf numFmtId="0" fontId="0" fillId="0" borderId="55"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0" borderId="55"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vertical="center"/>
    </xf>
    <xf numFmtId="0" fontId="0" fillId="0" borderId="23" xfId="0" applyBorder="1" applyAlignment="1">
      <alignment vertical="center"/>
    </xf>
    <xf numFmtId="229" fontId="17" fillId="0" borderId="81" xfId="0" applyNumberFormat="1" applyFont="1" applyBorder="1" applyAlignment="1">
      <alignment horizontal="left" vertical="center"/>
    </xf>
    <xf numFmtId="229" fontId="0" fillId="0" borderId="82" xfId="0" applyNumberFormat="1" applyBorder="1" applyAlignment="1">
      <alignment horizontal="left" vertical="center"/>
    </xf>
    <xf numFmtId="229" fontId="0" fillId="0" borderId="83" xfId="0" applyNumberFormat="1" applyBorder="1" applyAlignment="1">
      <alignment horizontal="left" vertical="center"/>
    </xf>
    <xf numFmtId="0" fontId="43" fillId="0" borderId="44" xfId="0" applyFont="1" applyBorder="1" applyAlignment="1">
      <alignment vertical="center" wrapText="1"/>
    </xf>
    <xf numFmtId="0" fontId="0" fillId="0" borderId="29" xfId="0" applyBorder="1" applyAlignment="1">
      <alignment vertical="center"/>
    </xf>
    <xf numFmtId="0" fontId="0" fillId="0" borderId="45" xfId="0" applyBorder="1" applyAlignment="1">
      <alignment vertical="center"/>
    </xf>
    <xf numFmtId="0" fontId="95" fillId="0" borderId="55" xfId="0" applyFont="1" applyBorder="1" applyAlignment="1" applyProtection="1">
      <alignment horizontal="center" vertical="center"/>
      <protection locked="0"/>
    </xf>
    <xf numFmtId="0" fontId="95" fillId="0" borderId="23" xfId="0" applyFont="1" applyBorder="1" applyAlignment="1" applyProtection="1">
      <alignment horizontal="center" vertical="center"/>
      <protection locked="0"/>
    </xf>
    <xf numFmtId="0" fontId="95" fillId="0" borderId="37" xfId="0" applyFont="1" applyBorder="1" applyAlignment="1" applyProtection="1">
      <alignment horizontal="center" vertical="center"/>
      <protection locked="0"/>
    </xf>
    <xf numFmtId="0" fontId="95" fillId="0" borderId="25" xfId="0" applyFont="1" applyBorder="1" applyAlignment="1" applyProtection="1">
      <alignment horizontal="center" vertical="center"/>
      <protection locked="0"/>
    </xf>
    <xf numFmtId="189" fontId="17" fillId="0" borderId="81" xfId="0" applyNumberFormat="1" applyFont="1" applyBorder="1" applyAlignment="1">
      <alignment horizontal="left" vertical="center"/>
    </xf>
    <xf numFmtId="0" fontId="16" fillId="0" borderId="55"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7" fillId="0" borderId="3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 fontId="17" fillId="0" borderId="37" xfId="0" applyNumberFormat="1" applyFont="1" applyBorder="1" applyAlignment="1">
      <alignment horizontal="center" vertical="center"/>
    </xf>
    <xf numFmtId="1" fontId="17" fillId="0" borderId="24" xfId="0" applyNumberFormat="1" applyFont="1" applyBorder="1" applyAlignment="1">
      <alignment horizontal="center" vertical="center"/>
    </xf>
    <xf numFmtId="0" fontId="34" fillId="25" borderId="37" xfId="0" applyFont="1" applyFill="1" applyBorder="1" applyAlignment="1">
      <alignment vertical="center"/>
    </xf>
    <xf numFmtId="0" fontId="0" fillId="36" borderId="19" xfId="0" applyFill="1" applyBorder="1"/>
    <xf numFmtId="0" fontId="23" fillId="0" borderId="27" xfId="0" applyFont="1" applyBorder="1" applyAlignment="1">
      <alignment horizontal="center" vertical="center" wrapText="1"/>
    </xf>
    <xf numFmtId="0" fontId="24" fillId="0" borderId="19" xfId="0" applyFont="1" applyBorder="1" applyAlignment="1">
      <alignment horizontal="center" vertical="center"/>
    </xf>
    <xf numFmtId="0" fontId="24" fillId="0" borderId="35" xfId="0" applyFont="1" applyBorder="1" applyAlignment="1">
      <alignment horizontal="center" vertical="center"/>
    </xf>
    <xf numFmtId="0" fontId="16" fillId="0" borderId="27" xfId="0" applyFont="1" applyBorder="1" applyAlignment="1">
      <alignment horizontal="center" vertical="center" textRotation="90" wrapText="1"/>
    </xf>
    <xf numFmtId="0" fontId="16" fillId="0" borderId="19" xfId="0" applyFont="1" applyBorder="1" applyAlignment="1">
      <alignment horizontal="center" vertical="center" textRotation="90" wrapText="1"/>
    </xf>
    <xf numFmtId="0" fontId="16" fillId="0" borderId="35" xfId="0" applyFont="1" applyBorder="1" applyAlignment="1">
      <alignment horizontal="center" vertical="center" textRotation="90" wrapText="1"/>
    </xf>
    <xf numFmtId="0" fontId="7" fillId="0" borderId="27"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17" fillId="0" borderId="27" xfId="0" applyFont="1" applyBorder="1" applyAlignment="1">
      <alignment horizontal="center" vertical="center" textRotation="90" wrapText="1"/>
    </xf>
    <xf numFmtId="0" fontId="18" fillId="0" borderId="19" xfId="0" applyFont="1" applyBorder="1" applyAlignment="1">
      <alignment vertical="center" wrapText="1"/>
    </xf>
    <xf numFmtId="0" fontId="41" fillId="0" borderId="27" xfId="0" applyFont="1" applyBorder="1" applyAlignment="1">
      <alignment horizontal="center" vertical="center" textRotation="90" wrapText="1"/>
    </xf>
    <xf numFmtId="0" fontId="41" fillId="0" borderId="35" xfId="0" applyFont="1" applyBorder="1" applyAlignment="1">
      <alignment horizontal="center" vertical="center" textRotation="90" wrapText="1"/>
    </xf>
    <xf numFmtId="1" fontId="17" fillId="0" borderId="25" xfId="0" applyNumberFormat="1" applyFont="1" applyBorder="1" applyAlignment="1">
      <alignment horizontal="center" vertical="center"/>
    </xf>
    <xf numFmtId="0" fontId="13" fillId="0" borderId="27" xfId="0" applyFont="1" applyBorder="1" applyAlignment="1">
      <alignment horizontal="left" vertical="center" wrapText="1"/>
    </xf>
    <xf numFmtId="0" fontId="13" fillId="0" borderId="19" xfId="0" applyFont="1" applyBorder="1" applyAlignment="1">
      <alignment horizontal="left" vertical="center" wrapText="1"/>
    </xf>
    <xf numFmtId="0" fontId="13" fillId="0" borderId="35" xfId="0" applyFont="1" applyBorder="1" applyAlignment="1">
      <alignment horizontal="left" vertical="center" wrapText="1"/>
    </xf>
    <xf numFmtId="0" fontId="14" fillId="25" borderId="73" xfId="0" applyFont="1" applyFill="1" applyBorder="1" applyAlignment="1">
      <alignment vertical="center"/>
    </xf>
    <xf numFmtId="0" fontId="0" fillId="0" borderId="74" xfId="0" applyBorder="1" applyAlignment="1">
      <alignment vertical="center"/>
    </xf>
    <xf numFmtId="0" fontId="35" fillId="0" borderId="27" xfId="0" applyFont="1" applyBorder="1" applyAlignment="1">
      <alignment vertical="center"/>
    </xf>
    <xf numFmtId="0" fontId="35" fillId="0" borderId="19" xfId="0" applyFont="1" applyBorder="1" applyAlignment="1">
      <alignment vertical="center"/>
    </xf>
    <xf numFmtId="0" fontId="35" fillId="0" borderId="35" xfId="0" applyFont="1" applyBorder="1" applyAlignment="1">
      <alignment vertical="center"/>
    </xf>
    <xf numFmtId="0" fontId="43" fillId="33" borderId="66" xfId="0" applyFont="1" applyFill="1" applyBorder="1" applyAlignment="1">
      <alignment horizontal="center" vertical="center"/>
    </xf>
    <xf numFmtId="0" fontId="0" fillId="33" borderId="67" xfId="0"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35" xfId="0" applyFont="1" applyBorder="1" applyAlignment="1">
      <alignment horizontal="center" vertical="center"/>
    </xf>
    <xf numFmtId="1" fontId="17" fillId="0" borderId="27" xfId="0" applyNumberFormat="1" applyFont="1" applyBorder="1" applyAlignment="1">
      <alignment horizontal="center" vertical="center"/>
    </xf>
    <xf numFmtId="1" fontId="17" fillId="0" borderId="19" xfId="0" applyNumberFormat="1" applyFont="1" applyBorder="1" applyAlignment="1">
      <alignment horizontal="center" vertical="center"/>
    </xf>
    <xf numFmtId="1" fontId="17" fillId="0" borderId="35" xfId="0" applyNumberFormat="1" applyFont="1" applyBorder="1" applyAlignment="1">
      <alignment horizontal="center" vertical="center"/>
    </xf>
    <xf numFmtId="0" fontId="16" fillId="0" borderId="27" xfId="0" applyFont="1" applyBorder="1" applyAlignment="1">
      <alignment horizontal="center" vertical="center"/>
    </xf>
    <xf numFmtId="0" fontId="16" fillId="0" borderId="19" xfId="0" applyFont="1" applyBorder="1" applyAlignment="1">
      <alignment horizontal="center" vertical="center"/>
    </xf>
    <xf numFmtId="0" fontId="16" fillId="0" borderId="35" xfId="0" applyFont="1" applyBorder="1" applyAlignment="1">
      <alignment horizontal="center" vertical="center"/>
    </xf>
    <xf numFmtId="0" fontId="43" fillId="0" borderId="63" xfId="0" applyFont="1" applyBorder="1" applyAlignment="1">
      <alignment horizontal="left" vertical="center" wrapText="1"/>
    </xf>
    <xf numFmtId="0" fontId="43" fillId="0" borderId="61" xfId="0" applyFont="1" applyBorder="1" applyAlignment="1">
      <alignment horizontal="left" vertical="center" wrapText="1"/>
    </xf>
    <xf numFmtId="0" fontId="43" fillId="0" borderId="65" xfId="0" applyFont="1" applyBorder="1" applyAlignment="1">
      <alignment horizontal="left" vertical="center" wrapText="1"/>
    </xf>
    <xf numFmtId="0" fontId="16" fillId="0" borderId="63" xfId="0" applyFont="1" applyBorder="1" applyAlignment="1">
      <alignment horizontal="center" vertical="center"/>
    </xf>
    <xf numFmtId="0" fontId="16" fillId="0" borderId="61" xfId="0" applyFont="1" applyBorder="1" applyAlignment="1">
      <alignment horizontal="center" vertical="center"/>
    </xf>
    <xf numFmtId="0" fontId="16" fillId="0" borderId="65" xfId="0" applyFont="1" applyBorder="1" applyAlignment="1">
      <alignment horizontal="center" vertical="center"/>
    </xf>
    <xf numFmtId="0" fontId="7" fillId="0" borderId="63" xfId="0" applyFont="1" applyBorder="1" applyAlignment="1">
      <alignment horizontal="center" vertical="center"/>
    </xf>
    <xf numFmtId="0" fontId="7" fillId="0" borderId="61" xfId="0" applyFont="1" applyBorder="1" applyAlignment="1">
      <alignment horizontal="center" vertical="center"/>
    </xf>
    <xf numFmtId="0" fontId="7" fillId="0" borderId="65"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7" fillId="0" borderId="55"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43" fillId="0" borderId="55" xfId="0" applyFont="1" applyBorder="1" applyAlignment="1">
      <alignment horizontal="left" vertical="center" wrapText="1"/>
    </xf>
    <xf numFmtId="0" fontId="43" fillId="0" borderId="21" xfId="0" applyFont="1" applyBorder="1" applyAlignment="1">
      <alignment horizontal="left" vertical="center" wrapText="1"/>
    </xf>
    <xf numFmtId="0" fontId="43" fillId="0" borderId="23" xfId="0" applyFont="1" applyBorder="1" applyAlignment="1">
      <alignment horizontal="left" vertical="center" wrapText="1"/>
    </xf>
    <xf numFmtId="0" fontId="34" fillId="25" borderId="63" xfId="0" applyFont="1" applyFill="1" applyBorder="1" applyAlignment="1">
      <alignment vertical="center"/>
    </xf>
    <xf numFmtId="0" fontId="34" fillId="25" borderId="65" xfId="0" applyFont="1" applyFill="1" applyBorder="1" applyAlignment="1">
      <alignment vertical="center"/>
    </xf>
    <xf numFmtId="1" fontId="17" fillId="0" borderId="63" xfId="0" applyNumberFormat="1" applyFont="1" applyBorder="1" applyAlignment="1">
      <alignment horizontal="center" vertical="center"/>
    </xf>
    <xf numFmtId="1" fontId="17" fillId="0" borderId="61" xfId="0" applyNumberFormat="1" applyFont="1" applyBorder="1" applyAlignment="1">
      <alignment horizontal="center" vertical="center"/>
    </xf>
    <xf numFmtId="1" fontId="17" fillId="0" borderId="65" xfId="0" applyNumberFormat="1" applyFont="1" applyBorder="1" applyAlignment="1">
      <alignment horizontal="center" vertical="center"/>
    </xf>
    <xf numFmtId="0" fontId="43" fillId="0" borderId="44" xfId="0" applyFont="1" applyBorder="1" applyAlignment="1">
      <alignment horizontal="left" vertical="center" wrapText="1"/>
    </xf>
    <xf numFmtId="0" fontId="43" fillId="0" borderId="29" xfId="0" applyFont="1" applyBorder="1" applyAlignment="1">
      <alignment horizontal="left" vertical="center" wrapText="1"/>
    </xf>
    <xf numFmtId="0" fontId="43" fillId="0" borderId="45" xfId="0" applyFont="1" applyBorder="1" applyAlignment="1">
      <alignment horizontal="left" vertical="center" wrapText="1"/>
    </xf>
    <xf numFmtId="0" fontId="16" fillId="0" borderId="44" xfId="0" applyFont="1" applyBorder="1" applyAlignment="1">
      <alignment horizontal="center" vertical="center"/>
    </xf>
    <xf numFmtId="0" fontId="16" fillId="0" borderId="29" xfId="0" applyFont="1" applyBorder="1" applyAlignment="1">
      <alignment horizontal="center" vertical="center"/>
    </xf>
    <xf numFmtId="0" fontId="16" fillId="0" borderId="45" xfId="0" applyFont="1" applyBorder="1" applyAlignment="1">
      <alignment horizontal="center" vertical="center"/>
    </xf>
    <xf numFmtId="0" fontId="7" fillId="0" borderId="44" xfId="0" applyFont="1" applyBorder="1" applyAlignment="1">
      <alignment horizontal="center" vertical="center"/>
    </xf>
    <xf numFmtId="0" fontId="7" fillId="0" borderId="29" xfId="0" applyFont="1" applyBorder="1" applyAlignment="1">
      <alignment horizontal="center" vertical="center"/>
    </xf>
    <xf numFmtId="0" fontId="7" fillId="0" borderId="45" xfId="0" applyFont="1" applyBorder="1" applyAlignment="1">
      <alignment horizontal="center" vertical="center"/>
    </xf>
    <xf numFmtId="1" fontId="17" fillId="0" borderId="44" xfId="0" applyNumberFormat="1" applyFont="1" applyBorder="1" applyAlignment="1">
      <alignment horizontal="center" vertical="center"/>
    </xf>
    <xf numFmtId="1" fontId="17" fillId="0" borderId="29" xfId="0" applyNumberFormat="1" applyFont="1" applyBorder="1" applyAlignment="1">
      <alignment horizontal="center" vertical="center"/>
    </xf>
    <xf numFmtId="0" fontId="34" fillId="25" borderId="44" xfId="0" applyFont="1" applyFill="1" applyBorder="1" applyAlignment="1">
      <alignment vertical="center"/>
    </xf>
    <xf numFmtId="1" fontId="17" fillId="0" borderId="55" xfId="0" applyNumberFormat="1" applyFont="1" applyBorder="1" applyAlignment="1">
      <alignment horizontal="center" vertical="center"/>
    </xf>
    <xf numFmtId="1" fontId="17" fillId="0" borderId="21" xfId="0" applyNumberFormat="1" applyFont="1" applyBorder="1" applyAlignment="1">
      <alignment horizontal="center" vertical="center"/>
    </xf>
    <xf numFmtId="0" fontId="34" fillId="25" borderId="55" xfId="0" applyFont="1" applyFill="1" applyBorder="1" applyAlignment="1">
      <alignment vertical="center"/>
    </xf>
    <xf numFmtId="0" fontId="2" fillId="34" borderId="0" xfId="51" applyFill="1" applyAlignment="1">
      <alignment wrapText="1"/>
    </xf>
    <xf numFmtId="0" fontId="2" fillId="34" borderId="0" xfId="51" applyFill="1"/>
    <xf numFmtId="0" fontId="2" fillId="34" borderId="29" xfId="51" applyFill="1" applyBorder="1" applyAlignment="1">
      <alignment vertical="top" wrapText="1"/>
    </xf>
    <xf numFmtId="0" fontId="2" fillId="34" borderId="29" xfId="51" applyFill="1" applyBorder="1"/>
    <xf numFmtId="0" fontId="91" fillId="34" borderId="0" xfId="51" applyFont="1" applyFill="1" applyAlignment="1">
      <alignment horizontal="left" vertical="center" wrapText="1"/>
    </xf>
    <xf numFmtId="0" fontId="91" fillId="34" borderId="0" xfId="51" applyFont="1" applyFill="1" applyAlignment="1">
      <alignment horizontal="left" vertical="top" wrapText="1"/>
    </xf>
    <xf numFmtId="0" fontId="2" fillId="34" borderId="0" xfId="51" applyFill="1" applyAlignment="1">
      <alignment vertical="top" wrapText="1"/>
    </xf>
    <xf numFmtId="0" fontId="88" fillId="36" borderId="73" xfId="51" applyFont="1" applyFill="1" applyBorder="1" applyAlignment="1">
      <alignment horizontal="center" vertical="center"/>
    </xf>
    <xf numFmtId="0" fontId="88" fillId="36" borderId="24" xfId="51" applyFont="1" applyFill="1" applyBorder="1" applyAlignment="1">
      <alignment horizontal="center" vertical="center"/>
    </xf>
    <xf numFmtId="0" fontId="88" fillId="36" borderId="74" xfId="51" applyFont="1" applyFill="1" applyBorder="1" applyAlignment="1">
      <alignment horizontal="center" vertical="center"/>
    </xf>
    <xf numFmtId="0" fontId="2" fillId="34" borderId="0" xfId="51" applyFill="1" applyAlignment="1">
      <alignment horizontal="left"/>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52"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43" xr:uid="{00000000-0005-0000-0000-000025000000}"/>
    <cellStyle name="Normal 2 2" xfId="47" xr:uid="{00000000-0005-0000-0000-000026000000}"/>
    <cellStyle name="Normal 3" xfId="44" xr:uid="{00000000-0005-0000-0000-000027000000}"/>
    <cellStyle name="Normal 3 2" xfId="49" xr:uid="{00000000-0005-0000-0000-000028000000}"/>
    <cellStyle name="Normal 3 2 2" xfId="55" xr:uid="{00000000-0005-0000-0000-000029000000}"/>
    <cellStyle name="Normal 3 2 3" xfId="57" xr:uid="{91B0E5D3-0D74-4D9A-BF52-C0979DAEBD2A}"/>
    <cellStyle name="Normal 3 3" xfId="53" xr:uid="{00000000-0005-0000-0000-00002A000000}"/>
    <cellStyle name="Normal 4" xfId="48" xr:uid="{00000000-0005-0000-0000-00002B000000}"/>
    <cellStyle name="Normal 4 2" xfId="51" xr:uid="{00000000-0005-0000-0000-00002C000000}"/>
    <cellStyle name="Notitie" xfId="35" xr:uid="{00000000-0005-0000-0000-00002D000000}"/>
    <cellStyle name="Ongeldig" xfId="36" xr:uid="{00000000-0005-0000-0000-00002E000000}"/>
    <cellStyle name="Percent" xfId="37" builtinId="5"/>
    <cellStyle name="Percent 2" xfId="45" xr:uid="{00000000-0005-0000-0000-000030000000}"/>
    <cellStyle name="Percent 2 2" xfId="50" xr:uid="{00000000-0005-0000-0000-000031000000}"/>
    <cellStyle name="Percent 2 2 2" xfId="56" xr:uid="{00000000-0005-0000-0000-000032000000}"/>
    <cellStyle name="Percent 2 2 3" xfId="58" xr:uid="{7AE57CE7-43F3-4005-B729-43D29761440F}"/>
    <cellStyle name="Percent 2 3" xfId="54" xr:uid="{00000000-0005-0000-0000-000033000000}"/>
    <cellStyle name="Titel" xfId="38" xr:uid="{00000000-0005-0000-0000-000034000000}"/>
    <cellStyle name="Totaal" xfId="39" xr:uid="{00000000-0005-0000-0000-000035000000}"/>
    <cellStyle name="Uitvoer" xfId="40" xr:uid="{00000000-0005-0000-0000-000036000000}"/>
    <cellStyle name="Verklarende tekst" xfId="41" xr:uid="{00000000-0005-0000-0000-000037000000}"/>
    <cellStyle name="Waarschuwingstekst" xfId="42" xr:uid="{00000000-0005-0000-0000-000038000000}"/>
  </cellStyles>
  <dxfs count="522">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4"/>
        </patternFill>
      </fill>
    </dxf>
    <dxf>
      <fill>
        <patternFill>
          <bgColor indexed="40"/>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13"/>
        </patternFill>
      </fill>
    </dxf>
    <dxf>
      <font>
        <condense val="0"/>
        <extend val="0"/>
        <color indexed="13"/>
      </font>
      <fill>
        <patternFill>
          <bgColor indexed="13"/>
        </patternFill>
      </fill>
    </dxf>
    <dxf>
      <fill>
        <patternFill>
          <bgColor indexed="40"/>
        </patternFill>
      </fill>
    </dxf>
    <dxf>
      <fill>
        <patternFill>
          <bgColor indexed="40"/>
        </patternFill>
      </fill>
    </dxf>
    <dxf>
      <fill>
        <patternFill>
          <bgColor indexed="40"/>
        </patternFill>
      </fill>
    </dxf>
    <dxf>
      <fill>
        <patternFill patternType="solid">
          <bgColor rgb="FF00CCFF"/>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border>
        <left/>
        <right/>
        <top/>
        <bottom/>
      </border>
    </dxf>
    <dxf>
      <fill>
        <patternFill>
          <bgColor indexed="40"/>
        </patternFill>
      </fill>
    </dxf>
    <dxf>
      <fill>
        <patternFill>
          <bgColor indexed="40"/>
        </patternFill>
      </fill>
    </dxf>
    <dxf>
      <fill>
        <patternFill patternType="none">
          <bgColor indexed="65"/>
        </patternFill>
      </fill>
    </dxf>
    <dxf>
      <fill>
        <patternFill>
          <bgColor rgb="FF00CCFF"/>
        </patternFill>
      </fill>
    </dxf>
    <dxf>
      <fill>
        <patternFill patternType="none">
          <bgColor auto="1"/>
        </patternFill>
      </fill>
    </dxf>
    <dxf>
      <fill>
        <patternFill>
          <bgColor rgb="FF00CCFF"/>
        </patternFill>
      </fill>
    </dxf>
    <dxf>
      <fill>
        <patternFill patternType="none">
          <bgColor auto="1"/>
        </patternFill>
      </fill>
    </dxf>
    <dxf>
      <fill>
        <patternFill patternType="none">
          <bgColor auto="1"/>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solid">
          <bgColor theme="0"/>
        </patternFill>
      </fill>
    </dxf>
    <dxf>
      <fill>
        <patternFill>
          <bgColor rgb="FF00CCFF"/>
        </patternFill>
      </fill>
    </dxf>
    <dxf>
      <fill>
        <patternFill>
          <bgColor rgb="FF00CCFF"/>
        </patternFill>
      </fill>
    </dxf>
    <dxf>
      <fill>
        <patternFill patternType="solid">
          <bgColor theme="0"/>
        </patternFill>
      </fill>
    </dxf>
    <dxf>
      <fill>
        <patternFill>
          <bgColor theme="0"/>
        </patternFill>
      </fill>
    </dxf>
    <dxf>
      <fill>
        <patternFill>
          <bgColor rgb="FF00CCFF"/>
        </patternFill>
      </fill>
    </dxf>
    <dxf>
      <fill>
        <patternFill patternType="solid">
          <bgColor theme="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theme="0"/>
        </patternFill>
      </fill>
    </dxf>
    <dxf>
      <fill>
        <patternFill patternType="none">
          <bgColor indexed="65"/>
        </patternFill>
      </fill>
    </dxf>
    <dxf>
      <fill>
        <patternFill>
          <bgColor indexed="40"/>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patternType="none">
          <bgColor indexed="65"/>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indexed="65"/>
        </patternFill>
      </fill>
    </dxf>
    <dxf>
      <fill>
        <patternFill>
          <bgColor indexed="40"/>
        </patternFill>
      </fill>
    </dxf>
    <dxf>
      <font>
        <condense val="0"/>
        <extend val="0"/>
        <color auto="1"/>
      </font>
      <fill>
        <patternFill>
          <bgColor indexed="14"/>
        </patternFill>
      </fill>
    </dxf>
    <dxf>
      <fill>
        <patternFill patternType="none">
          <bgColor auto="1"/>
        </patternFill>
      </fill>
    </dxf>
    <dxf>
      <fill>
        <patternFill>
          <bgColor theme="0"/>
        </patternFill>
      </fill>
    </dxf>
    <dxf>
      <fill>
        <patternFill>
          <bgColor rgb="FFC0C0C0"/>
        </patternFill>
      </fill>
    </dxf>
    <dxf>
      <fill>
        <patternFill patternType="solid">
          <bgColor indexed="22"/>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patternType="none">
          <bgColor auto="1"/>
        </patternFill>
      </fill>
    </dxf>
    <dxf>
      <fill>
        <patternFill>
          <bgColor rgb="FFC0C0C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theme="0" tint="-0.24994659260841701"/>
        </patternFill>
      </fill>
    </dxf>
    <dxf>
      <fill>
        <patternFill>
          <bgColor rgb="FFC0C0C0"/>
        </patternFill>
      </fill>
    </dxf>
    <dxf>
      <fill>
        <patternFill>
          <bgColor theme="0"/>
        </patternFill>
      </fill>
    </dxf>
    <dxf>
      <fill>
        <patternFill>
          <bgColor rgb="FFC0C0C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22"/>
        </patternFill>
      </fill>
    </dxf>
    <dxf>
      <fill>
        <patternFill>
          <bgColor indexed="14"/>
        </patternFill>
      </fill>
    </dxf>
    <dxf>
      <fill>
        <patternFill>
          <bgColor indexed="4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fgColor auto="1"/>
          <bgColor rgb="FFC0C0C0"/>
        </patternFill>
      </fill>
    </dxf>
    <dxf>
      <font>
        <b/>
        <i val="0"/>
      </font>
      <fill>
        <patternFill>
          <bgColor rgb="FFC0C0C0"/>
        </patternFill>
      </fill>
    </dxf>
    <dxf>
      <fill>
        <patternFill>
          <bgColor indexed="40"/>
        </patternFill>
      </fill>
    </dxf>
    <dxf>
      <fill>
        <patternFill>
          <bgColor indexed="40"/>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8"/>
        </patternFill>
      </fill>
    </dxf>
    <dxf>
      <fill>
        <patternFill>
          <bgColor indexed="8"/>
        </patternFill>
      </fill>
    </dxf>
    <dxf>
      <fill>
        <patternFill>
          <bgColor indexed="8"/>
        </patternFill>
      </fill>
    </dxf>
  </dxfs>
  <tableStyles count="0" defaultTableStyle="TableStyleMedium2" defaultPivotStyle="PivotStyleLight16"/>
  <colors>
    <mruColors>
      <color rgb="FF00FF00"/>
      <color rgb="FF00008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3255821</xdr:colOff>
      <xdr:row>2</xdr:row>
      <xdr:rowOff>476250</xdr:rowOff>
    </xdr:from>
    <xdr:to>
      <xdr:col>2</xdr:col>
      <xdr:colOff>7689276</xdr:colOff>
      <xdr:row>2</xdr:row>
      <xdr:rowOff>1676400</xdr:rowOff>
    </xdr:to>
    <xdr:sp macro="" textlink="">
      <xdr:nvSpPr>
        <xdr:cNvPr id="17411" name="Text Box 3">
          <a:extLst>
            <a:ext uri="{FF2B5EF4-FFF2-40B4-BE49-F238E27FC236}">
              <a16:creationId xmlns:a16="http://schemas.microsoft.com/office/drawing/2014/main" id="{00000000-0008-0000-0300-000003440000}"/>
            </a:ext>
          </a:extLst>
        </xdr:cNvPr>
        <xdr:cNvSpPr txBox="1">
          <a:spLocks noChangeArrowheads="1"/>
        </xdr:cNvSpPr>
      </xdr:nvSpPr>
      <xdr:spPr bwMode="auto">
        <a:xfrm>
          <a:off x="4779821" y="1446068"/>
          <a:ext cx="4433455" cy="1200150"/>
        </a:xfrm>
        <a:prstGeom prst="rect">
          <a:avLst/>
        </a:prstGeom>
        <a:solidFill>
          <a:srgbClr val="FFFFFF"/>
        </a:solidFill>
        <a:ln w="9525">
          <a:solidFill>
            <a:srgbClr val="000000"/>
          </a:solidFill>
          <a:miter lim="800000"/>
          <a:headEnd/>
          <a:tailEnd/>
        </a:ln>
      </xdr:spPr>
      <xdr:txBody>
        <a:bodyPr vertOverflow="clip" wrap="square" lIns="91440" tIns="73152" rIns="91440" bIns="0" anchor="t" upright="1"/>
        <a:lstStyle/>
        <a:p>
          <a:pPr algn="ctr" rtl="0">
            <a:defRPr sz="1000"/>
          </a:pPr>
          <a:r>
            <a:rPr lang="en-GB" sz="4500" b="1" i="0" u="none" strike="noStrike" baseline="0">
              <a:solidFill>
                <a:srgbClr val="000000"/>
              </a:solidFill>
              <a:latin typeface="Arial"/>
              <a:cs typeface="Arial"/>
            </a:rPr>
            <a:t>BASIC</a:t>
          </a:r>
        </a:p>
        <a:p>
          <a:pPr algn="ctr" rtl="0">
            <a:defRPr sz="1000"/>
          </a:pPr>
          <a:r>
            <a:rPr lang="en-GB" sz="2800" b="1" i="0" u="none" strike="noStrike" baseline="0">
              <a:solidFill>
                <a:srgbClr val="000000"/>
              </a:solidFill>
              <a:latin typeface="Arial"/>
              <a:cs typeface="Arial"/>
            </a:rPr>
            <a:t>Office - Offshore Supply</a:t>
          </a:r>
        </a:p>
      </xdr:txBody>
    </xdr:sp>
    <xdr:clientData/>
  </xdr:twoCellAnchor>
  <xdr:twoCellAnchor>
    <xdr:from>
      <xdr:col>2</xdr:col>
      <xdr:colOff>83820</xdr:colOff>
      <xdr:row>2</xdr:row>
      <xdr:rowOff>114300</xdr:rowOff>
    </xdr:from>
    <xdr:to>
      <xdr:col>2</xdr:col>
      <xdr:colOff>2659380</xdr:colOff>
      <xdr:row>2</xdr:row>
      <xdr:rowOff>1981200</xdr:rowOff>
    </xdr:to>
    <xdr:pic>
      <xdr:nvPicPr>
        <xdr:cNvPr id="17454" name="Picture 10" descr="GA_logo">
          <a:extLst>
            <a:ext uri="{FF2B5EF4-FFF2-40B4-BE49-F238E27FC236}">
              <a16:creationId xmlns:a16="http://schemas.microsoft.com/office/drawing/2014/main" id="{00000000-0008-0000-0300-00002E4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5920" y="1082040"/>
          <a:ext cx="257556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xdr:colOff>
      <xdr:row>2</xdr:row>
      <xdr:rowOff>91440</xdr:rowOff>
    </xdr:from>
    <xdr:to>
      <xdr:col>2</xdr:col>
      <xdr:colOff>2651760</xdr:colOff>
      <xdr:row>2</xdr:row>
      <xdr:rowOff>1973580</xdr:rowOff>
    </xdr:to>
    <xdr:pic>
      <xdr:nvPicPr>
        <xdr:cNvPr id="26720" name="Picture 1" descr="GA_logo">
          <a:extLst>
            <a:ext uri="{FF2B5EF4-FFF2-40B4-BE49-F238E27FC236}">
              <a16:creationId xmlns:a16="http://schemas.microsoft.com/office/drawing/2014/main" id="{00000000-0008-0000-0500-00006068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0220" y="1059180"/>
          <a:ext cx="2590800" cy="188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3290455</xdr:colOff>
      <xdr:row>2</xdr:row>
      <xdr:rowOff>438150</xdr:rowOff>
    </xdr:from>
    <xdr:to>
      <xdr:col>2</xdr:col>
      <xdr:colOff>7879775</xdr:colOff>
      <xdr:row>2</xdr:row>
      <xdr:rowOff>1657350</xdr:rowOff>
    </xdr:to>
    <xdr:sp macro="" textlink="">
      <xdr:nvSpPr>
        <xdr:cNvPr id="26626" name="Text Box 2">
          <a:extLst>
            <a:ext uri="{FF2B5EF4-FFF2-40B4-BE49-F238E27FC236}">
              <a16:creationId xmlns:a16="http://schemas.microsoft.com/office/drawing/2014/main" id="{00000000-0008-0000-0500-000002680000}"/>
            </a:ext>
          </a:extLst>
        </xdr:cNvPr>
        <xdr:cNvSpPr txBox="1">
          <a:spLocks noChangeArrowheads="1"/>
        </xdr:cNvSpPr>
      </xdr:nvSpPr>
      <xdr:spPr bwMode="auto">
        <a:xfrm>
          <a:off x="4935682" y="1407968"/>
          <a:ext cx="4589320" cy="121920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Office - Offshore Supply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53340</xdr:colOff>
      <xdr:row>2</xdr:row>
      <xdr:rowOff>99060</xdr:rowOff>
    </xdr:from>
    <xdr:to>
      <xdr:col>2</xdr:col>
      <xdr:colOff>2606040</xdr:colOff>
      <xdr:row>2</xdr:row>
      <xdr:rowOff>1965960</xdr:rowOff>
    </xdr:to>
    <xdr:pic>
      <xdr:nvPicPr>
        <xdr:cNvPr id="29712" name="Picture 5" descr="GA_logo">
          <a:extLst>
            <a:ext uri="{FF2B5EF4-FFF2-40B4-BE49-F238E27FC236}">
              <a16:creationId xmlns:a16="http://schemas.microsoft.com/office/drawing/2014/main" id="{00000000-0008-0000-0600-0000107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0" y="1066800"/>
          <a:ext cx="25527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hyperlink" Target="http://glomeep.imo.org/technology/shaft-generator/" TargetMode="External"/><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R220"/>
  <sheetViews>
    <sheetView tabSelected="1" zoomScale="50" zoomScaleNormal="50" zoomScaleSheetLayoutView="50" workbookViewId="0">
      <pane ySplit="3" topLeftCell="A4" activePane="bottomLeft" state="frozen"/>
      <selection pane="bottomLeft" activeCell="AJ18" sqref="AJ18"/>
    </sheetView>
  </sheetViews>
  <sheetFormatPr defaultColWidth="9.140625" defaultRowHeight="15" x14ac:dyDescent="0.2"/>
  <cols>
    <col min="2" max="2" width="13.7109375" style="69" customWidth="1"/>
    <col min="3" max="3" width="123.140625" style="1" customWidth="1"/>
    <col min="4" max="6" width="6.140625" customWidth="1"/>
    <col min="7" max="7" width="5.7109375" customWidth="1"/>
    <col min="8" max="23" width="6.140625" customWidth="1"/>
    <col min="24" max="24" width="6.28515625" customWidth="1"/>
    <col min="25" max="25" width="5.7109375" style="52" hidden="1" customWidth="1"/>
    <col min="26" max="26" width="5.7109375" style="52" customWidth="1"/>
    <col min="27" max="28" width="9.140625" style="438"/>
    <col min="29" max="74" width="9.140625" style="200"/>
    <col min="75" max="122" width="9.140625" style="52"/>
  </cols>
  <sheetData>
    <row r="1" spans="1:122" ht="45" customHeight="1" thickBot="1" x14ac:dyDescent="0.25">
      <c r="A1" s="284" t="s">
        <v>65</v>
      </c>
      <c r="B1" s="285"/>
      <c r="C1" s="284"/>
      <c r="D1" s="286" t="s">
        <v>405</v>
      </c>
      <c r="E1" s="284"/>
      <c r="F1" s="284"/>
      <c r="G1" s="284"/>
      <c r="H1" s="284"/>
      <c r="I1" s="284"/>
      <c r="J1" s="284"/>
      <c r="K1" s="284"/>
      <c r="L1" s="284"/>
      <c r="M1" s="284"/>
      <c r="N1" s="284"/>
      <c r="O1" s="284"/>
      <c r="P1" s="284"/>
      <c r="Q1" s="284"/>
      <c r="R1" s="284"/>
      <c r="S1" s="284"/>
      <c r="T1" s="284"/>
      <c r="U1" s="284"/>
      <c r="V1" s="284"/>
      <c r="W1" s="284"/>
      <c r="X1" s="287" t="s">
        <v>406</v>
      </c>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1" customFormat="1" ht="31.7" customHeight="1" thickBot="1" x14ac:dyDescent="0.25">
      <c r="A2" s="607" t="s">
        <v>1077</v>
      </c>
      <c r="B2" s="608"/>
      <c r="C2" s="608"/>
      <c r="D2" s="608"/>
      <c r="E2" s="608"/>
      <c r="F2" s="608"/>
      <c r="G2" s="608"/>
      <c r="H2" s="608"/>
      <c r="I2" s="608"/>
      <c r="J2" s="608"/>
      <c r="K2" s="608"/>
      <c r="L2" s="608"/>
      <c r="M2" s="608"/>
      <c r="N2" s="608"/>
      <c r="O2" s="608"/>
      <c r="P2" s="608"/>
      <c r="Q2" s="608"/>
      <c r="R2" s="608"/>
      <c r="S2" s="608"/>
      <c r="T2" s="608"/>
      <c r="U2" s="608"/>
      <c r="V2" s="608"/>
      <c r="W2" s="608"/>
      <c r="X2" s="609"/>
      <c r="Y2" s="55"/>
      <c r="Z2" s="55"/>
      <c r="AA2" s="438"/>
      <c r="AB2" s="438"/>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row>
    <row r="3" spans="1:122" ht="161.44999999999999" customHeight="1" thickBot="1" x14ac:dyDescent="0.25">
      <c r="A3" s="380" t="s">
        <v>152</v>
      </c>
      <c r="B3" s="333" t="s">
        <v>20</v>
      </c>
      <c r="C3" s="66" t="s">
        <v>368</v>
      </c>
      <c r="D3" s="2" t="s">
        <v>436</v>
      </c>
      <c r="E3" s="3" t="s">
        <v>369</v>
      </c>
      <c r="F3" s="23" t="s">
        <v>80</v>
      </c>
      <c r="G3" s="3" t="s">
        <v>369</v>
      </c>
      <c r="H3" s="23" t="s">
        <v>215</v>
      </c>
      <c r="I3" s="3" t="s">
        <v>369</v>
      </c>
      <c r="J3" s="23" t="s">
        <v>81</v>
      </c>
      <c r="K3" s="3" t="s">
        <v>369</v>
      </c>
      <c r="L3" s="23" t="s">
        <v>214</v>
      </c>
      <c r="M3" s="3" t="s">
        <v>369</v>
      </c>
      <c r="N3" s="23" t="s">
        <v>82</v>
      </c>
      <c r="O3" s="3" t="s">
        <v>369</v>
      </c>
      <c r="P3" s="23" t="s">
        <v>213</v>
      </c>
      <c r="Q3" s="3" t="s">
        <v>369</v>
      </c>
      <c r="R3" s="23" t="s">
        <v>210</v>
      </c>
      <c r="S3" s="3" t="s">
        <v>369</v>
      </c>
      <c r="T3" s="23" t="s">
        <v>211</v>
      </c>
      <c r="U3" s="3" t="s">
        <v>369</v>
      </c>
      <c r="V3" s="23" t="s">
        <v>212</v>
      </c>
      <c r="W3" s="3" t="s">
        <v>369</v>
      </c>
      <c r="X3" s="381" t="s">
        <v>160</v>
      </c>
    </row>
    <row r="4" spans="1:122" ht="33" customHeight="1" thickBot="1" x14ac:dyDescent="0.35">
      <c r="A4" s="382"/>
      <c r="B4" s="332" t="s">
        <v>191</v>
      </c>
      <c r="C4" s="610" t="s">
        <v>347</v>
      </c>
      <c r="D4" s="611"/>
      <c r="E4" s="611"/>
      <c r="F4" s="611"/>
      <c r="G4" s="611"/>
      <c r="H4" s="611"/>
      <c r="I4" s="611"/>
      <c r="J4" s="611"/>
      <c r="K4" s="611"/>
      <c r="L4" s="611"/>
      <c r="M4" s="611"/>
      <c r="N4" s="611"/>
      <c r="O4" s="611"/>
      <c r="P4" s="611"/>
      <c r="Q4" s="611"/>
      <c r="R4" s="611"/>
      <c r="S4" s="611"/>
      <c r="T4" s="611"/>
      <c r="U4" s="611"/>
      <c r="V4" s="611"/>
      <c r="W4" s="611"/>
      <c r="X4" s="599"/>
    </row>
    <row r="5" spans="1:122" ht="30" customHeight="1" thickBot="1" x14ac:dyDescent="0.35">
      <c r="A5" s="326"/>
      <c r="B5" s="216" t="s">
        <v>192</v>
      </c>
      <c r="C5" s="70" t="s">
        <v>428</v>
      </c>
      <c r="D5" s="31"/>
      <c r="E5" s="71"/>
      <c r="F5" s="31" t="s">
        <v>429</v>
      </c>
      <c r="G5" s="72"/>
      <c r="H5" s="32" t="s">
        <v>429</v>
      </c>
      <c r="I5" s="71"/>
      <c r="J5" s="31" t="s">
        <v>429</v>
      </c>
      <c r="K5" s="72"/>
      <c r="L5" s="32" t="s">
        <v>429</v>
      </c>
      <c r="M5" s="71"/>
      <c r="N5" s="31" t="s">
        <v>429</v>
      </c>
      <c r="O5" s="72"/>
      <c r="P5" s="32" t="s">
        <v>429</v>
      </c>
      <c r="Q5" s="71"/>
      <c r="R5" s="73"/>
      <c r="S5" s="72"/>
      <c r="T5" s="31" t="s">
        <v>429</v>
      </c>
      <c r="U5" s="71"/>
      <c r="V5" s="31" t="s">
        <v>429</v>
      </c>
      <c r="W5" s="71"/>
      <c r="X5" s="383"/>
    </row>
    <row r="6" spans="1:122" ht="27.95" customHeight="1" thickBot="1" x14ac:dyDescent="0.25">
      <c r="A6" s="326"/>
      <c r="B6" s="223" t="s">
        <v>44</v>
      </c>
      <c r="C6" s="111" t="s">
        <v>171</v>
      </c>
      <c r="D6" s="575"/>
      <c r="E6" s="576"/>
      <c r="F6" s="575"/>
      <c r="G6" s="576"/>
      <c r="H6" s="575"/>
      <c r="I6" s="576"/>
      <c r="J6" s="575"/>
      <c r="K6" s="576"/>
      <c r="L6" s="575"/>
      <c r="M6" s="576"/>
      <c r="N6" s="575"/>
      <c r="O6" s="576"/>
      <c r="P6" s="575"/>
      <c r="Q6" s="576"/>
      <c r="R6" s="575"/>
      <c r="S6" s="576"/>
      <c r="T6" s="575"/>
      <c r="U6" s="576"/>
      <c r="V6" s="575"/>
      <c r="W6" s="583"/>
      <c r="X6" s="327"/>
      <c r="Y6" s="52">
        <f>COUNTIF(D6:W6,"a")+COUNTIF(D6:W6,"s")</f>
        <v>0</v>
      </c>
      <c r="Z6" s="148"/>
    </row>
    <row r="7" spans="1:122" ht="30" customHeight="1" thickBot="1" x14ac:dyDescent="0.5">
      <c r="A7" s="326"/>
      <c r="B7" s="216" t="s">
        <v>193</v>
      </c>
      <c r="C7" s="20" t="s">
        <v>294</v>
      </c>
      <c r="D7" s="28"/>
      <c r="E7" s="74"/>
      <c r="F7" s="29" t="s">
        <v>429</v>
      </c>
      <c r="G7" s="75"/>
      <c r="H7" s="28" t="s">
        <v>429</v>
      </c>
      <c r="I7" s="74"/>
      <c r="J7" s="29" t="s">
        <v>429</v>
      </c>
      <c r="K7" s="75"/>
      <c r="L7" s="28" t="s">
        <v>429</v>
      </c>
      <c r="M7" s="76"/>
      <c r="N7" s="29" t="s">
        <v>429</v>
      </c>
      <c r="O7" s="77"/>
      <c r="P7" s="28" t="s">
        <v>429</v>
      </c>
      <c r="Q7" s="74"/>
      <c r="R7" s="29"/>
      <c r="S7" s="75"/>
      <c r="T7" s="78"/>
      <c r="U7" s="74"/>
      <c r="V7" s="77"/>
      <c r="W7" s="75"/>
      <c r="X7" s="328"/>
    </row>
    <row r="8" spans="1:122" ht="45" customHeight="1" x14ac:dyDescent="0.2">
      <c r="A8" s="326"/>
      <c r="B8" s="240" t="s">
        <v>45</v>
      </c>
      <c r="C8" s="112" t="s">
        <v>151</v>
      </c>
      <c r="D8" s="581"/>
      <c r="E8" s="582"/>
      <c r="F8" s="581"/>
      <c r="G8" s="582"/>
      <c r="H8" s="581"/>
      <c r="I8" s="582"/>
      <c r="J8" s="581"/>
      <c r="K8" s="582"/>
      <c r="L8" s="581"/>
      <c r="M8" s="582"/>
      <c r="N8" s="581"/>
      <c r="O8" s="582"/>
      <c r="P8" s="581"/>
      <c r="Q8" s="582"/>
      <c r="R8" s="581"/>
      <c r="S8" s="582"/>
      <c r="T8" s="581"/>
      <c r="U8" s="582"/>
      <c r="V8" s="581"/>
      <c r="W8" s="584"/>
      <c r="X8" s="327"/>
      <c r="Y8" s="52">
        <f>COUNTIF(D8:W8,"a")+COUNTIF(D8:W8,"s")</f>
        <v>0</v>
      </c>
      <c r="Z8" s="148"/>
    </row>
    <row r="9" spans="1:122" ht="27.95" customHeight="1" x14ac:dyDescent="0.2">
      <c r="A9" s="326"/>
      <c r="B9" s="224" t="s">
        <v>299</v>
      </c>
      <c r="C9" s="113" t="s">
        <v>122</v>
      </c>
      <c r="D9" s="579"/>
      <c r="E9" s="580"/>
      <c r="F9" s="579"/>
      <c r="G9" s="580"/>
      <c r="H9" s="579"/>
      <c r="I9" s="580"/>
      <c r="J9" s="579"/>
      <c r="K9" s="580"/>
      <c r="L9" s="579"/>
      <c r="M9" s="580"/>
      <c r="N9" s="579"/>
      <c r="O9" s="580"/>
      <c r="P9" s="579"/>
      <c r="Q9" s="580"/>
      <c r="R9" s="579"/>
      <c r="S9" s="580"/>
      <c r="T9" s="579"/>
      <c r="U9" s="580"/>
      <c r="V9" s="579"/>
      <c r="W9" s="585"/>
      <c r="X9" s="327"/>
      <c r="Y9" s="52">
        <f>COUNTIF(D9:W9,"a")+COUNTIF(D9:W9,"s")</f>
        <v>0</v>
      </c>
      <c r="Z9" s="148"/>
    </row>
    <row r="10" spans="1:122" ht="45" customHeight="1" thickBot="1" x14ac:dyDescent="0.25">
      <c r="A10" s="326"/>
      <c r="B10" s="259" t="s">
        <v>300</v>
      </c>
      <c r="C10" s="117" t="s">
        <v>150</v>
      </c>
      <c r="D10" s="577"/>
      <c r="E10" s="578"/>
      <c r="F10" s="577"/>
      <c r="G10" s="578"/>
      <c r="H10" s="577"/>
      <c r="I10" s="578"/>
      <c r="J10" s="577"/>
      <c r="K10" s="578"/>
      <c r="L10" s="577"/>
      <c r="M10" s="578"/>
      <c r="N10" s="577"/>
      <c r="O10" s="578"/>
      <c r="P10" s="577"/>
      <c r="Q10" s="578"/>
      <c r="R10" s="577"/>
      <c r="S10" s="578"/>
      <c r="T10" s="577"/>
      <c r="U10" s="578"/>
      <c r="V10" s="577"/>
      <c r="W10" s="586"/>
      <c r="X10" s="327"/>
      <c r="Y10" s="52">
        <f>COUNTIF(D10:W10,"a")+COUNTIF(D10:W10,"s")</f>
        <v>0</v>
      </c>
      <c r="Z10" s="148"/>
    </row>
    <row r="11" spans="1:122" ht="30" customHeight="1" thickBot="1" x14ac:dyDescent="0.5">
      <c r="A11" s="326"/>
      <c r="B11" s="216" t="s">
        <v>196</v>
      </c>
      <c r="C11" s="20" t="s">
        <v>416</v>
      </c>
      <c r="D11" s="28"/>
      <c r="E11" s="74"/>
      <c r="F11" s="29" t="s">
        <v>429</v>
      </c>
      <c r="G11" s="75"/>
      <c r="H11" s="28" t="s">
        <v>429</v>
      </c>
      <c r="I11" s="74"/>
      <c r="J11" s="29" t="s">
        <v>429</v>
      </c>
      <c r="K11" s="75"/>
      <c r="L11" s="28" t="s">
        <v>429</v>
      </c>
      <c r="M11" s="74"/>
      <c r="N11" s="29" t="s">
        <v>429</v>
      </c>
      <c r="O11" s="75"/>
      <c r="P11" s="28" t="s">
        <v>429</v>
      </c>
      <c r="Q11" s="74"/>
      <c r="R11" s="29"/>
      <c r="S11" s="75"/>
      <c r="T11" s="28" t="s">
        <v>429</v>
      </c>
      <c r="U11" s="74"/>
      <c r="V11" s="29" t="s">
        <v>429</v>
      </c>
      <c r="W11" s="75"/>
      <c r="X11" s="328"/>
    </row>
    <row r="12" spans="1:122" ht="45" customHeight="1" x14ac:dyDescent="0.2">
      <c r="A12" s="326"/>
      <c r="B12" s="240" t="s">
        <v>46</v>
      </c>
      <c r="C12" s="126" t="s">
        <v>149</v>
      </c>
      <c r="D12" s="581"/>
      <c r="E12" s="582"/>
      <c r="F12" s="581"/>
      <c r="G12" s="582"/>
      <c r="H12" s="581"/>
      <c r="I12" s="582"/>
      <c r="J12" s="581"/>
      <c r="K12" s="582"/>
      <c r="L12" s="581"/>
      <c r="M12" s="582"/>
      <c r="N12" s="581"/>
      <c r="O12" s="582"/>
      <c r="P12" s="581"/>
      <c r="Q12" s="582"/>
      <c r="R12" s="581"/>
      <c r="S12" s="582"/>
      <c r="T12" s="581"/>
      <c r="U12" s="582"/>
      <c r="V12" s="581"/>
      <c r="W12" s="584"/>
      <c r="X12" s="327"/>
      <c r="Y12" s="52">
        <f>COUNTIF(D12:W12,"a")+COUNTIF(D12:W12,"s")</f>
        <v>0</v>
      </c>
      <c r="Z12" s="148"/>
    </row>
    <row r="13" spans="1:122" ht="45" customHeight="1" x14ac:dyDescent="0.2">
      <c r="A13" s="326"/>
      <c r="B13" s="224" t="s">
        <v>47</v>
      </c>
      <c r="C13" s="116" t="s">
        <v>21</v>
      </c>
      <c r="D13" s="579"/>
      <c r="E13" s="580"/>
      <c r="F13" s="579"/>
      <c r="G13" s="580"/>
      <c r="H13" s="579"/>
      <c r="I13" s="580"/>
      <c r="J13" s="579"/>
      <c r="K13" s="580"/>
      <c r="L13" s="579"/>
      <c r="M13" s="580"/>
      <c r="N13" s="579"/>
      <c r="O13" s="580"/>
      <c r="P13" s="579"/>
      <c r="Q13" s="580"/>
      <c r="R13" s="579"/>
      <c r="S13" s="580"/>
      <c r="T13" s="579"/>
      <c r="U13" s="580"/>
      <c r="V13" s="579"/>
      <c r="W13" s="585"/>
      <c r="X13" s="327"/>
      <c r="Y13" s="52">
        <f>COUNTIF(D13:W13,"a")+COUNTIF(D13:W13,"s")</f>
        <v>0</v>
      </c>
      <c r="Z13" s="148"/>
    </row>
    <row r="14" spans="1:122" ht="27.95" customHeight="1" x14ac:dyDescent="0.2">
      <c r="A14" s="326"/>
      <c r="B14" s="224" t="s">
        <v>301</v>
      </c>
      <c r="C14" s="113" t="s">
        <v>258</v>
      </c>
      <c r="D14" s="579"/>
      <c r="E14" s="580"/>
      <c r="F14" s="579"/>
      <c r="G14" s="580"/>
      <c r="H14" s="579"/>
      <c r="I14" s="580"/>
      <c r="J14" s="579"/>
      <c r="K14" s="580"/>
      <c r="L14" s="579"/>
      <c r="M14" s="580"/>
      <c r="N14" s="579"/>
      <c r="O14" s="580"/>
      <c r="P14" s="579"/>
      <c r="Q14" s="580"/>
      <c r="R14" s="579"/>
      <c r="S14" s="580"/>
      <c r="T14" s="579"/>
      <c r="U14" s="580"/>
      <c r="V14" s="579"/>
      <c r="W14" s="585"/>
      <c r="X14" s="327"/>
      <c r="Y14" s="52">
        <f>COUNTIF(D14:W14,"a")+COUNTIF(D14:W14,"s")</f>
        <v>0</v>
      </c>
      <c r="Z14" s="148"/>
    </row>
    <row r="15" spans="1:122" ht="27.95" customHeight="1" thickBot="1" x14ac:dyDescent="0.25">
      <c r="A15" s="326"/>
      <c r="B15" s="224" t="s">
        <v>302</v>
      </c>
      <c r="C15" s="114" t="s">
        <v>259</v>
      </c>
      <c r="D15" s="577"/>
      <c r="E15" s="578"/>
      <c r="F15" s="577"/>
      <c r="G15" s="578"/>
      <c r="H15" s="577"/>
      <c r="I15" s="578"/>
      <c r="J15" s="577"/>
      <c r="K15" s="578"/>
      <c r="L15" s="577"/>
      <c r="M15" s="578"/>
      <c r="N15" s="577"/>
      <c r="O15" s="578"/>
      <c r="P15" s="577"/>
      <c r="Q15" s="578"/>
      <c r="R15" s="577"/>
      <c r="S15" s="578"/>
      <c r="T15" s="577"/>
      <c r="U15" s="578"/>
      <c r="V15" s="577"/>
      <c r="W15" s="586"/>
      <c r="X15" s="327"/>
      <c r="Y15" s="52">
        <f>COUNTIF(D15:W15,"a")+COUNTIF(D15:W15,"s")</f>
        <v>0</v>
      </c>
      <c r="Z15" s="148"/>
    </row>
    <row r="16" spans="1:122" ht="30" customHeight="1" thickBot="1" x14ac:dyDescent="0.5">
      <c r="A16" s="326"/>
      <c r="B16" s="216" t="s">
        <v>195</v>
      </c>
      <c r="C16" s="20" t="s">
        <v>172</v>
      </c>
      <c r="D16" s="28" t="s">
        <v>429</v>
      </c>
      <c r="E16" s="74"/>
      <c r="F16" s="29" t="s">
        <v>429</v>
      </c>
      <c r="G16" s="75"/>
      <c r="H16" s="78"/>
      <c r="I16" s="74"/>
      <c r="J16" s="79"/>
      <c r="K16" s="75"/>
      <c r="L16" s="78"/>
      <c r="M16" s="74"/>
      <c r="N16" s="79"/>
      <c r="O16" s="75"/>
      <c r="P16" s="78"/>
      <c r="Q16" s="74"/>
      <c r="R16" s="79"/>
      <c r="S16" s="75"/>
      <c r="T16" s="78"/>
      <c r="U16" s="74"/>
      <c r="V16" s="77"/>
      <c r="W16" s="75"/>
      <c r="X16" s="328"/>
    </row>
    <row r="17" spans="1:26" ht="27.95" customHeight="1" x14ac:dyDescent="0.2">
      <c r="A17" s="326"/>
      <c r="B17" s="224" t="s">
        <v>303</v>
      </c>
      <c r="C17" s="115" t="s">
        <v>304</v>
      </c>
      <c r="D17" s="581"/>
      <c r="E17" s="582"/>
      <c r="F17" s="581"/>
      <c r="G17" s="582"/>
      <c r="H17" s="581"/>
      <c r="I17" s="582"/>
      <c r="J17" s="581"/>
      <c r="K17" s="582"/>
      <c r="L17" s="581"/>
      <c r="M17" s="582"/>
      <c r="N17" s="581"/>
      <c r="O17" s="582"/>
      <c r="P17" s="581"/>
      <c r="Q17" s="582"/>
      <c r="R17" s="581"/>
      <c r="S17" s="582"/>
      <c r="T17" s="581"/>
      <c r="U17" s="582"/>
      <c r="V17" s="581"/>
      <c r="W17" s="584"/>
      <c r="X17" s="327"/>
      <c r="Y17" s="52">
        <f>COUNTIF(D17:W17,"a")+COUNTIF(D17:W17,"s")</f>
        <v>0</v>
      </c>
      <c r="Z17" s="148"/>
    </row>
    <row r="18" spans="1:26" ht="67.7" customHeight="1" thickBot="1" x14ac:dyDescent="0.25">
      <c r="A18" s="326"/>
      <c r="B18" s="259" t="s">
        <v>48</v>
      </c>
      <c r="C18" s="117" t="s">
        <v>352</v>
      </c>
      <c r="D18" s="577"/>
      <c r="E18" s="578"/>
      <c r="F18" s="577"/>
      <c r="G18" s="578"/>
      <c r="H18" s="577"/>
      <c r="I18" s="578"/>
      <c r="J18" s="577"/>
      <c r="K18" s="578"/>
      <c r="L18" s="577"/>
      <c r="M18" s="578"/>
      <c r="N18" s="577"/>
      <c r="O18" s="578"/>
      <c r="P18" s="577"/>
      <c r="Q18" s="578"/>
      <c r="R18" s="577"/>
      <c r="S18" s="578"/>
      <c r="T18" s="577"/>
      <c r="U18" s="578"/>
      <c r="V18" s="577"/>
      <c r="W18" s="586"/>
      <c r="X18" s="327"/>
      <c r="Y18" s="52">
        <f>COUNTIF(D18:W18,"a")+COUNTIF(D18:W18,"s")</f>
        <v>0</v>
      </c>
      <c r="Z18" s="148"/>
    </row>
    <row r="19" spans="1:26" ht="30" customHeight="1" thickBot="1" x14ac:dyDescent="0.5">
      <c r="A19" s="326"/>
      <c r="B19" s="216" t="s">
        <v>194</v>
      </c>
      <c r="C19" s="26" t="s">
        <v>410</v>
      </c>
      <c r="D19" s="28"/>
      <c r="E19" s="80"/>
      <c r="F19" s="29" t="s">
        <v>429</v>
      </c>
      <c r="G19" s="81"/>
      <c r="H19" s="28" t="s">
        <v>429</v>
      </c>
      <c r="I19" s="80"/>
      <c r="J19" s="29" t="s">
        <v>429</v>
      </c>
      <c r="K19" s="81"/>
      <c r="L19" s="28" t="s">
        <v>429</v>
      </c>
      <c r="M19" s="80"/>
      <c r="N19" s="29" t="s">
        <v>429</v>
      </c>
      <c r="O19" s="81"/>
      <c r="P19" s="28" t="s">
        <v>429</v>
      </c>
      <c r="Q19" s="80"/>
      <c r="R19" s="29"/>
      <c r="S19" s="81"/>
      <c r="T19" s="28"/>
      <c r="U19" s="80"/>
      <c r="V19" s="29" t="s">
        <v>429</v>
      </c>
      <c r="W19" s="75"/>
      <c r="X19" s="328"/>
    </row>
    <row r="20" spans="1:26" ht="27.95" customHeight="1" x14ac:dyDescent="0.2">
      <c r="A20" s="326"/>
      <c r="B20" s="240" t="s">
        <v>433</v>
      </c>
      <c r="C20" s="118" t="s">
        <v>434</v>
      </c>
      <c r="D20" s="581"/>
      <c r="E20" s="582"/>
      <c r="F20" s="581"/>
      <c r="G20" s="582"/>
      <c r="H20" s="581"/>
      <c r="I20" s="582"/>
      <c r="J20" s="581"/>
      <c r="K20" s="582"/>
      <c r="L20" s="581"/>
      <c r="M20" s="582"/>
      <c r="N20" s="581"/>
      <c r="O20" s="582"/>
      <c r="P20" s="581"/>
      <c r="Q20" s="582"/>
      <c r="R20" s="581"/>
      <c r="S20" s="582"/>
      <c r="T20" s="581"/>
      <c r="U20" s="582"/>
      <c r="V20" s="581"/>
      <c r="W20" s="584"/>
      <c r="X20" s="327"/>
      <c r="Y20" s="52">
        <f>COUNTIF(D20:W20,"a")+COUNTIF(D20:W20,"s")</f>
        <v>0</v>
      </c>
      <c r="Z20" s="148"/>
    </row>
    <row r="21" spans="1:26" ht="45" customHeight="1" x14ac:dyDescent="0.2">
      <c r="A21" s="326"/>
      <c r="B21" s="224" t="s">
        <v>305</v>
      </c>
      <c r="C21" s="116" t="s">
        <v>87</v>
      </c>
      <c r="D21" s="579"/>
      <c r="E21" s="580"/>
      <c r="F21" s="579"/>
      <c r="G21" s="580"/>
      <c r="H21" s="579"/>
      <c r="I21" s="580"/>
      <c r="J21" s="579"/>
      <c r="K21" s="580"/>
      <c r="L21" s="579"/>
      <c r="M21" s="580"/>
      <c r="N21" s="579"/>
      <c r="O21" s="580"/>
      <c r="P21" s="579"/>
      <c r="Q21" s="580"/>
      <c r="R21" s="579"/>
      <c r="S21" s="580"/>
      <c r="T21" s="579"/>
      <c r="U21" s="580"/>
      <c r="V21" s="579"/>
      <c r="W21" s="585"/>
      <c r="X21" s="327"/>
      <c r="Y21" s="52">
        <f>COUNTIF(D21:W21,"a")+COUNTIF(D21:W21,"s")</f>
        <v>0</v>
      </c>
      <c r="Z21" s="148"/>
    </row>
    <row r="22" spans="1:26" ht="27.95" customHeight="1" thickBot="1" x14ac:dyDescent="0.25">
      <c r="A22" s="384"/>
      <c r="B22" s="267" t="s">
        <v>306</v>
      </c>
      <c r="C22" s="329" t="s">
        <v>37</v>
      </c>
      <c r="D22" s="577"/>
      <c r="E22" s="578"/>
      <c r="F22" s="577"/>
      <c r="G22" s="578"/>
      <c r="H22" s="577"/>
      <c r="I22" s="578"/>
      <c r="J22" s="577"/>
      <c r="K22" s="578"/>
      <c r="L22" s="577"/>
      <c r="M22" s="578"/>
      <c r="N22" s="577"/>
      <c r="O22" s="578"/>
      <c r="P22" s="577"/>
      <c r="Q22" s="578"/>
      <c r="R22" s="577"/>
      <c r="S22" s="578"/>
      <c r="T22" s="577"/>
      <c r="U22" s="578"/>
      <c r="V22" s="577"/>
      <c r="W22" s="586"/>
      <c r="X22" s="330"/>
      <c r="Y22" s="52">
        <f>COUNTIF(D22:W22,"a")+COUNTIF(D22:W22,"s")</f>
        <v>0</v>
      </c>
      <c r="Z22" s="148"/>
    </row>
    <row r="23" spans="1:26" ht="30" customHeight="1" thickBot="1" x14ac:dyDescent="0.5">
      <c r="A23" s="382"/>
      <c r="B23" s="247">
        <v>106</v>
      </c>
      <c r="C23" s="322" t="s">
        <v>411</v>
      </c>
      <c r="D23" s="323"/>
      <c r="E23" s="324"/>
      <c r="F23" s="168" t="s">
        <v>429</v>
      </c>
      <c r="G23" s="325"/>
      <c r="H23" s="323"/>
      <c r="I23" s="324"/>
      <c r="J23" s="325"/>
      <c r="K23" s="325"/>
      <c r="L23" s="31" t="s">
        <v>429</v>
      </c>
      <c r="M23" s="324"/>
      <c r="N23" s="325"/>
      <c r="O23" s="72"/>
      <c r="P23" s="82"/>
      <c r="Q23" s="71"/>
      <c r="R23" s="73"/>
      <c r="S23" s="72"/>
      <c r="T23" s="323"/>
      <c r="U23" s="324"/>
      <c r="V23" s="325"/>
      <c r="W23" s="71"/>
      <c r="X23" s="385"/>
    </row>
    <row r="24" spans="1:26" ht="45" customHeight="1" x14ac:dyDescent="0.2">
      <c r="A24" s="326"/>
      <c r="B24" s="240" t="s">
        <v>257</v>
      </c>
      <c r="C24" s="135" t="s">
        <v>312</v>
      </c>
      <c r="D24" s="581"/>
      <c r="E24" s="582"/>
      <c r="F24" s="581"/>
      <c r="G24" s="582"/>
      <c r="H24" s="581"/>
      <c r="I24" s="582"/>
      <c r="J24" s="581"/>
      <c r="K24" s="582"/>
      <c r="L24" s="581"/>
      <c r="M24" s="582"/>
      <c r="N24" s="581"/>
      <c r="O24" s="582"/>
      <c r="P24" s="581"/>
      <c r="Q24" s="582"/>
      <c r="R24" s="581"/>
      <c r="S24" s="582"/>
      <c r="T24" s="581"/>
      <c r="U24" s="582"/>
      <c r="V24" s="581"/>
      <c r="W24" s="584"/>
      <c r="X24" s="327"/>
      <c r="Y24" s="52">
        <f t="shared" ref="Y24:Y38" si="0">COUNTIF(D24:W24,"a")+COUNTIF(D24:W24,"s")</f>
        <v>0</v>
      </c>
      <c r="Z24" s="148"/>
    </row>
    <row r="25" spans="1:26" ht="45" customHeight="1" x14ac:dyDescent="0.2">
      <c r="A25" s="326"/>
      <c r="B25" s="224" t="s">
        <v>38</v>
      </c>
      <c r="C25" s="124" t="s">
        <v>102</v>
      </c>
      <c r="D25" s="579"/>
      <c r="E25" s="580"/>
      <c r="F25" s="579"/>
      <c r="G25" s="580"/>
      <c r="H25" s="579"/>
      <c r="I25" s="580"/>
      <c r="J25" s="579"/>
      <c r="K25" s="580"/>
      <c r="L25" s="579"/>
      <c r="M25" s="580"/>
      <c r="N25" s="579"/>
      <c r="O25" s="580"/>
      <c r="P25" s="579"/>
      <c r="Q25" s="580"/>
      <c r="R25" s="579"/>
      <c r="S25" s="580"/>
      <c r="T25" s="579"/>
      <c r="U25" s="580"/>
      <c r="V25" s="579"/>
      <c r="W25" s="585"/>
      <c r="X25" s="327"/>
      <c r="Y25" s="52">
        <f t="shared" si="0"/>
        <v>0</v>
      </c>
      <c r="Z25" s="148"/>
    </row>
    <row r="26" spans="1:26" ht="45" customHeight="1" x14ac:dyDescent="0.2">
      <c r="A26" s="326"/>
      <c r="B26" s="224" t="s">
        <v>360</v>
      </c>
      <c r="C26" s="125" t="s">
        <v>260</v>
      </c>
      <c r="D26" s="579"/>
      <c r="E26" s="580"/>
      <c r="F26" s="579"/>
      <c r="G26" s="580"/>
      <c r="H26" s="579"/>
      <c r="I26" s="580"/>
      <c r="J26" s="579"/>
      <c r="K26" s="580"/>
      <c r="L26" s="579"/>
      <c r="M26" s="580"/>
      <c r="N26" s="579"/>
      <c r="O26" s="580"/>
      <c r="P26" s="579"/>
      <c r="Q26" s="580"/>
      <c r="R26" s="579"/>
      <c r="S26" s="580"/>
      <c r="T26" s="579"/>
      <c r="U26" s="580"/>
      <c r="V26" s="579"/>
      <c r="W26" s="585"/>
      <c r="X26" s="327"/>
      <c r="Y26" s="52">
        <f t="shared" si="0"/>
        <v>0</v>
      </c>
      <c r="Z26" s="148"/>
    </row>
    <row r="27" spans="1:26" ht="45" customHeight="1" x14ac:dyDescent="0.2">
      <c r="A27" s="326"/>
      <c r="B27" s="224" t="s">
        <v>76</v>
      </c>
      <c r="C27" s="125" t="s">
        <v>261</v>
      </c>
      <c r="D27" s="579"/>
      <c r="E27" s="580"/>
      <c r="F27" s="579"/>
      <c r="G27" s="580"/>
      <c r="H27" s="579"/>
      <c r="I27" s="580"/>
      <c r="J27" s="579"/>
      <c r="K27" s="580"/>
      <c r="L27" s="579"/>
      <c r="M27" s="580"/>
      <c r="N27" s="579"/>
      <c r="O27" s="580"/>
      <c r="P27" s="579"/>
      <c r="Q27" s="580"/>
      <c r="R27" s="579"/>
      <c r="S27" s="580"/>
      <c r="T27" s="579"/>
      <c r="U27" s="580"/>
      <c r="V27" s="579"/>
      <c r="W27" s="585"/>
      <c r="X27" s="327"/>
      <c r="Y27" s="52">
        <f t="shared" si="0"/>
        <v>0</v>
      </c>
      <c r="Z27" s="148"/>
    </row>
    <row r="28" spans="1:26" ht="45" customHeight="1" x14ac:dyDescent="0.2">
      <c r="A28" s="326"/>
      <c r="B28" s="224" t="s">
        <v>361</v>
      </c>
      <c r="C28" s="125" t="s">
        <v>262</v>
      </c>
      <c r="D28" s="579"/>
      <c r="E28" s="580"/>
      <c r="F28" s="579"/>
      <c r="G28" s="580"/>
      <c r="H28" s="579"/>
      <c r="I28" s="580"/>
      <c r="J28" s="579"/>
      <c r="K28" s="580"/>
      <c r="L28" s="579"/>
      <c r="M28" s="580"/>
      <c r="N28" s="579"/>
      <c r="O28" s="580"/>
      <c r="P28" s="579"/>
      <c r="Q28" s="580"/>
      <c r="R28" s="579"/>
      <c r="S28" s="580"/>
      <c r="T28" s="579"/>
      <c r="U28" s="580"/>
      <c r="V28" s="579"/>
      <c r="W28" s="585"/>
      <c r="X28" s="327"/>
      <c r="Y28" s="52">
        <f t="shared" si="0"/>
        <v>0</v>
      </c>
      <c r="Z28" s="148"/>
    </row>
    <row r="29" spans="1:26" ht="45" customHeight="1" x14ac:dyDescent="0.2">
      <c r="A29" s="326"/>
      <c r="B29" s="224" t="s">
        <v>77</v>
      </c>
      <c r="C29" s="125" t="s">
        <v>232</v>
      </c>
      <c r="D29" s="579"/>
      <c r="E29" s="580"/>
      <c r="F29" s="579"/>
      <c r="G29" s="580"/>
      <c r="H29" s="579"/>
      <c r="I29" s="580"/>
      <c r="J29" s="579"/>
      <c r="K29" s="580"/>
      <c r="L29" s="579"/>
      <c r="M29" s="580"/>
      <c r="N29" s="579"/>
      <c r="O29" s="580"/>
      <c r="P29" s="579"/>
      <c r="Q29" s="580"/>
      <c r="R29" s="579"/>
      <c r="S29" s="580"/>
      <c r="T29" s="579"/>
      <c r="U29" s="580"/>
      <c r="V29" s="579"/>
      <c r="W29" s="585"/>
      <c r="X29" s="327"/>
      <c r="Y29" s="52">
        <f t="shared" si="0"/>
        <v>0</v>
      </c>
      <c r="Z29" s="148"/>
    </row>
    <row r="30" spans="1:26" ht="27.95" customHeight="1" x14ac:dyDescent="0.2">
      <c r="A30" s="326"/>
      <c r="B30" s="224" t="s">
        <v>362</v>
      </c>
      <c r="C30" s="125" t="s">
        <v>295</v>
      </c>
      <c r="D30" s="579"/>
      <c r="E30" s="580"/>
      <c r="F30" s="579"/>
      <c r="G30" s="580"/>
      <c r="H30" s="579"/>
      <c r="I30" s="580"/>
      <c r="J30" s="579"/>
      <c r="K30" s="580"/>
      <c r="L30" s="579"/>
      <c r="M30" s="580"/>
      <c r="N30" s="579"/>
      <c r="O30" s="580"/>
      <c r="P30" s="579"/>
      <c r="Q30" s="580"/>
      <c r="R30" s="579"/>
      <c r="S30" s="580"/>
      <c r="T30" s="579"/>
      <c r="U30" s="580"/>
      <c r="V30" s="579"/>
      <c r="W30" s="585"/>
      <c r="X30" s="327"/>
      <c r="Y30" s="52">
        <f t="shared" si="0"/>
        <v>0</v>
      </c>
      <c r="Z30" s="148"/>
    </row>
    <row r="31" spans="1:26" ht="27.95" customHeight="1" x14ac:dyDescent="0.2">
      <c r="A31" s="326"/>
      <c r="B31" s="259" t="s">
        <v>129</v>
      </c>
      <c r="C31" s="117" t="s">
        <v>130</v>
      </c>
      <c r="D31" s="579"/>
      <c r="E31" s="580"/>
      <c r="F31" s="579"/>
      <c r="G31" s="580"/>
      <c r="H31" s="579"/>
      <c r="I31" s="580"/>
      <c r="J31" s="579"/>
      <c r="K31" s="580"/>
      <c r="L31" s="579"/>
      <c r="M31" s="580"/>
      <c r="N31" s="579"/>
      <c r="O31" s="580"/>
      <c r="P31" s="579"/>
      <c r="Q31" s="580"/>
      <c r="R31" s="579"/>
      <c r="S31" s="580"/>
      <c r="T31" s="579"/>
      <c r="U31" s="580"/>
      <c r="V31" s="579"/>
      <c r="W31" s="585"/>
      <c r="X31" s="327"/>
      <c r="Y31" s="52">
        <f t="shared" si="0"/>
        <v>0</v>
      </c>
      <c r="Z31" s="148"/>
    </row>
    <row r="32" spans="1:26" ht="27.95" customHeight="1" x14ac:dyDescent="0.2">
      <c r="A32" s="326"/>
      <c r="B32" s="224" t="s">
        <v>131</v>
      </c>
      <c r="C32" s="131" t="s">
        <v>180</v>
      </c>
      <c r="D32" s="579"/>
      <c r="E32" s="580"/>
      <c r="F32" s="579"/>
      <c r="G32" s="580"/>
      <c r="H32" s="579"/>
      <c r="I32" s="580"/>
      <c r="J32" s="579"/>
      <c r="K32" s="580"/>
      <c r="L32" s="579"/>
      <c r="M32" s="580"/>
      <c r="N32" s="579"/>
      <c r="O32" s="580"/>
      <c r="P32" s="579"/>
      <c r="Q32" s="580"/>
      <c r="R32" s="579"/>
      <c r="S32" s="580"/>
      <c r="T32" s="579"/>
      <c r="U32" s="580"/>
      <c r="V32" s="579"/>
      <c r="W32" s="585"/>
      <c r="X32" s="327"/>
      <c r="Y32" s="52">
        <f t="shared" si="0"/>
        <v>0</v>
      </c>
      <c r="Z32" s="148"/>
    </row>
    <row r="33" spans="1:122" ht="27.95" customHeight="1" x14ac:dyDescent="0.2">
      <c r="A33" s="326"/>
      <c r="B33" s="240" t="s">
        <v>181</v>
      </c>
      <c r="C33" s="119" t="s">
        <v>353</v>
      </c>
      <c r="D33" s="579"/>
      <c r="E33" s="580"/>
      <c r="F33" s="579"/>
      <c r="G33" s="580"/>
      <c r="H33" s="579"/>
      <c r="I33" s="580"/>
      <c r="J33" s="579"/>
      <c r="K33" s="580"/>
      <c r="L33" s="579"/>
      <c r="M33" s="580"/>
      <c r="N33" s="579"/>
      <c r="O33" s="580"/>
      <c r="P33" s="579"/>
      <c r="Q33" s="580"/>
      <c r="R33" s="579"/>
      <c r="S33" s="580"/>
      <c r="T33" s="579"/>
      <c r="U33" s="580"/>
      <c r="V33" s="579"/>
      <c r="W33" s="585"/>
      <c r="X33" s="327"/>
      <c r="Y33" s="52">
        <f t="shared" si="0"/>
        <v>0</v>
      </c>
      <c r="Z33" s="148"/>
    </row>
    <row r="34" spans="1:122" ht="27.95" customHeight="1" x14ac:dyDescent="0.2">
      <c r="A34" s="326"/>
      <c r="B34" s="240" t="s">
        <v>78</v>
      </c>
      <c r="C34" s="126" t="s">
        <v>318</v>
      </c>
      <c r="D34" s="579"/>
      <c r="E34" s="580"/>
      <c r="F34" s="579"/>
      <c r="G34" s="580"/>
      <c r="H34" s="579"/>
      <c r="I34" s="580"/>
      <c r="J34" s="579"/>
      <c r="K34" s="580"/>
      <c r="L34" s="579"/>
      <c r="M34" s="580"/>
      <c r="N34" s="579"/>
      <c r="O34" s="580"/>
      <c r="P34" s="579"/>
      <c r="Q34" s="580"/>
      <c r="R34" s="579"/>
      <c r="S34" s="580"/>
      <c r="T34" s="579"/>
      <c r="U34" s="580"/>
      <c r="V34" s="579"/>
      <c r="W34" s="585"/>
      <c r="X34" s="327"/>
      <c r="Y34" s="52">
        <f t="shared" si="0"/>
        <v>0</v>
      </c>
      <c r="Z34" s="148"/>
    </row>
    <row r="35" spans="1:122" ht="45" customHeight="1" x14ac:dyDescent="0.2">
      <c r="A35" s="326"/>
      <c r="B35" s="224" t="s">
        <v>319</v>
      </c>
      <c r="C35" s="125" t="s">
        <v>423</v>
      </c>
      <c r="D35" s="579"/>
      <c r="E35" s="580"/>
      <c r="F35" s="579"/>
      <c r="G35" s="580"/>
      <c r="H35" s="579"/>
      <c r="I35" s="580"/>
      <c r="J35" s="579"/>
      <c r="K35" s="580"/>
      <c r="L35" s="579"/>
      <c r="M35" s="580"/>
      <c r="N35" s="579"/>
      <c r="O35" s="580"/>
      <c r="P35" s="579"/>
      <c r="Q35" s="580"/>
      <c r="R35" s="579"/>
      <c r="S35" s="580"/>
      <c r="T35" s="579"/>
      <c r="U35" s="580"/>
      <c r="V35" s="579"/>
      <c r="W35" s="585"/>
      <c r="X35" s="327"/>
      <c r="Y35" s="52">
        <f t="shared" si="0"/>
        <v>0</v>
      </c>
      <c r="Z35" s="148"/>
    </row>
    <row r="36" spans="1:122" ht="45" customHeight="1" x14ac:dyDescent="0.2">
      <c r="A36" s="326"/>
      <c r="B36" s="224" t="s">
        <v>320</v>
      </c>
      <c r="C36" s="125" t="s">
        <v>424</v>
      </c>
      <c r="D36" s="579"/>
      <c r="E36" s="580"/>
      <c r="F36" s="579"/>
      <c r="G36" s="580"/>
      <c r="H36" s="579"/>
      <c r="I36" s="580"/>
      <c r="J36" s="579"/>
      <c r="K36" s="580"/>
      <c r="L36" s="579"/>
      <c r="M36" s="580"/>
      <c r="N36" s="579"/>
      <c r="O36" s="580"/>
      <c r="P36" s="579"/>
      <c r="Q36" s="580"/>
      <c r="R36" s="579"/>
      <c r="S36" s="580"/>
      <c r="T36" s="579"/>
      <c r="U36" s="580"/>
      <c r="V36" s="579"/>
      <c r="W36" s="585"/>
      <c r="X36" s="327"/>
      <c r="Y36" s="52">
        <f t="shared" si="0"/>
        <v>0</v>
      </c>
      <c r="Z36" s="148"/>
    </row>
    <row r="37" spans="1:122" ht="45" customHeight="1" x14ac:dyDescent="0.2">
      <c r="A37" s="326"/>
      <c r="B37" s="259" t="s">
        <v>321</v>
      </c>
      <c r="C37" s="117" t="s">
        <v>409</v>
      </c>
      <c r="D37" s="579"/>
      <c r="E37" s="580"/>
      <c r="F37" s="579"/>
      <c r="G37" s="580"/>
      <c r="H37" s="579"/>
      <c r="I37" s="580"/>
      <c r="J37" s="579"/>
      <c r="K37" s="580"/>
      <c r="L37" s="579"/>
      <c r="M37" s="580"/>
      <c r="N37" s="579"/>
      <c r="O37" s="580"/>
      <c r="P37" s="579"/>
      <c r="Q37" s="580"/>
      <c r="R37" s="579"/>
      <c r="S37" s="580"/>
      <c r="T37" s="579"/>
      <c r="U37" s="580"/>
      <c r="V37" s="579"/>
      <c r="W37" s="585"/>
      <c r="X37" s="327"/>
      <c r="Y37" s="52">
        <f t="shared" si="0"/>
        <v>0</v>
      </c>
      <c r="Z37" s="148"/>
    </row>
    <row r="38" spans="1:122" ht="27.95" customHeight="1" thickBot="1" x14ac:dyDescent="0.25">
      <c r="A38" s="326"/>
      <c r="B38" s="259" t="s">
        <v>386</v>
      </c>
      <c r="C38" s="139" t="s">
        <v>293</v>
      </c>
      <c r="D38" s="587"/>
      <c r="E38" s="589"/>
      <c r="F38" s="587"/>
      <c r="G38" s="589"/>
      <c r="H38" s="587"/>
      <c r="I38" s="589"/>
      <c r="J38" s="587"/>
      <c r="K38" s="589"/>
      <c r="L38" s="587"/>
      <c r="M38" s="589"/>
      <c r="N38" s="587"/>
      <c r="O38" s="589"/>
      <c r="P38" s="587"/>
      <c r="Q38" s="589"/>
      <c r="R38" s="587"/>
      <c r="S38" s="589"/>
      <c r="T38" s="587"/>
      <c r="U38" s="589"/>
      <c r="V38" s="587"/>
      <c r="W38" s="588"/>
      <c r="X38" s="347"/>
      <c r="Y38" s="52">
        <f t="shared" si="0"/>
        <v>0</v>
      </c>
      <c r="Z38" s="148"/>
    </row>
    <row r="39" spans="1:122" s="1" customFormat="1" ht="30" customHeight="1" thickBot="1" x14ac:dyDescent="0.5">
      <c r="A39" s="386"/>
      <c r="B39" s="216" t="s">
        <v>197</v>
      </c>
      <c r="C39" s="19" t="s">
        <v>173</v>
      </c>
      <c r="D39" s="28"/>
      <c r="E39" s="74"/>
      <c r="F39" s="29" t="s">
        <v>429</v>
      </c>
      <c r="G39" s="75"/>
      <c r="H39" s="28" t="s">
        <v>429</v>
      </c>
      <c r="I39" s="74"/>
      <c r="J39" s="29" t="s">
        <v>429</v>
      </c>
      <c r="K39" s="75"/>
      <c r="L39" s="28" t="s">
        <v>429</v>
      </c>
      <c r="M39" s="74"/>
      <c r="N39" s="29" t="s">
        <v>429</v>
      </c>
      <c r="O39" s="75"/>
      <c r="P39" s="28" t="s">
        <v>429</v>
      </c>
      <c r="Q39" s="74"/>
      <c r="R39" s="79"/>
      <c r="S39" s="75"/>
      <c r="T39" s="78"/>
      <c r="U39" s="74"/>
      <c r="V39" s="29" t="s">
        <v>429</v>
      </c>
      <c r="W39" s="75"/>
      <c r="X39" s="328"/>
      <c r="Y39" s="55"/>
      <c r="Z39" s="55"/>
      <c r="AA39" s="438"/>
      <c r="AB39" s="438"/>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199"/>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row>
    <row r="40" spans="1:122" s="1" customFormat="1" ht="45" customHeight="1" x14ac:dyDescent="0.2">
      <c r="A40" s="386"/>
      <c r="B40" s="240" t="s">
        <v>270</v>
      </c>
      <c r="C40" s="126" t="s">
        <v>72</v>
      </c>
      <c r="D40" s="581"/>
      <c r="E40" s="582"/>
      <c r="F40" s="581"/>
      <c r="G40" s="582"/>
      <c r="H40" s="581"/>
      <c r="I40" s="582"/>
      <c r="J40" s="581"/>
      <c r="K40" s="582"/>
      <c r="L40" s="581"/>
      <c r="M40" s="582"/>
      <c r="N40" s="581"/>
      <c r="O40" s="582"/>
      <c r="P40" s="581"/>
      <c r="Q40" s="582"/>
      <c r="R40" s="581"/>
      <c r="S40" s="582"/>
      <c r="T40" s="581"/>
      <c r="U40" s="582"/>
      <c r="V40" s="581"/>
      <c r="W40" s="584"/>
      <c r="X40" s="327"/>
      <c r="Y40" s="52">
        <f>COUNTIF(D40:W40,"a")+COUNTIF(D40:W40,"s")</f>
        <v>0</v>
      </c>
      <c r="Z40" s="148"/>
      <c r="AA40" s="438"/>
      <c r="AB40" s="438"/>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row>
    <row r="41" spans="1:122" s="1" customFormat="1" ht="45" customHeight="1" thickBot="1" x14ac:dyDescent="0.25">
      <c r="A41" s="326"/>
      <c r="B41" s="259" t="s">
        <v>217</v>
      </c>
      <c r="C41" s="117" t="s">
        <v>391</v>
      </c>
      <c r="D41" s="587"/>
      <c r="E41" s="589"/>
      <c r="F41" s="587"/>
      <c r="G41" s="589"/>
      <c r="H41" s="587"/>
      <c r="I41" s="589"/>
      <c r="J41" s="587"/>
      <c r="K41" s="589"/>
      <c r="L41" s="587"/>
      <c r="M41" s="589"/>
      <c r="N41" s="587"/>
      <c r="O41" s="589"/>
      <c r="P41" s="587"/>
      <c r="Q41" s="589"/>
      <c r="R41" s="587"/>
      <c r="S41" s="589"/>
      <c r="T41" s="587"/>
      <c r="U41" s="589"/>
      <c r="V41" s="587"/>
      <c r="W41" s="588"/>
      <c r="X41" s="357"/>
      <c r="Y41" s="52">
        <f>COUNTIF(D41:W41,"a")+COUNTIF(D41:W41,"s")</f>
        <v>0</v>
      </c>
      <c r="Z41" s="148"/>
      <c r="AA41" s="438"/>
      <c r="AB41" s="438"/>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199"/>
      <c r="BR41" s="199"/>
      <c r="BS41" s="199"/>
      <c r="BT41" s="199"/>
      <c r="BU41" s="199"/>
      <c r="BV41" s="199"/>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row>
    <row r="42" spans="1:122" ht="30" customHeight="1" thickBot="1" x14ac:dyDescent="0.5">
      <c r="A42" s="326"/>
      <c r="B42" s="216">
        <v>108</v>
      </c>
      <c r="C42" s="20" t="s">
        <v>174</v>
      </c>
      <c r="D42" s="28" t="s">
        <v>429</v>
      </c>
      <c r="E42" s="74"/>
      <c r="F42" s="29" t="s">
        <v>429</v>
      </c>
      <c r="G42" s="75"/>
      <c r="H42" s="28" t="s">
        <v>429</v>
      </c>
      <c r="I42" s="74"/>
      <c r="J42" s="29" t="s">
        <v>429</v>
      </c>
      <c r="K42" s="75"/>
      <c r="L42" s="28" t="s">
        <v>429</v>
      </c>
      <c r="M42" s="74"/>
      <c r="N42" s="29" t="s">
        <v>429</v>
      </c>
      <c r="O42" s="75"/>
      <c r="P42" s="28" t="s">
        <v>429</v>
      </c>
      <c r="Q42" s="74"/>
      <c r="R42" s="79"/>
      <c r="S42" s="75"/>
      <c r="T42" s="28" t="s">
        <v>429</v>
      </c>
      <c r="U42" s="74"/>
      <c r="V42" s="29" t="s">
        <v>429</v>
      </c>
      <c r="W42" s="75"/>
      <c r="X42" s="328"/>
    </row>
    <row r="43" spans="1:122" ht="45" customHeight="1" x14ac:dyDescent="0.2">
      <c r="A43" s="386"/>
      <c r="B43" s="240" t="s">
        <v>218</v>
      </c>
      <c r="C43" s="126" t="s">
        <v>74</v>
      </c>
      <c r="D43" s="581"/>
      <c r="E43" s="582"/>
      <c r="F43" s="581"/>
      <c r="G43" s="582"/>
      <c r="H43" s="581"/>
      <c r="I43" s="582"/>
      <c r="J43" s="581"/>
      <c r="K43" s="582"/>
      <c r="L43" s="581"/>
      <c r="M43" s="582"/>
      <c r="N43" s="581"/>
      <c r="O43" s="582"/>
      <c r="P43" s="581"/>
      <c r="Q43" s="582"/>
      <c r="R43" s="581"/>
      <c r="S43" s="582"/>
      <c r="T43" s="581"/>
      <c r="U43" s="582"/>
      <c r="V43" s="581"/>
      <c r="W43" s="584"/>
      <c r="X43" s="327"/>
      <c r="Y43" s="52">
        <f>COUNTIF(D43:W43,"a")+COUNTIF(D43:W43,"s")</f>
        <v>0</v>
      </c>
      <c r="Z43" s="148"/>
    </row>
    <row r="44" spans="1:122" ht="45" customHeight="1" x14ac:dyDescent="0.2">
      <c r="A44" s="386"/>
      <c r="B44" s="224" t="s">
        <v>219</v>
      </c>
      <c r="C44" s="125" t="s">
        <v>73</v>
      </c>
      <c r="D44" s="579"/>
      <c r="E44" s="580"/>
      <c r="F44" s="579"/>
      <c r="G44" s="580"/>
      <c r="H44" s="579"/>
      <c r="I44" s="580"/>
      <c r="J44" s="579"/>
      <c r="K44" s="580"/>
      <c r="L44" s="579"/>
      <c r="M44" s="580"/>
      <c r="N44" s="579"/>
      <c r="O44" s="580"/>
      <c r="P44" s="579"/>
      <c r="Q44" s="580"/>
      <c r="R44" s="579"/>
      <c r="S44" s="580"/>
      <c r="T44" s="579"/>
      <c r="U44" s="580"/>
      <c r="V44" s="579"/>
      <c r="W44" s="585"/>
      <c r="X44" s="327"/>
      <c r="Y44" s="52">
        <f>COUNTIF(D44:W44,"a")+COUNTIF(D44:W44,"s")</f>
        <v>0</v>
      </c>
      <c r="Z44" s="148"/>
    </row>
    <row r="45" spans="1:122" ht="27.95" customHeight="1" x14ac:dyDescent="0.2">
      <c r="A45" s="386"/>
      <c r="B45" s="224" t="s">
        <v>355</v>
      </c>
      <c r="C45" s="125" t="s">
        <v>70</v>
      </c>
      <c r="D45" s="579"/>
      <c r="E45" s="580"/>
      <c r="F45" s="579"/>
      <c r="G45" s="580"/>
      <c r="H45" s="579"/>
      <c r="I45" s="580"/>
      <c r="J45" s="579"/>
      <c r="K45" s="580"/>
      <c r="L45" s="579"/>
      <c r="M45" s="580"/>
      <c r="N45" s="579"/>
      <c r="O45" s="580"/>
      <c r="P45" s="579"/>
      <c r="Q45" s="580"/>
      <c r="R45" s="579"/>
      <c r="S45" s="580"/>
      <c r="T45" s="579"/>
      <c r="U45" s="580"/>
      <c r="V45" s="579"/>
      <c r="W45" s="585"/>
      <c r="X45" s="327"/>
      <c r="Y45" s="52">
        <f>COUNTIF(D45:W45,"a")+COUNTIF(D45:W45,"s")</f>
        <v>0</v>
      </c>
      <c r="Z45" s="148"/>
    </row>
    <row r="46" spans="1:122" ht="27.95" customHeight="1" thickBot="1" x14ac:dyDescent="0.25">
      <c r="A46" s="387"/>
      <c r="B46" s="267" t="s">
        <v>271</v>
      </c>
      <c r="C46" s="271" t="s">
        <v>272</v>
      </c>
      <c r="D46" s="577"/>
      <c r="E46" s="578"/>
      <c r="F46" s="577"/>
      <c r="G46" s="578"/>
      <c r="H46" s="577"/>
      <c r="I46" s="578"/>
      <c r="J46" s="577"/>
      <c r="K46" s="578"/>
      <c r="L46" s="577"/>
      <c r="M46" s="578"/>
      <c r="N46" s="577"/>
      <c r="O46" s="578"/>
      <c r="P46" s="577"/>
      <c r="Q46" s="578"/>
      <c r="R46" s="577"/>
      <c r="S46" s="578"/>
      <c r="T46" s="577"/>
      <c r="U46" s="578"/>
      <c r="V46" s="577"/>
      <c r="W46" s="586"/>
      <c r="X46" s="330"/>
      <c r="Y46" s="52">
        <f>COUNTIF(D46:W46,"a")+COUNTIF(D46:W46,"s")</f>
        <v>0</v>
      </c>
      <c r="Z46" s="148"/>
    </row>
    <row r="47" spans="1:122" ht="40.9" customHeight="1" thickBot="1" x14ac:dyDescent="0.5">
      <c r="A47" s="388"/>
      <c r="B47" s="247">
        <v>109</v>
      </c>
      <c r="C47" s="270" t="s">
        <v>291</v>
      </c>
      <c r="D47" s="31"/>
      <c r="E47" s="72"/>
      <c r="F47" s="32" t="s">
        <v>429</v>
      </c>
      <c r="G47" s="71"/>
      <c r="H47" s="31" t="s">
        <v>429</v>
      </c>
      <c r="I47" s="72"/>
      <c r="J47" s="32" t="s">
        <v>429</v>
      </c>
      <c r="K47" s="71"/>
      <c r="L47" s="31" t="s">
        <v>429</v>
      </c>
      <c r="M47" s="72"/>
      <c r="N47" s="32" t="s">
        <v>429</v>
      </c>
      <c r="O47" s="71"/>
      <c r="P47" s="31" t="s">
        <v>429</v>
      </c>
      <c r="Q47" s="72"/>
      <c r="R47" s="32"/>
      <c r="S47" s="71"/>
      <c r="T47" s="31"/>
      <c r="U47" s="72"/>
      <c r="V47" s="32" t="s">
        <v>429</v>
      </c>
      <c r="W47" s="71"/>
      <c r="X47" s="385"/>
    </row>
    <row r="48" spans="1:122" ht="27.95" customHeight="1" x14ac:dyDescent="0.2">
      <c r="A48" s="386"/>
      <c r="B48" s="240" t="s">
        <v>356</v>
      </c>
      <c r="C48" s="126" t="s">
        <v>419</v>
      </c>
      <c r="D48" s="581"/>
      <c r="E48" s="582"/>
      <c r="F48" s="581"/>
      <c r="G48" s="582"/>
      <c r="H48" s="581"/>
      <c r="I48" s="582"/>
      <c r="J48" s="581"/>
      <c r="K48" s="582"/>
      <c r="L48" s="581"/>
      <c r="M48" s="582"/>
      <c r="N48" s="581"/>
      <c r="O48" s="582"/>
      <c r="P48" s="581"/>
      <c r="Q48" s="582"/>
      <c r="R48" s="581"/>
      <c r="S48" s="582"/>
      <c r="T48" s="581"/>
      <c r="U48" s="582"/>
      <c r="V48" s="581"/>
      <c r="W48" s="584"/>
      <c r="X48" s="327"/>
      <c r="Y48" s="52">
        <f>COUNTIF(D48:W48,"a")+COUNTIF(D48:W48,"s")</f>
        <v>0</v>
      </c>
      <c r="Z48" s="148"/>
    </row>
    <row r="49" spans="1:26" ht="45" customHeight="1" x14ac:dyDescent="0.2">
      <c r="A49" s="326"/>
      <c r="B49" s="224" t="s">
        <v>242</v>
      </c>
      <c r="C49" s="125" t="s">
        <v>109</v>
      </c>
      <c r="D49" s="579"/>
      <c r="E49" s="580"/>
      <c r="F49" s="579"/>
      <c r="G49" s="580"/>
      <c r="H49" s="579"/>
      <c r="I49" s="580"/>
      <c r="J49" s="579"/>
      <c r="K49" s="580"/>
      <c r="L49" s="579"/>
      <c r="M49" s="580"/>
      <c r="N49" s="579"/>
      <c r="O49" s="580"/>
      <c r="P49" s="579"/>
      <c r="Q49" s="580"/>
      <c r="R49" s="579"/>
      <c r="S49" s="580"/>
      <c r="T49" s="579"/>
      <c r="U49" s="580"/>
      <c r="V49" s="579"/>
      <c r="W49" s="585"/>
      <c r="X49" s="327"/>
      <c r="Y49" s="52">
        <f>COUNTIF(D49:W49,"a")+COUNTIF(D49:W49,"s")</f>
        <v>0</v>
      </c>
      <c r="Z49" s="148"/>
    </row>
    <row r="50" spans="1:26" ht="27.95" customHeight="1" x14ac:dyDescent="0.2">
      <c r="A50" s="326"/>
      <c r="B50" s="224" t="s">
        <v>243</v>
      </c>
      <c r="C50" s="125" t="s">
        <v>1026</v>
      </c>
      <c r="D50" s="579"/>
      <c r="E50" s="580"/>
      <c r="F50" s="579"/>
      <c r="G50" s="580"/>
      <c r="H50" s="579"/>
      <c r="I50" s="580"/>
      <c r="J50" s="579"/>
      <c r="K50" s="580"/>
      <c r="L50" s="579"/>
      <c r="M50" s="580"/>
      <c r="N50" s="579"/>
      <c r="O50" s="580"/>
      <c r="P50" s="579"/>
      <c r="Q50" s="580"/>
      <c r="R50" s="579"/>
      <c r="S50" s="580"/>
      <c r="T50" s="579"/>
      <c r="U50" s="580"/>
      <c r="V50" s="579"/>
      <c r="W50" s="585"/>
      <c r="X50" s="327"/>
      <c r="Y50" s="52">
        <f>COUNTIF(D50:W50,"a")+COUNTIF(D50:W50,"s")</f>
        <v>0</v>
      </c>
      <c r="Z50" s="148"/>
    </row>
    <row r="51" spans="1:26" ht="27.95" customHeight="1" x14ac:dyDescent="0.2">
      <c r="A51" s="326"/>
      <c r="B51" s="224" t="s">
        <v>244</v>
      </c>
      <c r="C51" s="113" t="s">
        <v>421</v>
      </c>
      <c r="D51" s="579"/>
      <c r="E51" s="580"/>
      <c r="F51" s="579"/>
      <c r="G51" s="580"/>
      <c r="H51" s="579"/>
      <c r="I51" s="580"/>
      <c r="J51" s="579"/>
      <c r="K51" s="580"/>
      <c r="L51" s="579"/>
      <c r="M51" s="580"/>
      <c r="N51" s="579"/>
      <c r="O51" s="580"/>
      <c r="P51" s="579"/>
      <c r="Q51" s="580"/>
      <c r="R51" s="579"/>
      <c r="S51" s="580"/>
      <c r="T51" s="579"/>
      <c r="U51" s="580"/>
      <c r="V51" s="579"/>
      <c r="W51" s="585"/>
      <c r="X51" s="327"/>
      <c r="Y51" s="52">
        <f>COUNTIF(D51:W51,"a")+COUNTIF(D51:W51,"s")</f>
        <v>0</v>
      </c>
      <c r="Z51" s="148"/>
    </row>
    <row r="52" spans="1:26" ht="45" customHeight="1" thickBot="1" x14ac:dyDescent="0.25">
      <c r="A52" s="326"/>
      <c r="B52" s="259" t="s">
        <v>245</v>
      </c>
      <c r="C52" s="117" t="s">
        <v>290</v>
      </c>
      <c r="D52" s="577"/>
      <c r="E52" s="578"/>
      <c r="F52" s="577"/>
      <c r="G52" s="578"/>
      <c r="H52" s="577"/>
      <c r="I52" s="578"/>
      <c r="J52" s="577"/>
      <c r="K52" s="578"/>
      <c r="L52" s="577"/>
      <c r="M52" s="578"/>
      <c r="N52" s="577"/>
      <c r="O52" s="578"/>
      <c r="P52" s="577"/>
      <c r="Q52" s="578"/>
      <c r="R52" s="577"/>
      <c r="S52" s="578"/>
      <c r="T52" s="577"/>
      <c r="U52" s="578"/>
      <c r="V52" s="577"/>
      <c r="W52" s="586"/>
      <c r="X52" s="327"/>
      <c r="Y52" s="52">
        <f>COUNTIF(D52:W52,"a")+COUNTIF(D52:W52,"s")</f>
        <v>0</v>
      </c>
      <c r="Z52" s="148"/>
    </row>
    <row r="53" spans="1:26" ht="30" customHeight="1" thickBot="1" x14ac:dyDescent="0.25">
      <c r="A53" s="326"/>
      <c r="B53" s="216" t="s">
        <v>199</v>
      </c>
      <c r="C53" s="21" t="s">
        <v>343</v>
      </c>
      <c r="D53" s="28"/>
      <c r="E53" s="74"/>
      <c r="F53" s="29" t="s">
        <v>429</v>
      </c>
      <c r="G53" s="75"/>
      <c r="H53" s="28" t="s">
        <v>429</v>
      </c>
      <c r="I53" s="74"/>
      <c r="J53" s="29" t="s">
        <v>429</v>
      </c>
      <c r="K53" s="75"/>
      <c r="L53" s="28"/>
      <c r="M53" s="83"/>
      <c r="N53" s="29"/>
      <c r="O53" s="84"/>
      <c r="P53" s="28"/>
      <c r="Q53" s="83"/>
      <c r="R53" s="85"/>
      <c r="S53" s="84"/>
      <c r="T53" s="86"/>
      <c r="U53" s="83"/>
      <c r="V53" s="29"/>
      <c r="W53" s="84"/>
      <c r="X53" s="374"/>
      <c r="Y53" s="53"/>
    </row>
    <row r="54" spans="1:26" ht="27.95" customHeight="1" x14ac:dyDescent="0.2">
      <c r="A54" s="326"/>
      <c r="B54" s="240" t="s">
        <v>246</v>
      </c>
      <c r="C54" s="126" t="s">
        <v>69</v>
      </c>
      <c r="D54" s="581"/>
      <c r="E54" s="582"/>
      <c r="F54" s="581"/>
      <c r="G54" s="582"/>
      <c r="H54" s="581"/>
      <c r="I54" s="582"/>
      <c r="J54" s="581"/>
      <c r="K54" s="582"/>
      <c r="L54" s="581"/>
      <c r="M54" s="582"/>
      <c r="N54" s="581"/>
      <c r="O54" s="582"/>
      <c r="P54" s="581"/>
      <c r="Q54" s="582"/>
      <c r="R54" s="581"/>
      <c r="S54" s="582"/>
      <c r="T54" s="581"/>
      <c r="U54" s="582"/>
      <c r="V54" s="581"/>
      <c r="W54" s="584"/>
      <c r="X54" s="327"/>
      <c r="Y54" s="52">
        <f t="shared" ref="Y54:Y59" si="1">COUNTIF(D54:W54,"a")+COUNTIF(D54:W54,"s")</f>
        <v>0</v>
      </c>
      <c r="Z54" s="148"/>
    </row>
    <row r="55" spans="1:26" ht="27.95" customHeight="1" x14ac:dyDescent="0.2">
      <c r="A55" s="326"/>
      <c r="B55" s="224" t="s">
        <v>247</v>
      </c>
      <c r="C55" s="125" t="s">
        <v>239</v>
      </c>
      <c r="D55" s="579"/>
      <c r="E55" s="580"/>
      <c r="F55" s="579"/>
      <c r="G55" s="580"/>
      <c r="H55" s="579"/>
      <c r="I55" s="580"/>
      <c r="J55" s="579"/>
      <c r="K55" s="580"/>
      <c r="L55" s="579"/>
      <c r="M55" s="580"/>
      <c r="N55" s="579"/>
      <c r="O55" s="580"/>
      <c r="P55" s="579"/>
      <c r="Q55" s="580"/>
      <c r="R55" s="579"/>
      <c r="S55" s="580"/>
      <c r="T55" s="579"/>
      <c r="U55" s="580"/>
      <c r="V55" s="579"/>
      <c r="W55" s="585"/>
      <c r="X55" s="327"/>
      <c r="Y55" s="52">
        <f t="shared" si="1"/>
        <v>0</v>
      </c>
      <c r="Z55" s="148"/>
    </row>
    <row r="56" spans="1:26" ht="27.95" customHeight="1" x14ac:dyDescent="0.2">
      <c r="A56" s="326"/>
      <c r="B56" s="224" t="s">
        <v>248</v>
      </c>
      <c r="C56" s="113" t="s">
        <v>249</v>
      </c>
      <c r="D56" s="579"/>
      <c r="E56" s="580"/>
      <c r="F56" s="579"/>
      <c r="G56" s="580"/>
      <c r="H56" s="579"/>
      <c r="I56" s="580"/>
      <c r="J56" s="579"/>
      <c r="K56" s="580"/>
      <c r="L56" s="579"/>
      <c r="M56" s="580"/>
      <c r="N56" s="579"/>
      <c r="O56" s="580"/>
      <c r="P56" s="579"/>
      <c r="Q56" s="580"/>
      <c r="R56" s="579"/>
      <c r="S56" s="580"/>
      <c r="T56" s="579"/>
      <c r="U56" s="580"/>
      <c r="V56" s="579"/>
      <c r="W56" s="585"/>
      <c r="X56" s="327"/>
      <c r="Y56" s="52">
        <f t="shared" si="1"/>
        <v>0</v>
      </c>
      <c r="Z56" s="148"/>
    </row>
    <row r="57" spans="1:26" ht="27.95" customHeight="1" x14ac:dyDescent="0.2">
      <c r="A57" s="326"/>
      <c r="B57" s="259" t="s">
        <v>250</v>
      </c>
      <c r="C57" s="117" t="s">
        <v>251</v>
      </c>
      <c r="D57" s="579"/>
      <c r="E57" s="580"/>
      <c r="F57" s="579"/>
      <c r="G57" s="580"/>
      <c r="H57" s="579"/>
      <c r="I57" s="580"/>
      <c r="J57" s="579"/>
      <c r="K57" s="580"/>
      <c r="L57" s="579"/>
      <c r="M57" s="580"/>
      <c r="N57" s="579"/>
      <c r="O57" s="580"/>
      <c r="P57" s="579"/>
      <c r="Q57" s="580"/>
      <c r="R57" s="579"/>
      <c r="S57" s="580"/>
      <c r="T57" s="579"/>
      <c r="U57" s="580"/>
      <c r="V57" s="579"/>
      <c r="W57" s="585"/>
      <c r="X57" s="327"/>
      <c r="Y57" s="52">
        <f t="shared" si="1"/>
        <v>0</v>
      </c>
      <c r="Z57" s="148"/>
    </row>
    <row r="58" spans="1:26" ht="27.95" customHeight="1" x14ac:dyDescent="0.2">
      <c r="A58" s="326"/>
      <c r="B58" s="224" t="s">
        <v>240</v>
      </c>
      <c r="C58" s="125" t="s">
        <v>216</v>
      </c>
      <c r="D58" s="579"/>
      <c r="E58" s="580"/>
      <c r="F58" s="579"/>
      <c r="G58" s="580"/>
      <c r="H58" s="579"/>
      <c r="I58" s="580"/>
      <c r="J58" s="579"/>
      <c r="K58" s="580"/>
      <c r="L58" s="579"/>
      <c r="M58" s="580"/>
      <c r="N58" s="579"/>
      <c r="O58" s="580"/>
      <c r="P58" s="579"/>
      <c r="Q58" s="580"/>
      <c r="R58" s="579"/>
      <c r="S58" s="580"/>
      <c r="T58" s="579"/>
      <c r="U58" s="580"/>
      <c r="V58" s="579"/>
      <c r="W58" s="585"/>
      <c r="X58" s="327"/>
      <c r="Y58" s="52">
        <f t="shared" si="1"/>
        <v>0</v>
      </c>
      <c r="Z58" s="148"/>
    </row>
    <row r="59" spans="1:26" ht="45" customHeight="1" thickBot="1" x14ac:dyDescent="0.25">
      <c r="A59" s="326"/>
      <c r="B59" s="259" t="s">
        <v>241</v>
      </c>
      <c r="C59" s="117" t="s">
        <v>110</v>
      </c>
      <c r="D59" s="577"/>
      <c r="E59" s="578"/>
      <c r="F59" s="577"/>
      <c r="G59" s="578"/>
      <c r="H59" s="577"/>
      <c r="I59" s="578"/>
      <c r="J59" s="577"/>
      <c r="K59" s="578"/>
      <c r="L59" s="577"/>
      <c r="M59" s="578"/>
      <c r="N59" s="577"/>
      <c r="O59" s="578"/>
      <c r="P59" s="577"/>
      <c r="Q59" s="578"/>
      <c r="R59" s="577"/>
      <c r="S59" s="578"/>
      <c r="T59" s="577"/>
      <c r="U59" s="578"/>
      <c r="V59" s="577"/>
      <c r="W59" s="586"/>
      <c r="X59" s="327"/>
      <c r="Y59" s="52">
        <f t="shared" si="1"/>
        <v>0</v>
      </c>
      <c r="Z59" s="148"/>
    </row>
    <row r="60" spans="1:26" ht="30" customHeight="1" thickBot="1" x14ac:dyDescent="0.5">
      <c r="A60" s="326"/>
      <c r="B60" s="216" t="s">
        <v>198</v>
      </c>
      <c r="C60" s="20" t="s">
        <v>231</v>
      </c>
      <c r="D60" s="28"/>
      <c r="E60" s="74"/>
      <c r="F60" s="29" t="s">
        <v>429</v>
      </c>
      <c r="G60" s="75"/>
      <c r="H60" s="28"/>
      <c r="I60" s="74"/>
      <c r="J60" s="29"/>
      <c r="K60" s="75"/>
      <c r="L60" s="28"/>
      <c r="M60" s="74"/>
      <c r="N60" s="29"/>
      <c r="O60" s="75"/>
      <c r="P60" s="28"/>
      <c r="Q60" s="74"/>
      <c r="R60" s="29"/>
      <c r="S60" s="75"/>
      <c r="T60" s="28"/>
      <c r="U60" s="74"/>
      <c r="V60" s="29"/>
      <c r="W60" s="75"/>
      <c r="X60" s="328"/>
    </row>
    <row r="61" spans="1:26" ht="45" customHeight="1" x14ac:dyDescent="0.2">
      <c r="A61" s="326"/>
      <c r="B61" s="240" t="s">
        <v>176</v>
      </c>
      <c r="C61" s="126" t="s">
        <v>111</v>
      </c>
      <c r="D61" s="581"/>
      <c r="E61" s="582"/>
      <c r="F61" s="581"/>
      <c r="G61" s="582"/>
      <c r="H61" s="581"/>
      <c r="I61" s="582"/>
      <c r="J61" s="581"/>
      <c r="K61" s="582"/>
      <c r="L61" s="581"/>
      <c r="M61" s="582"/>
      <c r="N61" s="581"/>
      <c r="O61" s="582"/>
      <c r="P61" s="581"/>
      <c r="Q61" s="582"/>
      <c r="R61" s="581"/>
      <c r="S61" s="582"/>
      <c r="T61" s="581"/>
      <c r="U61" s="582"/>
      <c r="V61" s="581"/>
      <c r="W61" s="584"/>
      <c r="X61" s="327"/>
      <c r="Y61" s="52">
        <f>COUNTIF(D61:W61,"a")+COUNTIF(D61:W61,"s")</f>
        <v>0</v>
      </c>
      <c r="Z61" s="148"/>
    </row>
    <row r="62" spans="1:26" ht="27.95" customHeight="1" x14ac:dyDescent="0.2">
      <c r="A62" s="386"/>
      <c r="B62" s="224" t="s">
        <v>177</v>
      </c>
      <c r="C62" s="113" t="s">
        <v>178</v>
      </c>
      <c r="D62" s="579"/>
      <c r="E62" s="580"/>
      <c r="F62" s="579"/>
      <c r="G62" s="580"/>
      <c r="H62" s="579"/>
      <c r="I62" s="580"/>
      <c r="J62" s="579"/>
      <c r="K62" s="580"/>
      <c r="L62" s="579"/>
      <c r="M62" s="580"/>
      <c r="N62" s="579"/>
      <c r="O62" s="580"/>
      <c r="P62" s="579"/>
      <c r="Q62" s="580"/>
      <c r="R62" s="579"/>
      <c r="S62" s="580"/>
      <c r="T62" s="579"/>
      <c r="U62" s="580"/>
      <c r="V62" s="579"/>
      <c r="W62" s="585"/>
      <c r="X62" s="327"/>
      <c r="Y62" s="52">
        <f>COUNTIF(D62:W62,"a")+COUNTIF(D62:W62,"s")</f>
        <v>0</v>
      </c>
      <c r="Z62" s="148"/>
    </row>
    <row r="63" spans="1:26" ht="27.95" customHeight="1" x14ac:dyDescent="0.2">
      <c r="A63" s="386"/>
      <c r="B63" s="224" t="s">
        <v>179</v>
      </c>
      <c r="C63" s="125" t="s">
        <v>235</v>
      </c>
      <c r="D63" s="579"/>
      <c r="E63" s="580"/>
      <c r="F63" s="579"/>
      <c r="G63" s="580"/>
      <c r="H63" s="579"/>
      <c r="I63" s="580"/>
      <c r="J63" s="579"/>
      <c r="K63" s="580"/>
      <c r="L63" s="579"/>
      <c r="M63" s="580"/>
      <c r="N63" s="579"/>
      <c r="O63" s="580"/>
      <c r="P63" s="579"/>
      <c r="Q63" s="580"/>
      <c r="R63" s="579"/>
      <c r="S63" s="580"/>
      <c r="T63" s="579"/>
      <c r="U63" s="580"/>
      <c r="V63" s="579"/>
      <c r="W63" s="585"/>
      <c r="X63" s="327"/>
      <c r="Y63" s="52">
        <f>COUNTIF(D63:W63,"a")+COUNTIF(D63:W63,"s")</f>
        <v>0</v>
      </c>
      <c r="Z63" s="148"/>
    </row>
    <row r="64" spans="1:26" ht="27.95" customHeight="1" thickBot="1" x14ac:dyDescent="0.25">
      <c r="A64" s="386"/>
      <c r="B64" s="259" t="s">
        <v>236</v>
      </c>
      <c r="C64" s="114" t="s">
        <v>103</v>
      </c>
      <c r="D64" s="587"/>
      <c r="E64" s="589"/>
      <c r="F64" s="587"/>
      <c r="G64" s="589"/>
      <c r="H64" s="587"/>
      <c r="I64" s="589"/>
      <c r="J64" s="587"/>
      <c r="K64" s="589"/>
      <c r="L64" s="587"/>
      <c r="M64" s="589"/>
      <c r="N64" s="587"/>
      <c r="O64" s="589"/>
      <c r="P64" s="587"/>
      <c r="Q64" s="589"/>
      <c r="R64" s="587"/>
      <c r="S64" s="589"/>
      <c r="T64" s="587"/>
      <c r="U64" s="589"/>
      <c r="V64" s="587"/>
      <c r="W64" s="588"/>
      <c r="X64" s="357"/>
      <c r="Y64" s="52">
        <f>COUNTIF(D64:W64,"a")+COUNTIF(D64:W64,"s")</f>
        <v>0</v>
      </c>
      <c r="Z64" s="148"/>
    </row>
    <row r="65" spans="1:122" ht="30" customHeight="1" thickBot="1" x14ac:dyDescent="0.25">
      <c r="A65" s="326"/>
      <c r="B65" s="216">
        <v>112</v>
      </c>
      <c r="C65" s="20" t="s">
        <v>413</v>
      </c>
      <c r="D65" s="28" t="s">
        <v>429</v>
      </c>
      <c r="E65" s="74"/>
      <c r="F65" s="29" t="s">
        <v>429</v>
      </c>
      <c r="G65" s="75"/>
      <c r="H65" s="28" t="s">
        <v>429</v>
      </c>
      <c r="I65" s="74"/>
      <c r="J65" s="29" t="s">
        <v>429</v>
      </c>
      <c r="K65" s="75"/>
      <c r="L65" s="28" t="s">
        <v>429</v>
      </c>
      <c r="M65" s="74"/>
      <c r="N65" s="29" t="s">
        <v>429</v>
      </c>
      <c r="O65" s="75"/>
      <c r="P65" s="28" t="s">
        <v>429</v>
      </c>
      <c r="Q65" s="74"/>
      <c r="R65" s="29" t="s">
        <v>429</v>
      </c>
      <c r="S65" s="75"/>
      <c r="T65" s="28" t="s">
        <v>429</v>
      </c>
      <c r="U65" s="74"/>
      <c r="V65" s="29" t="s">
        <v>429</v>
      </c>
      <c r="W65" s="75"/>
      <c r="X65" s="51"/>
    </row>
    <row r="66" spans="1:122" ht="45" customHeight="1" x14ac:dyDescent="0.2">
      <c r="A66" s="326"/>
      <c r="B66" s="240" t="s">
        <v>237</v>
      </c>
      <c r="C66" s="126" t="s">
        <v>417</v>
      </c>
      <c r="D66" s="581"/>
      <c r="E66" s="582"/>
      <c r="F66" s="581"/>
      <c r="G66" s="582"/>
      <c r="H66" s="581"/>
      <c r="I66" s="582"/>
      <c r="J66" s="581"/>
      <c r="K66" s="582"/>
      <c r="L66" s="581"/>
      <c r="M66" s="582"/>
      <c r="N66" s="581"/>
      <c r="O66" s="582"/>
      <c r="P66" s="581"/>
      <c r="Q66" s="582"/>
      <c r="R66" s="581"/>
      <c r="S66" s="582"/>
      <c r="T66" s="581"/>
      <c r="U66" s="582"/>
      <c r="V66" s="581"/>
      <c r="W66" s="584"/>
      <c r="X66" s="327"/>
      <c r="Y66" s="52">
        <f>COUNTIF(D66:W66,"a")+COUNTIF(D66:W66,"s")</f>
        <v>0</v>
      </c>
      <c r="Z66" s="148"/>
    </row>
    <row r="67" spans="1:122" ht="45" customHeight="1" x14ac:dyDescent="0.2">
      <c r="A67" s="326"/>
      <c r="B67" s="224" t="s">
        <v>273</v>
      </c>
      <c r="C67" s="125" t="s">
        <v>284</v>
      </c>
      <c r="D67" s="579"/>
      <c r="E67" s="580"/>
      <c r="F67" s="579"/>
      <c r="G67" s="580"/>
      <c r="H67" s="579"/>
      <c r="I67" s="580"/>
      <c r="J67" s="579"/>
      <c r="K67" s="580"/>
      <c r="L67" s="579"/>
      <c r="M67" s="580"/>
      <c r="N67" s="579"/>
      <c r="O67" s="580"/>
      <c r="P67" s="579"/>
      <c r="Q67" s="580"/>
      <c r="R67" s="579"/>
      <c r="S67" s="580"/>
      <c r="T67" s="579"/>
      <c r="U67" s="580"/>
      <c r="V67" s="579"/>
      <c r="W67" s="585"/>
      <c r="X67" s="327"/>
      <c r="Y67" s="52">
        <f>COUNTIF(D67:W67,"a")+COUNTIF(D67:W67,"s")</f>
        <v>0</v>
      </c>
      <c r="Z67" s="148"/>
    </row>
    <row r="68" spans="1:122" ht="27.95" customHeight="1" x14ac:dyDescent="0.2">
      <c r="A68" s="326"/>
      <c r="B68" s="224" t="s">
        <v>274</v>
      </c>
      <c r="C68" s="125" t="s">
        <v>285</v>
      </c>
      <c r="D68" s="579"/>
      <c r="E68" s="580"/>
      <c r="F68" s="579"/>
      <c r="G68" s="580"/>
      <c r="H68" s="579"/>
      <c r="I68" s="580"/>
      <c r="J68" s="579"/>
      <c r="K68" s="580"/>
      <c r="L68" s="579"/>
      <c r="M68" s="580"/>
      <c r="N68" s="579"/>
      <c r="O68" s="580"/>
      <c r="P68" s="579"/>
      <c r="Q68" s="580"/>
      <c r="R68" s="579"/>
      <c r="S68" s="580"/>
      <c r="T68" s="579"/>
      <c r="U68" s="580"/>
      <c r="V68" s="579"/>
      <c r="W68" s="585"/>
      <c r="X68" s="327"/>
      <c r="Y68" s="52">
        <f>COUNTIF(D68:W68,"a")+COUNTIF(D68:W68,"s")</f>
        <v>0</v>
      </c>
      <c r="Z68" s="148"/>
    </row>
    <row r="69" spans="1:122" ht="45" customHeight="1" x14ac:dyDescent="0.2">
      <c r="A69" s="326"/>
      <c r="B69" s="259" t="s">
        <v>238</v>
      </c>
      <c r="C69" s="117" t="s">
        <v>275</v>
      </c>
      <c r="D69" s="579"/>
      <c r="E69" s="580"/>
      <c r="F69" s="579"/>
      <c r="G69" s="580"/>
      <c r="H69" s="579"/>
      <c r="I69" s="580"/>
      <c r="J69" s="579"/>
      <c r="K69" s="580"/>
      <c r="L69" s="579"/>
      <c r="M69" s="580"/>
      <c r="N69" s="579"/>
      <c r="O69" s="580"/>
      <c r="P69" s="579"/>
      <c r="Q69" s="580"/>
      <c r="R69" s="579"/>
      <c r="S69" s="580"/>
      <c r="T69" s="579"/>
      <c r="U69" s="580"/>
      <c r="V69" s="579"/>
      <c r="W69" s="585"/>
      <c r="X69" s="327"/>
      <c r="Y69" s="52">
        <f>COUNTIF(D69:W69,"a")+COUNTIF(D69:W69,"s")</f>
        <v>0</v>
      </c>
      <c r="Z69" s="148"/>
    </row>
    <row r="70" spans="1:122" ht="45" customHeight="1" thickBot="1" x14ac:dyDescent="0.25">
      <c r="A70" s="384"/>
      <c r="B70" s="267" t="s">
        <v>276</v>
      </c>
      <c r="C70" s="331" t="s">
        <v>286</v>
      </c>
      <c r="D70" s="577"/>
      <c r="E70" s="578"/>
      <c r="F70" s="577"/>
      <c r="G70" s="578"/>
      <c r="H70" s="577"/>
      <c r="I70" s="578"/>
      <c r="J70" s="577"/>
      <c r="K70" s="578"/>
      <c r="L70" s="577"/>
      <c r="M70" s="578"/>
      <c r="N70" s="577"/>
      <c r="O70" s="578"/>
      <c r="P70" s="577"/>
      <c r="Q70" s="578"/>
      <c r="R70" s="577"/>
      <c r="S70" s="578"/>
      <c r="T70" s="577"/>
      <c r="U70" s="578"/>
      <c r="V70" s="577"/>
      <c r="W70" s="586"/>
      <c r="X70" s="330"/>
      <c r="Y70" s="52">
        <f>COUNTIF(D70:W70,"a")+COUNTIF(D70:W70,"s")</f>
        <v>0</v>
      </c>
      <c r="Z70" s="148"/>
    </row>
    <row r="71" spans="1:122" ht="33" customHeight="1" thickBot="1" x14ac:dyDescent="0.25">
      <c r="A71" s="388"/>
      <c r="B71" s="266"/>
      <c r="C71" s="597" t="s">
        <v>414</v>
      </c>
      <c r="D71" s="598"/>
      <c r="E71" s="598"/>
      <c r="F71" s="598"/>
      <c r="G71" s="598"/>
      <c r="H71" s="598"/>
      <c r="I71" s="598"/>
      <c r="J71" s="598"/>
      <c r="K71" s="598"/>
      <c r="L71" s="598"/>
      <c r="M71" s="598"/>
      <c r="N71" s="598"/>
      <c r="O71" s="598"/>
      <c r="P71" s="598"/>
      <c r="Q71" s="598"/>
      <c r="R71" s="598"/>
      <c r="S71" s="598"/>
      <c r="T71" s="598"/>
      <c r="U71" s="598"/>
      <c r="V71" s="598"/>
      <c r="W71" s="598"/>
      <c r="X71" s="599"/>
    </row>
    <row r="72" spans="1:122" ht="33" customHeight="1" thickBot="1" x14ac:dyDescent="0.25">
      <c r="A72" s="389"/>
      <c r="B72" s="266">
        <v>200</v>
      </c>
      <c r="C72" s="615" t="s">
        <v>309</v>
      </c>
      <c r="D72" s="616"/>
      <c r="E72" s="616"/>
      <c r="F72" s="616"/>
      <c r="G72" s="616"/>
      <c r="H72" s="616"/>
      <c r="I72" s="616"/>
      <c r="J72" s="616"/>
      <c r="K72" s="616"/>
      <c r="L72" s="616"/>
      <c r="M72" s="616"/>
      <c r="N72" s="616"/>
      <c r="O72" s="616"/>
      <c r="P72" s="616"/>
      <c r="Q72" s="616"/>
      <c r="R72" s="616"/>
      <c r="S72" s="616"/>
      <c r="T72" s="616"/>
      <c r="U72" s="616"/>
      <c r="V72" s="616"/>
      <c r="W72" s="616"/>
      <c r="X72" s="617"/>
    </row>
    <row r="73" spans="1:122" ht="30" customHeight="1" thickBot="1" x14ac:dyDescent="0.25">
      <c r="A73" s="326"/>
      <c r="B73" s="272" t="s">
        <v>190</v>
      </c>
      <c r="C73" s="146" t="s">
        <v>233</v>
      </c>
      <c r="D73" s="87"/>
      <c r="E73" s="88"/>
      <c r="F73" s="89"/>
      <c r="G73" s="90"/>
      <c r="H73" s="422" t="s">
        <v>429</v>
      </c>
      <c r="I73" s="88"/>
      <c r="J73" s="91" t="s">
        <v>429</v>
      </c>
      <c r="K73" s="90"/>
      <c r="L73" s="422"/>
      <c r="M73" s="88"/>
      <c r="N73" s="91"/>
      <c r="O73" s="90"/>
      <c r="P73" s="87"/>
      <c r="Q73" s="88"/>
      <c r="R73" s="89"/>
      <c r="S73" s="90"/>
      <c r="T73" s="87"/>
      <c r="U73" s="88"/>
      <c r="V73" s="89"/>
      <c r="W73" s="90"/>
      <c r="X73" s="362"/>
    </row>
    <row r="74" spans="1:122" ht="27.95" customHeight="1" thickBot="1" x14ac:dyDescent="0.25">
      <c r="A74" s="326"/>
      <c r="B74" s="272" t="s">
        <v>189</v>
      </c>
      <c r="C74" s="136" t="s">
        <v>175</v>
      </c>
      <c r="D74" s="575"/>
      <c r="E74" s="576"/>
      <c r="F74" s="575"/>
      <c r="G74" s="576"/>
      <c r="H74" s="575"/>
      <c r="I74" s="576"/>
      <c r="J74" s="575"/>
      <c r="K74" s="576"/>
      <c r="L74" s="575"/>
      <c r="M74" s="576"/>
      <c r="N74" s="575"/>
      <c r="O74" s="576"/>
      <c r="P74" s="575"/>
      <c r="Q74" s="576"/>
      <c r="R74" s="575"/>
      <c r="S74" s="576"/>
      <c r="T74" s="575"/>
      <c r="U74" s="576"/>
      <c r="V74" s="575"/>
      <c r="W74" s="583"/>
      <c r="X74" s="327"/>
      <c r="Y74" s="52">
        <f>COUNTIF(D74:W74,"a")+COUNTIF(D74:W74,"s")</f>
        <v>0</v>
      </c>
      <c r="Z74" s="148"/>
    </row>
    <row r="75" spans="1:122" ht="30" customHeight="1" thickBot="1" x14ac:dyDescent="0.25">
      <c r="A75" s="386"/>
      <c r="B75" s="233" t="s">
        <v>200</v>
      </c>
      <c r="C75" s="309" t="s">
        <v>234</v>
      </c>
      <c r="D75" s="73"/>
      <c r="E75" s="72"/>
      <c r="F75" s="82"/>
      <c r="G75" s="71"/>
      <c r="H75" s="31" t="s">
        <v>429</v>
      </c>
      <c r="I75" s="72"/>
      <c r="J75" s="32" t="s">
        <v>429</v>
      </c>
      <c r="K75" s="71"/>
      <c r="L75" s="31"/>
      <c r="M75" s="72"/>
      <c r="N75" s="32"/>
      <c r="O75" s="71"/>
      <c r="P75" s="73"/>
      <c r="Q75" s="72"/>
      <c r="R75" s="82"/>
      <c r="S75" s="71"/>
      <c r="T75" s="73"/>
      <c r="U75" s="72"/>
      <c r="V75" s="73"/>
      <c r="W75" s="71"/>
      <c r="X75" s="362"/>
    </row>
    <row r="76" spans="1:122" ht="27.95" customHeight="1" thickBot="1" x14ac:dyDescent="0.25">
      <c r="A76" s="390"/>
      <c r="B76" s="273" t="s">
        <v>277</v>
      </c>
      <c r="C76" s="133" t="s">
        <v>418</v>
      </c>
      <c r="D76" s="590"/>
      <c r="E76" s="591"/>
      <c r="F76" s="590"/>
      <c r="G76" s="591"/>
      <c r="H76" s="590"/>
      <c r="I76" s="591"/>
      <c r="J76" s="590"/>
      <c r="K76" s="591"/>
      <c r="L76" s="590"/>
      <c r="M76" s="591"/>
      <c r="N76" s="590"/>
      <c r="O76" s="591"/>
      <c r="P76" s="590"/>
      <c r="Q76" s="591"/>
      <c r="R76" s="590"/>
      <c r="S76" s="591"/>
      <c r="T76" s="590"/>
      <c r="U76" s="591"/>
      <c r="V76" s="590"/>
      <c r="W76" s="600"/>
      <c r="X76" s="357"/>
      <c r="Y76" s="52">
        <f>COUNTIF(D76:W76,"a")+COUNTIF(D76:W76,"s")</f>
        <v>0</v>
      </c>
      <c r="Z76" s="148"/>
    </row>
    <row r="77" spans="1:122" ht="30" customHeight="1" thickBot="1" x14ac:dyDescent="0.5">
      <c r="A77" s="326"/>
      <c r="B77" s="216" t="s">
        <v>201</v>
      </c>
      <c r="C77" s="145" t="s">
        <v>341</v>
      </c>
      <c r="D77" s="92"/>
      <c r="E77" s="93"/>
      <c r="F77" s="92"/>
      <c r="G77" s="94"/>
      <c r="H77" s="67"/>
      <c r="I77" s="93"/>
      <c r="J77" s="67" t="s">
        <v>429</v>
      </c>
      <c r="K77" s="94"/>
      <c r="L77" s="92"/>
      <c r="M77" s="93"/>
      <c r="N77" s="67" t="s">
        <v>429</v>
      </c>
      <c r="O77" s="94"/>
      <c r="P77" s="92"/>
      <c r="Q77" s="93"/>
      <c r="R77" s="95"/>
      <c r="S77" s="94"/>
      <c r="T77" s="92"/>
      <c r="U77" s="93"/>
      <c r="V77" s="95"/>
      <c r="W77" s="94"/>
      <c r="X77" s="50"/>
    </row>
    <row r="78" spans="1:122" ht="30" customHeight="1" thickBot="1" x14ac:dyDescent="0.25">
      <c r="A78" s="326"/>
      <c r="B78" s="419"/>
      <c r="C78" s="143" t="s">
        <v>607</v>
      </c>
      <c r="D78" s="592"/>
      <c r="E78" s="593"/>
      <c r="F78" s="593"/>
      <c r="G78" s="593"/>
      <c r="H78" s="593"/>
      <c r="I78" s="593"/>
      <c r="J78" s="593"/>
      <c r="K78" s="593"/>
      <c r="L78" s="593"/>
      <c r="M78" s="593"/>
      <c r="N78" s="593"/>
      <c r="O78" s="593"/>
      <c r="P78" s="593"/>
      <c r="Q78" s="593"/>
      <c r="R78" s="593"/>
      <c r="S78" s="593"/>
      <c r="T78" s="593"/>
      <c r="U78" s="593"/>
      <c r="V78" s="593"/>
      <c r="W78" s="593"/>
      <c r="X78" s="418"/>
      <c r="Y78" s="54"/>
    </row>
    <row r="79" spans="1:122" ht="45" customHeight="1" thickBot="1" x14ac:dyDescent="0.25">
      <c r="A79" s="326"/>
      <c r="B79" s="224" t="s">
        <v>555</v>
      </c>
      <c r="C79" s="126" t="s">
        <v>554</v>
      </c>
      <c r="D79" s="594"/>
      <c r="E79" s="595"/>
      <c r="F79" s="594"/>
      <c r="G79" s="595"/>
      <c r="H79" s="594"/>
      <c r="I79" s="595"/>
      <c r="J79" s="594"/>
      <c r="K79" s="595"/>
      <c r="L79" s="594"/>
      <c r="M79" s="595"/>
      <c r="N79" s="594"/>
      <c r="O79" s="595"/>
      <c r="P79" s="594"/>
      <c r="Q79" s="595"/>
      <c r="R79" s="594"/>
      <c r="S79" s="595"/>
      <c r="T79" s="594"/>
      <c r="U79" s="595"/>
      <c r="V79" s="594"/>
      <c r="W79" s="596"/>
      <c r="X79" s="391"/>
      <c r="Y79" s="52">
        <f>COUNTIF(D79:W79,"a")+COUNTIF(D79:W79,"s")+COUNTIF(X79,"NA")</f>
        <v>0</v>
      </c>
      <c r="Z79" s="148"/>
    </row>
    <row r="80" spans="1:122" ht="27" customHeight="1" thickBot="1" x14ac:dyDescent="0.5">
      <c r="A80" s="326"/>
      <c r="B80" s="216" t="s">
        <v>441</v>
      </c>
      <c r="C80" s="145" t="s">
        <v>442</v>
      </c>
      <c r="D80" s="92"/>
      <c r="E80" s="93"/>
      <c r="F80" s="92"/>
      <c r="G80" s="94"/>
      <c r="H80" s="67"/>
      <c r="I80" s="93"/>
      <c r="J80" s="67"/>
      <c r="K80" s="94"/>
      <c r="L80" s="92"/>
      <c r="M80" s="93"/>
      <c r="N80" s="67"/>
      <c r="O80" s="94"/>
      <c r="P80" s="92"/>
      <c r="Q80" s="93"/>
      <c r="R80" s="95"/>
      <c r="S80" s="94"/>
      <c r="T80" s="92"/>
      <c r="U80" s="93"/>
      <c r="V80" s="95"/>
      <c r="W80" s="94"/>
      <c r="X80" s="5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row>
    <row r="81" spans="1:122" ht="48" customHeight="1" thickBot="1" x14ac:dyDescent="0.35">
      <c r="A81" s="405"/>
      <c r="B81" s="274"/>
      <c r="C81" s="446" t="s">
        <v>649</v>
      </c>
      <c r="D81" s="612"/>
      <c r="E81" s="613"/>
      <c r="F81" s="613"/>
      <c r="G81" s="613"/>
      <c r="H81" s="613"/>
      <c r="I81" s="613"/>
      <c r="J81" s="613"/>
      <c r="K81" s="613"/>
      <c r="L81" s="613"/>
      <c r="M81" s="613"/>
      <c r="N81" s="613"/>
      <c r="O81" s="613"/>
      <c r="P81" s="613"/>
      <c r="Q81" s="613"/>
      <c r="R81" s="613"/>
      <c r="S81" s="613"/>
      <c r="T81" s="613"/>
      <c r="U81" s="613"/>
      <c r="V81" s="613"/>
      <c r="W81" s="613"/>
      <c r="X81" s="614"/>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row>
    <row r="82" spans="1:122" ht="67.7" customHeight="1" x14ac:dyDescent="0.2">
      <c r="A82" s="326"/>
      <c r="B82" s="240" t="s">
        <v>443</v>
      </c>
      <c r="C82" s="126" t="s">
        <v>444</v>
      </c>
      <c r="D82" s="601"/>
      <c r="E82" s="605"/>
      <c r="F82" s="601"/>
      <c r="G82" s="605"/>
      <c r="H82" s="601"/>
      <c r="I82" s="605"/>
      <c r="J82" s="601"/>
      <c r="K82" s="605"/>
      <c r="L82" s="601"/>
      <c r="M82" s="605"/>
      <c r="N82" s="601"/>
      <c r="O82" s="605"/>
      <c r="P82" s="601"/>
      <c r="Q82" s="605"/>
      <c r="R82" s="601"/>
      <c r="S82" s="605"/>
      <c r="T82" s="601"/>
      <c r="U82" s="605"/>
      <c r="V82" s="601"/>
      <c r="W82" s="602"/>
      <c r="X82" s="109"/>
      <c r="Y82" s="52">
        <f>COUNTIF(D82:W82,"a")+COUNTIF(D82:W82,"s")+COUNTIF(X82,"NA")</f>
        <v>0</v>
      </c>
      <c r="Z82" s="406"/>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row>
    <row r="83" spans="1:122" ht="67.7" customHeight="1" thickBot="1" x14ac:dyDescent="0.25">
      <c r="A83" s="384"/>
      <c r="B83" s="267" t="s">
        <v>445</v>
      </c>
      <c r="C83" s="271" t="s">
        <v>446</v>
      </c>
      <c r="D83" s="603"/>
      <c r="E83" s="606"/>
      <c r="F83" s="603"/>
      <c r="G83" s="606"/>
      <c r="H83" s="603"/>
      <c r="I83" s="606"/>
      <c r="J83" s="603"/>
      <c r="K83" s="606"/>
      <c r="L83" s="603"/>
      <c r="M83" s="606"/>
      <c r="N83" s="603"/>
      <c r="O83" s="606"/>
      <c r="P83" s="603"/>
      <c r="Q83" s="606"/>
      <c r="R83" s="603"/>
      <c r="S83" s="606"/>
      <c r="T83" s="603"/>
      <c r="U83" s="606"/>
      <c r="V83" s="603"/>
      <c r="W83" s="604"/>
      <c r="X83" s="185"/>
      <c r="Y83" s="52">
        <f>COUNTIF(D83:W83,"a")+COUNTIF(D83:W83,"s")</f>
        <v>0</v>
      </c>
      <c r="Z83" s="406"/>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row>
    <row r="84" spans="1:122" ht="33" customHeight="1" thickBot="1" x14ac:dyDescent="0.25">
      <c r="A84" s="388"/>
      <c r="B84" s="266" t="s">
        <v>203</v>
      </c>
      <c r="C84" s="597" t="s">
        <v>310</v>
      </c>
      <c r="D84" s="598"/>
      <c r="E84" s="598"/>
      <c r="F84" s="598"/>
      <c r="G84" s="598"/>
      <c r="H84" s="598"/>
      <c r="I84" s="598"/>
      <c r="J84" s="598"/>
      <c r="K84" s="598"/>
      <c r="L84" s="598"/>
      <c r="M84" s="598"/>
      <c r="N84" s="598"/>
      <c r="O84" s="598"/>
      <c r="P84" s="598"/>
      <c r="Q84" s="598"/>
      <c r="R84" s="598"/>
      <c r="S84" s="598"/>
      <c r="T84" s="598"/>
      <c r="U84" s="598"/>
      <c r="V84" s="598"/>
      <c r="W84" s="598"/>
      <c r="X84" s="599"/>
    </row>
    <row r="85" spans="1:122" ht="30" customHeight="1" thickBot="1" x14ac:dyDescent="0.25">
      <c r="A85" s="386"/>
      <c r="B85" s="216" t="s">
        <v>202</v>
      </c>
      <c r="C85" s="145" t="s">
        <v>415</v>
      </c>
      <c r="D85" s="78"/>
      <c r="E85" s="74"/>
      <c r="F85" s="29" t="s">
        <v>429</v>
      </c>
      <c r="G85" s="75"/>
      <c r="H85" s="28"/>
      <c r="I85" s="74"/>
      <c r="J85" s="29" t="s">
        <v>429</v>
      </c>
      <c r="K85" s="75"/>
      <c r="L85" s="28"/>
      <c r="M85" s="74"/>
      <c r="N85" s="29" t="s">
        <v>429</v>
      </c>
      <c r="O85" s="75"/>
      <c r="P85" s="78"/>
      <c r="Q85" s="74"/>
      <c r="R85" s="79"/>
      <c r="S85" s="75"/>
      <c r="T85" s="78"/>
      <c r="U85" s="74"/>
      <c r="V85" s="79"/>
      <c r="W85" s="75"/>
      <c r="X85" s="51"/>
    </row>
    <row r="86" spans="1:122" ht="67.7" customHeight="1" thickBot="1" x14ac:dyDescent="0.25">
      <c r="A86" s="390"/>
      <c r="B86" s="223" t="s">
        <v>91</v>
      </c>
      <c r="C86" s="123" t="s">
        <v>23</v>
      </c>
      <c r="D86" s="575"/>
      <c r="E86" s="576"/>
      <c r="F86" s="575"/>
      <c r="G86" s="576"/>
      <c r="H86" s="575"/>
      <c r="I86" s="576"/>
      <c r="J86" s="575"/>
      <c r="K86" s="576"/>
      <c r="L86" s="575"/>
      <c r="M86" s="576"/>
      <c r="N86" s="575"/>
      <c r="O86" s="576"/>
      <c r="P86" s="575"/>
      <c r="Q86" s="576"/>
      <c r="R86" s="575"/>
      <c r="S86" s="576"/>
      <c r="T86" s="575"/>
      <c r="U86" s="576"/>
      <c r="V86" s="575"/>
      <c r="W86" s="583"/>
      <c r="X86" s="327"/>
      <c r="Y86" s="52">
        <f>COUNTIF(D86:W86,"a")+COUNTIF(D86:W86,"s")</f>
        <v>0</v>
      </c>
      <c r="Z86" s="148"/>
    </row>
    <row r="87" spans="1:122" ht="30" customHeight="1" thickBot="1" x14ac:dyDescent="0.25">
      <c r="A87" s="386"/>
      <c r="B87" s="216" t="s">
        <v>324</v>
      </c>
      <c r="C87" s="144" t="s">
        <v>389</v>
      </c>
      <c r="D87" s="73"/>
      <c r="E87" s="72"/>
      <c r="F87" s="31" t="s">
        <v>429</v>
      </c>
      <c r="G87" s="71"/>
      <c r="H87" s="31"/>
      <c r="I87" s="72"/>
      <c r="J87" s="32" t="s">
        <v>429</v>
      </c>
      <c r="K87" s="71"/>
      <c r="L87" s="73"/>
      <c r="M87" s="72"/>
      <c r="N87" s="32" t="s">
        <v>429</v>
      </c>
      <c r="O87" s="71"/>
      <c r="P87" s="73"/>
      <c r="Q87" s="72"/>
      <c r="R87" s="82"/>
      <c r="S87" s="71"/>
      <c r="T87" s="73"/>
      <c r="U87" s="72"/>
      <c r="V87" s="82"/>
      <c r="W87" s="71"/>
      <c r="X87" s="51"/>
    </row>
    <row r="88" spans="1:122" ht="27.95" customHeight="1" x14ac:dyDescent="0.2">
      <c r="A88" s="390"/>
      <c r="B88" s="240" t="s">
        <v>278</v>
      </c>
      <c r="C88" s="126" t="s">
        <v>279</v>
      </c>
      <c r="D88" s="581"/>
      <c r="E88" s="582"/>
      <c r="F88" s="581"/>
      <c r="G88" s="582"/>
      <c r="H88" s="581"/>
      <c r="I88" s="582"/>
      <c r="J88" s="581"/>
      <c r="K88" s="582"/>
      <c r="L88" s="581"/>
      <c r="M88" s="582"/>
      <c r="N88" s="581"/>
      <c r="O88" s="582"/>
      <c r="P88" s="581"/>
      <c r="Q88" s="582"/>
      <c r="R88" s="581"/>
      <c r="S88" s="582"/>
      <c r="T88" s="581"/>
      <c r="U88" s="582"/>
      <c r="V88" s="581"/>
      <c r="W88" s="584"/>
      <c r="X88" s="327"/>
      <c r="Y88" s="52">
        <f t="shared" ref="Y88:Y93" si="2">COUNTIF(D88:W88,"a")+COUNTIF(D88:W88,"s")</f>
        <v>0</v>
      </c>
      <c r="Z88" s="148"/>
    </row>
    <row r="89" spans="1:122" ht="27.95" customHeight="1" x14ac:dyDescent="0.2">
      <c r="A89" s="390"/>
      <c r="B89" s="224" t="s">
        <v>357</v>
      </c>
      <c r="C89" s="125" t="s">
        <v>358</v>
      </c>
      <c r="D89" s="579"/>
      <c r="E89" s="580"/>
      <c r="F89" s="579"/>
      <c r="G89" s="580"/>
      <c r="H89" s="579"/>
      <c r="I89" s="580"/>
      <c r="J89" s="579"/>
      <c r="K89" s="580"/>
      <c r="L89" s="579"/>
      <c r="M89" s="580"/>
      <c r="N89" s="579"/>
      <c r="O89" s="580"/>
      <c r="P89" s="579"/>
      <c r="Q89" s="580"/>
      <c r="R89" s="579"/>
      <c r="S89" s="580"/>
      <c r="T89" s="579"/>
      <c r="U89" s="580"/>
      <c r="V89" s="579"/>
      <c r="W89" s="585"/>
      <c r="X89" s="327"/>
      <c r="Y89" s="52">
        <f t="shared" si="2"/>
        <v>0</v>
      </c>
      <c r="Z89" s="148"/>
    </row>
    <row r="90" spans="1:122" ht="27.95" customHeight="1" x14ac:dyDescent="0.2">
      <c r="A90" s="390"/>
      <c r="B90" s="224" t="s">
        <v>359</v>
      </c>
      <c r="C90" s="125" t="s">
        <v>254</v>
      </c>
      <c r="D90" s="579"/>
      <c r="E90" s="580"/>
      <c r="F90" s="579"/>
      <c r="G90" s="580"/>
      <c r="H90" s="579"/>
      <c r="I90" s="580"/>
      <c r="J90" s="579"/>
      <c r="K90" s="580"/>
      <c r="L90" s="579"/>
      <c r="M90" s="580"/>
      <c r="N90" s="579"/>
      <c r="O90" s="580"/>
      <c r="P90" s="579"/>
      <c r="Q90" s="580"/>
      <c r="R90" s="579"/>
      <c r="S90" s="580"/>
      <c r="T90" s="579"/>
      <c r="U90" s="580"/>
      <c r="V90" s="579"/>
      <c r="W90" s="585"/>
      <c r="X90" s="327"/>
      <c r="Y90" s="52">
        <f t="shared" si="2"/>
        <v>0</v>
      </c>
      <c r="Z90" s="148"/>
    </row>
    <row r="91" spans="1:122" ht="45" customHeight="1" x14ac:dyDescent="0.2">
      <c r="A91" s="390"/>
      <c r="B91" s="224" t="s">
        <v>93</v>
      </c>
      <c r="C91" s="125" t="s">
        <v>346</v>
      </c>
      <c r="D91" s="579"/>
      <c r="E91" s="580"/>
      <c r="F91" s="579"/>
      <c r="G91" s="580"/>
      <c r="H91" s="579"/>
      <c r="I91" s="580"/>
      <c r="J91" s="579"/>
      <c r="K91" s="580"/>
      <c r="L91" s="579"/>
      <c r="M91" s="580"/>
      <c r="N91" s="579"/>
      <c r="O91" s="580"/>
      <c r="P91" s="579"/>
      <c r="Q91" s="580"/>
      <c r="R91" s="579"/>
      <c r="S91" s="580"/>
      <c r="T91" s="579"/>
      <c r="U91" s="580"/>
      <c r="V91" s="579"/>
      <c r="W91" s="585"/>
      <c r="X91" s="327"/>
      <c r="Y91" s="52">
        <f t="shared" si="2"/>
        <v>0</v>
      </c>
      <c r="Z91" s="148"/>
    </row>
    <row r="92" spans="1:122" ht="27.95" customHeight="1" x14ac:dyDescent="0.2">
      <c r="A92" s="390"/>
      <c r="B92" s="224" t="s">
        <v>94</v>
      </c>
      <c r="C92" s="125" t="s">
        <v>387</v>
      </c>
      <c r="D92" s="579"/>
      <c r="E92" s="580"/>
      <c r="F92" s="579"/>
      <c r="G92" s="580"/>
      <c r="H92" s="579"/>
      <c r="I92" s="580"/>
      <c r="J92" s="579"/>
      <c r="K92" s="580"/>
      <c r="L92" s="579"/>
      <c r="M92" s="580"/>
      <c r="N92" s="579"/>
      <c r="O92" s="580"/>
      <c r="P92" s="579"/>
      <c r="Q92" s="580"/>
      <c r="R92" s="579"/>
      <c r="S92" s="580"/>
      <c r="T92" s="579"/>
      <c r="U92" s="580"/>
      <c r="V92" s="579"/>
      <c r="W92" s="585"/>
      <c r="X92" s="327"/>
      <c r="Y92" s="52">
        <f t="shared" si="2"/>
        <v>0</v>
      </c>
      <c r="Z92" s="148"/>
    </row>
    <row r="93" spans="1:122" ht="45" customHeight="1" thickBot="1" x14ac:dyDescent="0.25">
      <c r="A93" s="390"/>
      <c r="B93" s="224" t="s">
        <v>388</v>
      </c>
      <c r="C93" s="138" t="s">
        <v>95</v>
      </c>
      <c r="D93" s="577"/>
      <c r="E93" s="578"/>
      <c r="F93" s="577"/>
      <c r="G93" s="578"/>
      <c r="H93" s="577"/>
      <c r="I93" s="578"/>
      <c r="J93" s="577"/>
      <c r="K93" s="578"/>
      <c r="L93" s="577"/>
      <c r="M93" s="578"/>
      <c r="N93" s="577"/>
      <c r="O93" s="578"/>
      <c r="P93" s="577"/>
      <c r="Q93" s="578"/>
      <c r="R93" s="577"/>
      <c r="S93" s="578"/>
      <c r="T93" s="577"/>
      <c r="U93" s="578"/>
      <c r="V93" s="577"/>
      <c r="W93" s="586"/>
      <c r="X93" s="327"/>
      <c r="Y93" s="52">
        <f t="shared" si="2"/>
        <v>0</v>
      </c>
      <c r="Z93" s="148"/>
    </row>
    <row r="94" spans="1:122" ht="30" customHeight="1" thickBot="1" x14ac:dyDescent="0.5">
      <c r="A94" s="326"/>
      <c r="B94" s="216">
        <v>350</v>
      </c>
      <c r="C94" s="145" t="s">
        <v>390</v>
      </c>
      <c r="D94" s="92"/>
      <c r="E94" s="93"/>
      <c r="F94" s="68" t="s">
        <v>429</v>
      </c>
      <c r="G94" s="93"/>
      <c r="H94" s="68" t="s">
        <v>429</v>
      </c>
      <c r="I94" s="93"/>
      <c r="J94" s="68" t="s">
        <v>429</v>
      </c>
      <c r="K94" s="94"/>
      <c r="L94" s="92"/>
      <c r="M94" s="93"/>
      <c r="N94" s="95"/>
      <c r="O94" s="94"/>
      <c r="P94" s="92"/>
      <c r="Q94" s="93"/>
      <c r="R94" s="95"/>
      <c r="S94" s="94"/>
      <c r="T94" s="92"/>
      <c r="U94" s="93"/>
      <c r="V94" s="95"/>
      <c r="W94" s="94"/>
      <c r="X94" s="50"/>
    </row>
    <row r="95" spans="1:122" ht="45" customHeight="1" x14ac:dyDescent="0.2">
      <c r="A95" s="326"/>
      <c r="B95" s="240" t="s">
        <v>170</v>
      </c>
      <c r="C95" s="126" t="s">
        <v>949</v>
      </c>
      <c r="D95" s="618"/>
      <c r="E95" s="620"/>
      <c r="F95" s="618"/>
      <c r="G95" s="620"/>
      <c r="H95" s="618"/>
      <c r="I95" s="620"/>
      <c r="J95" s="618"/>
      <c r="K95" s="620"/>
      <c r="L95" s="618"/>
      <c r="M95" s="620"/>
      <c r="N95" s="618"/>
      <c r="O95" s="620"/>
      <c r="P95" s="618"/>
      <c r="Q95" s="620"/>
      <c r="R95" s="618"/>
      <c r="S95" s="620"/>
      <c r="T95" s="618"/>
      <c r="U95" s="620"/>
      <c r="V95" s="618"/>
      <c r="W95" s="619"/>
      <c r="X95" s="327"/>
      <c r="Y95" s="52">
        <f>COUNTIF(D95:W95,"a")+COUNTIF(D95:W95,"s")</f>
        <v>0</v>
      </c>
      <c r="Z95" s="148"/>
    </row>
    <row r="96" spans="1:122" ht="45" customHeight="1" thickBot="1" x14ac:dyDescent="0.25">
      <c r="A96" s="384"/>
      <c r="B96" s="267" t="s">
        <v>466</v>
      </c>
      <c r="C96" s="271" t="s">
        <v>467</v>
      </c>
      <c r="D96" s="603"/>
      <c r="E96" s="606"/>
      <c r="F96" s="603"/>
      <c r="G96" s="606"/>
      <c r="H96" s="603"/>
      <c r="I96" s="606"/>
      <c r="J96" s="603"/>
      <c r="K96" s="606"/>
      <c r="L96" s="603"/>
      <c r="M96" s="606"/>
      <c r="N96" s="603"/>
      <c r="O96" s="606"/>
      <c r="P96" s="603"/>
      <c r="Q96" s="606"/>
      <c r="R96" s="603"/>
      <c r="S96" s="606"/>
      <c r="T96" s="603"/>
      <c r="U96" s="606"/>
      <c r="V96" s="603"/>
      <c r="W96" s="604"/>
      <c r="X96" s="330"/>
      <c r="Y96" s="52">
        <f>COUNTIF(D96:W96,"a")+COUNTIF(D96:W96,"s")</f>
        <v>0</v>
      </c>
      <c r="Z96" s="148"/>
    </row>
    <row r="97" spans="2:28" s="200" customFormat="1" x14ac:dyDescent="0.2">
      <c r="B97" s="276"/>
      <c r="C97" s="199"/>
      <c r="AA97" s="438"/>
      <c r="AB97" s="438"/>
    </row>
    <row r="98" spans="2:28" s="200" customFormat="1" x14ac:dyDescent="0.2">
      <c r="B98" s="276"/>
      <c r="C98" s="199"/>
      <c r="AA98" s="438"/>
      <c r="AB98" s="438"/>
    </row>
    <row r="99" spans="2:28" s="200" customFormat="1" x14ac:dyDescent="0.2">
      <c r="B99" s="276"/>
      <c r="C99" s="199"/>
      <c r="AA99" s="438"/>
      <c r="AB99" s="438"/>
    </row>
    <row r="100" spans="2:28" s="200" customFormat="1" x14ac:dyDescent="0.2">
      <c r="B100" s="276"/>
      <c r="C100" s="199"/>
      <c r="AA100" s="438"/>
      <c r="AB100" s="438"/>
    </row>
    <row r="101" spans="2:28" s="200" customFormat="1" x14ac:dyDescent="0.2">
      <c r="B101" s="276"/>
      <c r="C101" s="199"/>
      <c r="AA101" s="438"/>
      <c r="AB101" s="438"/>
    </row>
    <row r="102" spans="2:28" s="200" customFormat="1" x14ac:dyDescent="0.2">
      <c r="B102" s="276"/>
      <c r="C102" s="199"/>
      <c r="AA102" s="438"/>
      <c r="AB102" s="438"/>
    </row>
    <row r="103" spans="2:28" s="200" customFormat="1" x14ac:dyDescent="0.2">
      <c r="B103" s="276"/>
      <c r="C103" s="199"/>
      <c r="AA103" s="438"/>
      <c r="AB103" s="438"/>
    </row>
    <row r="104" spans="2:28" s="200" customFormat="1" x14ac:dyDescent="0.2">
      <c r="B104" s="276"/>
      <c r="C104" s="199"/>
      <c r="AA104" s="438"/>
      <c r="AB104" s="438"/>
    </row>
    <row r="105" spans="2:28" s="200" customFormat="1" ht="22.5" x14ac:dyDescent="0.45">
      <c r="B105" s="276"/>
      <c r="C105" s="199"/>
      <c r="X105" s="277"/>
      <c r="AA105" s="438"/>
      <c r="AB105" s="438"/>
    </row>
    <row r="106" spans="2:28" s="200" customFormat="1" x14ac:dyDescent="0.2">
      <c r="B106" s="276"/>
      <c r="C106" s="199"/>
      <c r="AA106" s="438"/>
      <c r="AB106" s="438"/>
    </row>
    <row r="107" spans="2:28" s="200" customFormat="1" x14ac:dyDescent="0.2">
      <c r="B107" s="276"/>
      <c r="C107" s="199"/>
      <c r="AA107" s="438"/>
      <c r="AB107" s="438"/>
    </row>
    <row r="108" spans="2:28" s="200" customFormat="1" x14ac:dyDescent="0.2">
      <c r="B108" s="276"/>
      <c r="C108" s="199"/>
      <c r="AA108" s="438"/>
      <c r="AB108" s="438"/>
    </row>
    <row r="109" spans="2:28" s="200" customFormat="1" x14ac:dyDescent="0.2">
      <c r="B109" s="276"/>
      <c r="C109" s="199"/>
      <c r="AA109" s="438"/>
      <c r="AB109" s="438"/>
    </row>
    <row r="110" spans="2:28" s="200" customFormat="1" x14ac:dyDescent="0.2">
      <c r="B110" s="276"/>
      <c r="C110" s="199"/>
      <c r="AA110" s="438"/>
      <c r="AB110" s="438"/>
    </row>
    <row r="111" spans="2:28" s="200" customFormat="1" x14ac:dyDescent="0.2">
      <c r="B111" s="276"/>
      <c r="C111" s="199"/>
      <c r="AA111" s="438"/>
      <c r="AB111" s="438"/>
    </row>
    <row r="112" spans="2:28" s="200" customFormat="1" x14ac:dyDescent="0.2">
      <c r="B112" s="276"/>
      <c r="C112" s="199"/>
      <c r="AA112" s="438"/>
      <c r="AB112" s="438"/>
    </row>
    <row r="113" spans="2:28" s="200" customFormat="1" x14ac:dyDescent="0.2">
      <c r="B113" s="276"/>
      <c r="C113" s="199"/>
      <c r="AA113" s="438"/>
      <c r="AB113" s="438"/>
    </row>
    <row r="114" spans="2:28" s="200" customFormat="1" x14ac:dyDescent="0.2">
      <c r="B114" s="276"/>
      <c r="C114" s="199"/>
      <c r="AA114" s="438"/>
      <c r="AB114" s="438"/>
    </row>
    <row r="115" spans="2:28" s="200" customFormat="1" x14ac:dyDescent="0.2">
      <c r="B115" s="276"/>
      <c r="C115" s="199"/>
      <c r="AA115" s="438"/>
      <c r="AB115" s="438"/>
    </row>
    <row r="116" spans="2:28" s="200" customFormat="1" x14ac:dyDescent="0.2">
      <c r="B116" s="276"/>
      <c r="C116" s="199"/>
      <c r="AA116" s="438"/>
      <c r="AB116" s="438"/>
    </row>
    <row r="117" spans="2:28" s="200" customFormat="1" x14ac:dyDescent="0.2">
      <c r="B117" s="276"/>
      <c r="C117" s="199"/>
      <c r="AA117" s="438"/>
      <c r="AB117" s="438"/>
    </row>
    <row r="118" spans="2:28" s="200" customFormat="1" x14ac:dyDescent="0.2">
      <c r="B118" s="276"/>
      <c r="C118" s="199"/>
      <c r="AA118" s="438"/>
      <c r="AB118" s="438"/>
    </row>
    <row r="119" spans="2:28" s="200" customFormat="1" x14ac:dyDescent="0.2">
      <c r="B119" s="276"/>
      <c r="C119" s="199"/>
      <c r="AA119" s="438"/>
      <c r="AB119" s="438"/>
    </row>
    <row r="120" spans="2:28" s="200" customFormat="1" x14ac:dyDescent="0.2">
      <c r="B120" s="276"/>
      <c r="C120" s="199"/>
      <c r="AA120" s="438"/>
      <c r="AB120" s="438"/>
    </row>
    <row r="121" spans="2:28" s="200" customFormat="1" x14ac:dyDescent="0.2">
      <c r="B121" s="276"/>
      <c r="C121" s="199"/>
      <c r="AA121" s="438"/>
      <c r="AB121" s="438"/>
    </row>
    <row r="122" spans="2:28" s="200" customFormat="1" x14ac:dyDescent="0.2">
      <c r="B122" s="276"/>
      <c r="C122" s="199"/>
      <c r="AA122" s="438"/>
      <c r="AB122" s="438"/>
    </row>
    <row r="123" spans="2:28" s="200" customFormat="1" x14ac:dyDescent="0.2">
      <c r="B123" s="276"/>
      <c r="C123" s="199"/>
      <c r="AA123" s="438"/>
      <c r="AB123" s="438"/>
    </row>
    <row r="124" spans="2:28" s="200" customFormat="1" x14ac:dyDescent="0.2">
      <c r="B124" s="276"/>
      <c r="C124" s="199"/>
      <c r="AA124" s="438"/>
      <c r="AB124" s="438"/>
    </row>
    <row r="125" spans="2:28" s="200" customFormat="1" x14ac:dyDescent="0.2">
      <c r="B125" s="276"/>
      <c r="C125" s="199"/>
      <c r="AA125" s="438"/>
      <c r="AB125" s="438"/>
    </row>
    <row r="126" spans="2:28" s="200" customFormat="1" x14ac:dyDescent="0.2">
      <c r="B126" s="276"/>
      <c r="C126" s="199"/>
      <c r="AA126" s="438"/>
      <c r="AB126" s="438"/>
    </row>
    <row r="127" spans="2:28" s="200" customFormat="1" x14ac:dyDescent="0.2">
      <c r="B127" s="276"/>
      <c r="C127" s="199"/>
      <c r="AA127" s="438"/>
      <c r="AB127" s="438"/>
    </row>
    <row r="128" spans="2:28" s="200" customFormat="1" x14ac:dyDescent="0.2">
      <c r="B128" s="276"/>
      <c r="C128" s="199"/>
      <c r="AA128" s="438"/>
      <c r="AB128" s="438"/>
    </row>
    <row r="129" spans="2:28" s="200" customFormat="1" x14ac:dyDescent="0.2">
      <c r="B129" s="276"/>
      <c r="C129" s="199"/>
      <c r="AA129" s="438"/>
      <c r="AB129" s="438"/>
    </row>
    <row r="130" spans="2:28" s="200" customFormat="1" x14ac:dyDescent="0.2">
      <c r="B130" s="276"/>
      <c r="C130" s="199"/>
      <c r="AA130" s="438"/>
      <c r="AB130" s="438"/>
    </row>
    <row r="131" spans="2:28" s="200" customFormat="1" x14ac:dyDescent="0.2">
      <c r="B131" s="276"/>
      <c r="C131" s="199"/>
      <c r="AA131" s="438"/>
      <c r="AB131" s="438"/>
    </row>
    <row r="132" spans="2:28" s="200" customFormat="1" x14ac:dyDescent="0.2">
      <c r="B132" s="276"/>
      <c r="C132" s="199"/>
      <c r="AA132" s="438"/>
      <c r="AB132" s="438"/>
    </row>
    <row r="133" spans="2:28" s="200" customFormat="1" x14ac:dyDescent="0.2">
      <c r="B133" s="276"/>
      <c r="C133" s="199"/>
      <c r="AA133" s="438"/>
      <c r="AB133" s="438"/>
    </row>
    <row r="134" spans="2:28" s="200" customFormat="1" x14ac:dyDescent="0.2">
      <c r="B134" s="276"/>
      <c r="C134" s="199"/>
      <c r="AA134" s="438"/>
      <c r="AB134" s="438"/>
    </row>
    <row r="135" spans="2:28" s="200" customFormat="1" x14ac:dyDescent="0.2">
      <c r="B135" s="276"/>
      <c r="C135" s="199"/>
      <c r="AA135" s="438"/>
      <c r="AB135" s="438"/>
    </row>
    <row r="136" spans="2:28" s="200" customFormat="1" x14ac:dyDescent="0.2">
      <c r="B136" s="276"/>
      <c r="C136" s="199"/>
      <c r="AA136" s="438"/>
      <c r="AB136" s="438"/>
    </row>
    <row r="137" spans="2:28" s="200" customFormat="1" x14ac:dyDescent="0.2">
      <c r="B137" s="276"/>
      <c r="C137" s="199"/>
      <c r="AA137" s="438"/>
      <c r="AB137" s="438"/>
    </row>
    <row r="138" spans="2:28" s="200" customFormat="1" x14ac:dyDescent="0.2">
      <c r="B138" s="276"/>
      <c r="C138" s="199"/>
      <c r="AA138" s="438"/>
      <c r="AB138" s="438"/>
    </row>
    <row r="139" spans="2:28" s="200" customFormat="1" x14ac:dyDescent="0.2">
      <c r="B139" s="276"/>
      <c r="C139" s="199"/>
      <c r="AA139" s="438"/>
      <c r="AB139" s="438"/>
    </row>
    <row r="140" spans="2:28" s="200" customFormat="1" x14ac:dyDescent="0.2">
      <c r="B140" s="276"/>
      <c r="C140" s="199"/>
      <c r="AA140" s="438"/>
      <c r="AB140" s="438"/>
    </row>
    <row r="141" spans="2:28" s="200" customFormat="1" x14ac:dyDescent="0.2">
      <c r="B141" s="276"/>
      <c r="C141" s="199"/>
      <c r="AA141" s="438"/>
      <c r="AB141" s="438"/>
    </row>
    <row r="142" spans="2:28" s="200" customFormat="1" x14ac:dyDescent="0.2">
      <c r="B142" s="276"/>
      <c r="C142" s="199"/>
      <c r="AA142" s="438"/>
      <c r="AB142" s="438"/>
    </row>
    <row r="143" spans="2:28" s="200" customFormat="1" x14ac:dyDescent="0.2">
      <c r="B143" s="276"/>
      <c r="C143" s="199"/>
      <c r="AA143" s="438"/>
      <c r="AB143" s="438"/>
    </row>
    <row r="144" spans="2:28" s="200" customFormat="1" x14ac:dyDescent="0.2">
      <c r="B144" s="276"/>
      <c r="C144" s="199"/>
      <c r="AA144" s="438"/>
      <c r="AB144" s="438"/>
    </row>
    <row r="145" spans="2:28" s="200" customFormat="1" x14ac:dyDescent="0.2">
      <c r="B145" s="276"/>
      <c r="C145" s="199"/>
      <c r="AA145" s="438"/>
      <c r="AB145" s="438"/>
    </row>
    <row r="146" spans="2:28" s="200" customFormat="1" x14ac:dyDescent="0.2">
      <c r="B146" s="276"/>
      <c r="C146" s="199"/>
      <c r="AA146" s="438"/>
      <c r="AB146" s="438"/>
    </row>
    <row r="147" spans="2:28" s="200" customFormat="1" x14ac:dyDescent="0.2">
      <c r="B147" s="276"/>
      <c r="C147" s="199"/>
      <c r="AA147" s="438"/>
      <c r="AB147" s="438"/>
    </row>
    <row r="148" spans="2:28" s="200" customFormat="1" x14ac:dyDescent="0.2">
      <c r="B148" s="276"/>
      <c r="C148" s="199"/>
      <c r="AA148" s="438"/>
      <c r="AB148" s="438"/>
    </row>
    <row r="149" spans="2:28" s="200" customFormat="1" x14ac:dyDescent="0.2">
      <c r="B149" s="276"/>
      <c r="C149" s="199"/>
      <c r="AA149" s="438"/>
      <c r="AB149" s="438"/>
    </row>
    <row r="150" spans="2:28" s="200" customFormat="1" x14ac:dyDescent="0.2">
      <c r="B150" s="276"/>
      <c r="C150" s="199"/>
      <c r="AA150" s="438"/>
      <c r="AB150" s="438"/>
    </row>
    <row r="151" spans="2:28" s="200" customFormat="1" x14ac:dyDescent="0.2">
      <c r="B151" s="276"/>
      <c r="C151" s="199"/>
      <c r="AA151" s="438"/>
      <c r="AB151" s="438"/>
    </row>
    <row r="152" spans="2:28" s="200" customFormat="1" x14ac:dyDescent="0.2">
      <c r="B152" s="276"/>
      <c r="C152" s="199"/>
      <c r="AA152" s="438"/>
      <c r="AB152" s="438"/>
    </row>
    <row r="153" spans="2:28" s="200" customFormat="1" x14ac:dyDescent="0.2">
      <c r="B153" s="276"/>
      <c r="C153" s="199"/>
      <c r="AA153" s="438"/>
      <c r="AB153" s="438"/>
    </row>
    <row r="154" spans="2:28" s="200" customFormat="1" x14ac:dyDescent="0.2">
      <c r="B154" s="276"/>
      <c r="C154" s="199"/>
      <c r="AA154" s="438"/>
      <c r="AB154" s="438"/>
    </row>
    <row r="155" spans="2:28" s="200" customFormat="1" x14ac:dyDescent="0.2">
      <c r="B155" s="276"/>
      <c r="C155" s="199"/>
      <c r="AA155" s="438"/>
      <c r="AB155" s="438"/>
    </row>
    <row r="156" spans="2:28" s="200" customFormat="1" x14ac:dyDescent="0.2">
      <c r="B156" s="276"/>
      <c r="C156" s="199"/>
      <c r="AA156" s="438"/>
      <c r="AB156" s="438"/>
    </row>
    <row r="157" spans="2:28" s="200" customFormat="1" x14ac:dyDescent="0.2">
      <c r="B157" s="276"/>
      <c r="C157" s="199"/>
      <c r="AA157" s="438"/>
      <c r="AB157" s="438"/>
    </row>
    <row r="158" spans="2:28" s="200" customFormat="1" x14ac:dyDescent="0.2">
      <c r="B158" s="276"/>
      <c r="C158" s="199"/>
      <c r="AA158" s="438"/>
      <c r="AB158" s="438"/>
    </row>
    <row r="159" spans="2:28" s="200" customFormat="1" x14ac:dyDescent="0.2">
      <c r="B159" s="276"/>
      <c r="C159" s="199"/>
      <c r="AA159" s="438"/>
      <c r="AB159" s="438"/>
    </row>
    <row r="160" spans="2:28" s="200" customFormat="1" x14ac:dyDescent="0.2">
      <c r="B160" s="276"/>
      <c r="C160" s="199"/>
      <c r="AA160" s="438"/>
      <c r="AB160" s="438"/>
    </row>
    <row r="161" spans="2:28" s="200" customFormat="1" x14ac:dyDescent="0.2">
      <c r="B161" s="276"/>
      <c r="C161" s="199"/>
      <c r="AA161" s="438"/>
      <c r="AB161" s="438"/>
    </row>
    <row r="162" spans="2:28" s="200" customFormat="1" x14ac:dyDescent="0.2">
      <c r="B162" s="276"/>
      <c r="C162" s="199"/>
      <c r="AA162" s="438"/>
      <c r="AB162" s="438"/>
    </row>
    <row r="163" spans="2:28" s="200" customFormat="1" x14ac:dyDescent="0.2">
      <c r="B163" s="276"/>
      <c r="C163" s="199"/>
      <c r="AA163" s="438"/>
      <c r="AB163" s="438"/>
    </row>
    <row r="164" spans="2:28" s="200" customFormat="1" x14ac:dyDescent="0.2">
      <c r="B164" s="276"/>
      <c r="C164" s="199"/>
      <c r="AA164" s="438"/>
      <c r="AB164" s="438"/>
    </row>
    <row r="165" spans="2:28" s="200" customFormat="1" x14ac:dyDescent="0.2">
      <c r="B165" s="276"/>
      <c r="C165" s="199"/>
      <c r="AA165" s="438"/>
      <c r="AB165" s="438"/>
    </row>
    <row r="166" spans="2:28" s="200" customFormat="1" x14ac:dyDescent="0.2">
      <c r="B166" s="276"/>
      <c r="C166" s="199"/>
      <c r="AA166" s="438"/>
      <c r="AB166" s="438"/>
    </row>
    <row r="167" spans="2:28" s="200" customFormat="1" x14ac:dyDescent="0.2">
      <c r="B167" s="276"/>
      <c r="C167" s="199"/>
      <c r="AA167" s="438"/>
      <c r="AB167" s="438"/>
    </row>
    <row r="168" spans="2:28" s="200" customFormat="1" x14ac:dyDescent="0.2">
      <c r="B168" s="276"/>
      <c r="C168" s="199"/>
      <c r="AA168" s="438"/>
      <c r="AB168" s="438"/>
    </row>
    <row r="169" spans="2:28" s="200" customFormat="1" x14ac:dyDescent="0.2">
      <c r="B169" s="276"/>
      <c r="C169" s="199"/>
      <c r="AA169" s="438"/>
      <c r="AB169" s="438"/>
    </row>
    <row r="170" spans="2:28" s="200" customFormat="1" x14ac:dyDescent="0.2">
      <c r="B170" s="276"/>
      <c r="C170" s="199"/>
      <c r="AA170" s="438"/>
      <c r="AB170" s="438"/>
    </row>
    <row r="171" spans="2:28" s="200" customFormat="1" x14ac:dyDescent="0.2">
      <c r="B171" s="276"/>
      <c r="C171" s="199"/>
      <c r="AA171" s="438"/>
      <c r="AB171" s="438"/>
    </row>
    <row r="172" spans="2:28" s="200" customFormat="1" x14ac:dyDescent="0.2">
      <c r="B172" s="276"/>
      <c r="C172" s="199"/>
      <c r="AA172" s="438"/>
      <c r="AB172" s="438"/>
    </row>
    <row r="173" spans="2:28" s="200" customFormat="1" x14ac:dyDescent="0.2">
      <c r="B173" s="276"/>
      <c r="C173" s="199"/>
      <c r="AA173" s="438"/>
      <c r="AB173" s="438"/>
    </row>
    <row r="174" spans="2:28" s="200" customFormat="1" x14ac:dyDescent="0.2">
      <c r="B174" s="276"/>
      <c r="C174" s="199"/>
      <c r="AA174" s="438"/>
      <c r="AB174" s="438"/>
    </row>
    <row r="175" spans="2:28" s="200" customFormat="1" x14ac:dyDescent="0.2">
      <c r="B175" s="276"/>
      <c r="C175" s="199"/>
      <c r="AA175" s="438"/>
      <c r="AB175" s="438"/>
    </row>
    <row r="176" spans="2:28" s="200" customFormat="1" x14ac:dyDescent="0.2">
      <c r="B176" s="276"/>
      <c r="C176" s="199"/>
      <c r="AA176" s="438"/>
      <c r="AB176" s="438"/>
    </row>
    <row r="177" spans="2:28" s="200" customFormat="1" x14ac:dyDescent="0.2">
      <c r="B177" s="276"/>
      <c r="C177" s="199"/>
      <c r="AA177" s="438"/>
      <c r="AB177" s="438"/>
    </row>
    <row r="178" spans="2:28" s="200" customFormat="1" x14ac:dyDescent="0.2">
      <c r="B178" s="276"/>
      <c r="C178" s="199"/>
      <c r="AA178" s="438"/>
      <c r="AB178" s="438"/>
    </row>
    <row r="179" spans="2:28" s="200" customFormat="1" x14ac:dyDescent="0.2">
      <c r="B179" s="276"/>
      <c r="C179" s="199"/>
      <c r="AA179" s="438"/>
      <c r="AB179" s="438"/>
    </row>
    <row r="180" spans="2:28" s="200" customFormat="1" x14ac:dyDescent="0.2">
      <c r="B180" s="276"/>
      <c r="C180" s="199"/>
      <c r="AA180" s="438"/>
      <c r="AB180" s="438"/>
    </row>
    <row r="181" spans="2:28" s="200" customFormat="1" x14ac:dyDescent="0.2">
      <c r="B181" s="276"/>
      <c r="C181" s="199"/>
      <c r="AA181" s="438"/>
      <c r="AB181" s="438"/>
    </row>
    <row r="182" spans="2:28" s="200" customFormat="1" x14ac:dyDescent="0.2">
      <c r="B182" s="276"/>
      <c r="C182" s="199"/>
      <c r="AA182" s="438"/>
      <c r="AB182" s="438"/>
    </row>
    <row r="183" spans="2:28" s="200" customFormat="1" x14ac:dyDescent="0.2">
      <c r="B183" s="276"/>
      <c r="C183" s="199"/>
      <c r="AA183" s="438"/>
      <c r="AB183" s="438"/>
    </row>
    <row r="184" spans="2:28" s="200" customFormat="1" x14ac:dyDescent="0.2">
      <c r="B184" s="276"/>
      <c r="C184" s="199"/>
      <c r="AA184" s="438"/>
      <c r="AB184" s="438"/>
    </row>
    <row r="185" spans="2:28" s="200" customFormat="1" x14ac:dyDescent="0.2">
      <c r="B185" s="276"/>
      <c r="C185" s="199"/>
      <c r="AA185" s="438"/>
      <c r="AB185" s="438"/>
    </row>
    <row r="186" spans="2:28" s="200" customFormat="1" x14ac:dyDescent="0.2">
      <c r="B186" s="276"/>
      <c r="C186" s="199"/>
      <c r="AA186" s="438"/>
      <c r="AB186" s="438"/>
    </row>
    <row r="187" spans="2:28" s="200" customFormat="1" x14ac:dyDescent="0.2">
      <c r="B187" s="276"/>
      <c r="C187" s="199"/>
      <c r="AA187" s="438"/>
      <c r="AB187" s="438"/>
    </row>
    <row r="188" spans="2:28" s="200" customFormat="1" x14ac:dyDescent="0.2">
      <c r="B188" s="276"/>
      <c r="C188" s="199"/>
      <c r="AA188" s="438"/>
      <c r="AB188" s="438"/>
    </row>
    <row r="189" spans="2:28" s="200" customFormat="1" x14ac:dyDescent="0.2">
      <c r="B189" s="276"/>
      <c r="C189" s="199"/>
      <c r="AA189" s="438"/>
      <c r="AB189" s="438"/>
    </row>
    <row r="190" spans="2:28" s="200" customFormat="1" x14ac:dyDescent="0.2">
      <c r="B190" s="276"/>
      <c r="C190" s="199"/>
      <c r="AA190" s="438"/>
      <c r="AB190" s="438"/>
    </row>
    <row r="191" spans="2:28" s="200" customFormat="1" x14ac:dyDescent="0.2">
      <c r="B191" s="276"/>
      <c r="C191" s="199"/>
      <c r="AA191" s="438"/>
      <c r="AB191" s="438"/>
    </row>
    <row r="192" spans="2:28" s="200" customFormat="1" x14ac:dyDescent="0.2">
      <c r="B192" s="276"/>
      <c r="C192" s="199"/>
      <c r="AA192" s="438"/>
      <c r="AB192" s="438"/>
    </row>
    <row r="193" spans="2:28" s="200" customFormat="1" x14ac:dyDescent="0.2">
      <c r="B193" s="276"/>
      <c r="C193" s="199"/>
      <c r="AA193" s="438"/>
      <c r="AB193" s="438"/>
    </row>
    <row r="194" spans="2:28" s="200" customFormat="1" x14ac:dyDescent="0.2">
      <c r="B194" s="276"/>
      <c r="C194" s="199"/>
      <c r="AA194" s="438"/>
      <c r="AB194" s="438"/>
    </row>
    <row r="195" spans="2:28" s="200" customFormat="1" x14ac:dyDescent="0.2">
      <c r="B195" s="276"/>
      <c r="C195" s="199"/>
      <c r="AA195" s="438"/>
      <c r="AB195" s="438"/>
    </row>
    <row r="196" spans="2:28" s="200" customFormat="1" x14ac:dyDescent="0.2">
      <c r="B196" s="276"/>
      <c r="C196" s="199"/>
      <c r="AA196" s="438"/>
      <c r="AB196" s="438"/>
    </row>
    <row r="197" spans="2:28" s="200" customFormat="1" x14ac:dyDescent="0.2">
      <c r="B197" s="276"/>
      <c r="C197" s="199"/>
      <c r="AA197" s="438"/>
      <c r="AB197" s="438"/>
    </row>
    <row r="198" spans="2:28" s="200" customFormat="1" x14ac:dyDescent="0.2">
      <c r="B198" s="276"/>
      <c r="C198" s="199"/>
      <c r="AA198" s="438"/>
      <c r="AB198" s="438"/>
    </row>
    <row r="199" spans="2:28" s="200" customFormat="1" x14ac:dyDescent="0.2">
      <c r="B199" s="276"/>
      <c r="C199" s="199"/>
      <c r="AA199" s="438"/>
      <c r="AB199" s="438"/>
    </row>
    <row r="200" spans="2:28" s="200" customFormat="1" x14ac:dyDescent="0.2">
      <c r="B200" s="276"/>
      <c r="C200" s="199"/>
      <c r="AA200" s="438"/>
      <c r="AB200" s="438"/>
    </row>
    <row r="201" spans="2:28" s="200" customFormat="1" x14ac:dyDescent="0.2">
      <c r="B201" s="276"/>
      <c r="C201" s="199"/>
      <c r="AA201" s="438"/>
      <c r="AB201" s="438"/>
    </row>
    <row r="202" spans="2:28" s="200" customFormat="1" x14ac:dyDescent="0.2">
      <c r="B202" s="276"/>
      <c r="C202" s="199"/>
      <c r="AA202" s="438"/>
      <c r="AB202" s="438"/>
    </row>
    <row r="203" spans="2:28" s="200" customFormat="1" x14ac:dyDescent="0.2">
      <c r="B203" s="276"/>
      <c r="C203" s="199"/>
      <c r="AA203" s="438"/>
      <c r="AB203" s="438"/>
    </row>
    <row r="204" spans="2:28" s="200" customFormat="1" x14ac:dyDescent="0.2">
      <c r="B204" s="276"/>
      <c r="C204" s="199"/>
      <c r="AA204" s="438"/>
      <c r="AB204" s="438"/>
    </row>
    <row r="205" spans="2:28" s="200" customFormat="1" x14ac:dyDescent="0.2">
      <c r="B205" s="276"/>
      <c r="C205" s="199"/>
      <c r="AA205" s="438"/>
      <c r="AB205" s="438"/>
    </row>
    <row r="206" spans="2:28" s="200" customFormat="1" x14ac:dyDescent="0.2">
      <c r="B206" s="276"/>
      <c r="C206" s="199"/>
      <c r="AA206" s="438"/>
      <c r="AB206" s="438"/>
    </row>
    <row r="207" spans="2:28" s="200" customFormat="1" x14ac:dyDescent="0.2">
      <c r="B207" s="276"/>
      <c r="C207" s="199"/>
      <c r="AA207" s="438"/>
      <c r="AB207" s="438"/>
    </row>
    <row r="208" spans="2:28" s="200" customFormat="1" x14ac:dyDescent="0.2">
      <c r="B208" s="276"/>
      <c r="C208" s="199"/>
      <c r="AA208" s="438"/>
      <c r="AB208" s="438"/>
    </row>
    <row r="209" spans="2:28" s="200" customFormat="1" x14ac:dyDescent="0.2">
      <c r="B209" s="276"/>
      <c r="C209" s="199"/>
      <c r="AA209" s="438"/>
      <c r="AB209" s="438"/>
    </row>
    <row r="210" spans="2:28" s="200" customFormat="1" x14ac:dyDescent="0.2">
      <c r="B210" s="276"/>
      <c r="C210" s="199"/>
      <c r="AA210" s="438"/>
      <c r="AB210" s="438"/>
    </row>
    <row r="211" spans="2:28" s="200" customFormat="1" x14ac:dyDescent="0.2">
      <c r="B211" s="276"/>
      <c r="C211" s="199"/>
      <c r="AA211" s="438"/>
      <c r="AB211" s="438"/>
    </row>
    <row r="212" spans="2:28" s="200" customFormat="1" x14ac:dyDescent="0.2">
      <c r="B212" s="276"/>
      <c r="C212" s="199"/>
      <c r="AA212" s="438"/>
      <c r="AB212" s="438"/>
    </row>
    <row r="213" spans="2:28" s="200" customFormat="1" x14ac:dyDescent="0.2">
      <c r="B213" s="276"/>
      <c r="C213" s="199"/>
      <c r="AA213" s="438"/>
      <c r="AB213" s="438"/>
    </row>
    <row r="214" spans="2:28" s="200" customFormat="1" x14ac:dyDescent="0.2">
      <c r="B214" s="276"/>
      <c r="C214" s="199"/>
      <c r="AA214" s="438"/>
      <c r="AB214" s="438"/>
    </row>
    <row r="215" spans="2:28" s="200" customFormat="1" x14ac:dyDescent="0.2">
      <c r="B215" s="276"/>
      <c r="C215" s="199"/>
      <c r="AA215" s="438"/>
      <c r="AB215" s="438"/>
    </row>
    <row r="216" spans="2:28" s="200" customFormat="1" x14ac:dyDescent="0.2">
      <c r="B216" s="276"/>
      <c r="C216" s="199"/>
      <c r="AA216" s="438"/>
      <c r="AB216" s="438"/>
    </row>
    <row r="217" spans="2:28" s="200" customFormat="1" x14ac:dyDescent="0.2">
      <c r="B217" s="276"/>
      <c r="C217" s="199"/>
      <c r="AA217" s="438"/>
      <c r="AB217" s="438"/>
    </row>
    <row r="218" spans="2:28" s="200" customFormat="1" x14ac:dyDescent="0.2">
      <c r="B218" s="276"/>
      <c r="C218" s="199"/>
      <c r="AA218" s="438"/>
      <c r="AB218" s="438"/>
    </row>
    <row r="219" spans="2:28" s="200" customFormat="1" x14ac:dyDescent="0.2">
      <c r="B219" s="276"/>
      <c r="C219" s="199"/>
      <c r="AA219" s="438"/>
      <c r="AB219" s="438"/>
    </row>
    <row r="220" spans="2:28" s="200" customFormat="1" x14ac:dyDescent="0.2">
      <c r="B220" s="276"/>
      <c r="C220" s="199"/>
      <c r="AA220" s="438"/>
      <c r="AB220" s="438"/>
    </row>
  </sheetData>
  <sheetProtection algorithmName="SHA-512" hashValue="4fq241shcEsZfi4gmSysX8jQf7dva33A9JZoJfBohBHHtfDD8PF8OHFXY/qjeQQGHvgyfZprBZBtV9RFnFVUgg==" saltValue="TKqExAEBeQNONf9DFf5aVQ==" spinCount="100000" sheet="1" objects="1" scenarios="1"/>
  <customSheetViews>
    <customSheetView guid="{FD0AFB41-F344-11D7-B106-0008C7076B3B}" scale="50" showPageBreaks="1" printArea="1" view="pageBreakPreview" showRuler="0">
      <selection activeCell="C4" sqref="C4:W4"/>
      <colBreaks count="1" manualBreakCount="1">
        <brk id="23" max="1048575" man="1"/>
      </colBreaks>
      <pageMargins left="0.35433070866141736" right="0.35433070866141736" top="0.78740157480314965" bottom="0.51181102362204722" header="0.39370078740157483" footer="0.27559055118110237"/>
      <printOptions horizontalCentered="1"/>
      <pageSetup paperSize="9" scale="50" orientation="landscape" cellComments="atEnd" horizontalDpi="4294967293" verticalDpi="300" r:id="rId1"/>
      <headerFooter alignWithMargins="0">
        <oddFooter>&amp;L&amp;F
01-07-2003/Rev.2/QMKS/DMDJF&amp;R&amp;"Arial,Vet"&amp;16BMC-02</oddFooter>
      </headerFooter>
    </customSheetView>
  </customSheetViews>
  <mergeCells count="687">
    <mergeCell ref="V95:W95"/>
    <mergeCell ref="D96:E96"/>
    <mergeCell ref="F96:G96"/>
    <mergeCell ref="H96:I96"/>
    <mergeCell ref="J96:K96"/>
    <mergeCell ref="L96:M96"/>
    <mergeCell ref="N96:O96"/>
    <mergeCell ref="P96:Q96"/>
    <mergeCell ref="R96:S96"/>
    <mergeCell ref="T96:U96"/>
    <mergeCell ref="V96:W96"/>
    <mergeCell ref="D95:E95"/>
    <mergeCell ref="F95:G95"/>
    <mergeCell ref="H95:I95"/>
    <mergeCell ref="J95:K95"/>
    <mergeCell ref="L95:M95"/>
    <mergeCell ref="N95:O95"/>
    <mergeCell ref="P95:Q95"/>
    <mergeCell ref="R95:S95"/>
    <mergeCell ref="T95:U95"/>
    <mergeCell ref="V44:W44"/>
    <mergeCell ref="V45:W45"/>
    <mergeCell ref="V55:W55"/>
    <mergeCell ref="D70:E70"/>
    <mergeCell ref="F70:G70"/>
    <mergeCell ref="H70:I70"/>
    <mergeCell ref="J70:K70"/>
    <mergeCell ref="D81:X81"/>
    <mergeCell ref="V48:W48"/>
    <mergeCell ref="V51:W51"/>
    <mergeCell ref="V52:W52"/>
    <mergeCell ref="V54:W54"/>
    <mergeCell ref="V49:W49"/>
    <mergeCell ref="V50:W50"/>
    <mergeCell ref="L70:M70"/>
    <mergeCell ref="N70:O70"/>
    <mergeCell ref="P70:Q70"/>
    <mergeCell ref="R70:S70"/>
    <mergeCell ref="H76:I76"/>
    <mergeCell ref="J76:K76"/>
    <mergeCell ref="D76:E76"/>
    <mergeCell ref="C72:X72"/>
    <mergeCell ref="T74:U74"/>
    <mergeCell ref="V74:W74"/>
    <mergeCell ref="V90:W90"/>
    <mergeCell ref="V91:W91"/>
    <mergeCell ref="V92:W92"/>
    <mergeCell ref="V93:W93"/>
    <mergeCell ref="A2:X2"/>
    <mergeCell ref="C4:X4"/>
    <mergeCell ref="C71:X71"/>
    <mergeCell ref="V70:W70"/>
    <mergeCell ref="V61:W61"/>
    <mergeCell ref="V62:W62"/>
    <mergeCell ref="V63:W63"/>
    <mergeCell ref="V64:W64"/>
    <mergeCell ref="V56:W56"/>
    <mergeCell ref="V59:W59"/>
    <mergeCell ref="V66:W66"/>
    <mergeCell ref="V67:W67"/>
    <mergeCell ref="V68:W68"/>
    <mergeCell ref="V69:W69"/>
    <mergeCell ref="T70:U70"/>
    <mergeCell ref="V41:W41"/>
    <mergeCell ref="L91:M91"/>
    <mergeCell ref="N91:O91"/>
    <mergeCell ref="V46:W46"/>
    <mergeCell ref="V43:W43"/>
    <mergeCell ref="T93:U93"/>
    <mergeCell ref="V57:W57"/>
    <mergeCell ref="V58:W58"/>
    <mergeCell ref="T89:U89"/>
    <mergeCell ref="D92:E92"/>
    <mergeCell ref="F92:G92"/>
    <mergeCell ref="H92:I92"/>
    <mergeCell ref="J92:K92"/>
    <mergeCell ref="L92:M92"/>
    <mergeCell ref="N92:O92"/>
    <mergeCell ref="P92:Q92"/>
    <mergeCell ref="R92:S92"/>
    <mergeCell ref="T92:U92"/>
    <mergeCell ref="L93:M93"/>
    <mergeCell ref="N93:O93"/>
    <mergeCell ref="P93:Q93"/>
    <mergeCell ref="R93:S93"/>
    <mergeCell ref="D93:E93"/>
    <mergeCell ref="F93:G93"/>
    <mergeCell ref="H93:I93"/>
    <mergeCell ref="J93:K93"/>
    <mergeCell ref="P91:Q91"/>
    <mergeCell ref="R91:S91"/>
    <mergeCell ref="T91:U91"/>
    <mergeCell ref="F90:G90"/>
    <mergeCell ref="H90:I90"/>
    <mergeCell ref="J90:K90"/>
    <mergeCell ref="R86:S86"/>
    <mergeCell ref="V86:W86"/>
    <mergeCell ref="V88:W88"/>
    <mergeCell ref="D82:E82"/>
    <mergeCell ref="F82:G82"/>
    <mergeCell ref="H82:I82"/>
    <mergeCell ref="J82:K82"/>
    <mergeCell ref="D89:E89"/>
    <mergeCell ref="F89:G89"/>
    <mergeCell ref="H89:I89"/>
    <mergeCell ref="J89:K89"/>
    <mergeCell ref="L89:M89"/>
    <mergeCell ref="N89:O89"/>
    <mergeCell ref="P89:Q89"/>
    <mergeCell ref="R89:S89"/>
    <mergeCell ref="V89:W89"/>
    <mergeCell ref="D83:E83"/>
    <mergeCell ref="F83:G83"/>
    <mergeCell ref="H83:I83"/>
    <mergeCell ref="J83:K83"/>
    <mergeCell ref="L83:M83"/>
    <mergeCell ref="D86:E86"/>
    <mergeCell ref="F86:G86"/>
    <mergeCell ref="H86:I86"/>
    <mergeCell ref="J86:K86"/>
    <mergeCell ref="T82:U82"/>
    <mergeCell ref="T90:U90"/>
    <mergeCell ref="D91:E91"/>
    <mergeCell ref="F91:G91"/>
    <mergeCell ref="H91:I91"/>
    <mergeCell ref="J91:K91"/>
    <mergeCell ref="D88:E88"/>
    <mergeCell ref="F88:G88"/>
    <mergeCell ref="H88:I88"/>
    <mergeCell ref="J88:K88"/>
    <mergeCell ref="L88:M88"/>
    <mergeCell ref="N88:O88"/>
    <mergeCell ref="P88:Q88"/>
    <mergeCell ref="R88:S88"/>
    <mergeCell ref="T88:U88"/>
    <mergeCell ref="L90:M90"/>
    <mergeCell ref="N90:O90"/>
    <mergeCell ref="P90:Q90"/>
    <mergeCell ref="R90:S90"/>
    <mergeCell ref="D90:E90"/>
    <mergeCell ref="N76:O76"/>
    <mergeCell ref="T86:U86"/>
    <mergeCell ref="F76:G76"/>
    <mergeCell ref="V76:W76"/>
    <mergeCell ref="R76:S76"/>
    <mergeCell ref="T76:U76"/>
    <mergeCell ref="V82:W82"/>
    <mergeCell ref="V83:W83"/>
    <mergeCell ref="L82:M82"/>
    <mergeCell ref="N82:O82"/>
    <mergeCell ref="P82:Q82"/>
    <mergeCell ref="R82:S82"/>
    <mergeCell ref="N83:O83"/>
    <mergeCell ref="P83:Q83"/>
    <mergeCell ref="R83:S83"/>
    <mergeCell ref="T83:U83"/>
    <mergeCell ref="L74:M74"/>
    <mergeCell ref="N74:O74"/>
    <mergeCell ref="P74:Q74"/>
    <mergeCell ref="L86:M86"/>
    <mergeCell ref="N86:O86"/>
    <mergeCell ref="P86:Q86"/>
    <mergeCell ref="P76:Q76"/>
    <mergeCell ref="J74:K74"/>
    <mergeCell ref="D74:E74"/>
    <mergeCell ref="F74:G74"/>
    <mergeCell ref="H74:I74"/>
    <mergeCell ref="D78:W78"/>
    <mergeCell ref="D79:E79"/>
    <mergeCell ref="F79:G79"/>
    <mergeCell ref="H79:I79"/>
    <mergeCell ref="J79:K79"/>
    <mergeCell ref="L79:M79"/>
    <mergeCell ref="N79:O79"/>
    <mergeCell ref="P79:Q79"/>
    <mergeCell ref="R79:S79"/>
    <mergeCell ref="T79:U79"/>
    <mergeCell ref="V79:W79"/>
    <mergeCell ref="C84:X84"/>
    <mergeCell ref="L76:M76"/>
    <mergeCell ref="D67:E67"/>
    <mergeCell ref="F67:G67"/>
    <mergeCell ref="H67:I67"/>
    <mergeCell ref="J67:K67"/>
    <mergeCell ref="L67:M67"/>
    <mergeCell ref="J69:K69"/>
    <mergeCell ref="L69:M69"/>
    <mergeCell ref="N69:O69"/>
    <mergeCell ref="T67:U67"/>
    <mergeCell ref="D68:E68"/>
    <mergeCell ref="F68:G68"/>
    <mergeCell ref="H68:I68"/>
    <mergeCell ref="J68:K68"/>
    <mergeCell ref="L68:M68"/>
    <mergeCell ref="N68:O68"/>
    <mergeCell ref="P69:Q69"/>
    <mergeCell ref="R69:S69"/>
    <mergeCell ref="T69:U69"/>
    <mergeCell ref="N67:O67"/>
    <mergeCell ref="P67:Q67"/>
    <mergeCell ref="R67:S67"/>
    <mergeCell ref="D69:E69"/>
    <mergeCell ref="F69:G69"/>
    <mergeCell ref="H69:I69"/>
    <mergeCell ref="P64:Q64"/>
    <mergeCell ref="R64:S64"/>
    <mergeCell ref="T64:U64"/>
    <mergeCell ref="P66:Q66"/>
    <mergeCell ref="P68:Q68"/>
    <mergeCell ref="R68:S68"/>
    <mergeCell ref="T68:U68"/>
    <mergeCell ref="R66:S66"/>
    <mergeCell ref="T66:U66"/>
    <mergeCell ref="D64:E64"/>
    <mergeCell ref="F64:G64"/>
    <mergeCell ref="H64:I64"/>
    <mergeCell ref="J64:K64"/>
    <mergeCell ref="L64:M64"/>
    <mergeCell ref="N64:O64"/>
    <mergeCell ref="D63:E63"/>
    <mergeCell ref="D66:E66"/>
    <mergeCell ref="F66:G66"/>
    <mergeCell ref="H66:I66"/>
    <mergeCell ref="J66:K66"/>
    <mergeCell ref="L66:M66"/>
    <mergeCell ref="N66:O66"/>
    <mergeCell ref="F63:G63"/>
    <mergeCell ref="H63:I63"/>
    <mergeCell ref="J63:K63"/>
    <mergeCell ref="L63:M63"/>
    <mergeCell ref="N63:O63"/>
    <mergeCell ref="T61:U61"/>
    <mergeCell ref="P62:Q62"/>
    <mergeCell ref="R62:S62"/>
    <mergeCell ref="T62:U62"/>
    <mergeCell ref="P63:Q63"/>
    <mergeCell ref="R63:S63"/>
    <mergeCell ref="T63:U63"/>
    <mergeCell ref="D61:E61"/>
    <mergeCell ref="F61:G61"/>
    <mergeCell ref="H61:I61"/>
    <mergeCell ref="J61:K61"/>
    <mergeCell ref="L61:M61"/>
    <mergeCell ref="N61:O61"/>
    <mergeCell ref="P61:Q61"/>
    <mergeCell ref="R61:S61"/>
    <mergeCell ref="D62:E62"/>
    <mergeCell ref="F62:G62"/>
    <mergeCell ref="H62:I62"/>
    <mergeCell ref="J62:K62"/>
    <mergeCell ref="L62:M62"/>
    <mergeCell ref="N62:O62"/>
    <mergeCell ref="D59:E59"/>
    <mergeCell ref="F59:G59"/>
    <mergeCell ref="H59:I59"/>
    <mergeCell ref="J59:K59"/>
    <mergeCell ref="L59:M59"/>
    <mergeCell ref="N59:O59"/>
    <mergeCell ref="P59:Q59"/>
    <mergeCell ref="R59:S59"/>
    <mergeCell ref="T59:U59"/>
    <mergeCell ref="D58:E58"/>
    <mergeCell ref="F58:G58"/>
    <mergeCell ref="H58:I58"/>
    <mergeCell ref="J58:K58"/>
    <mergeCell ref="L58:M58"/>
    <mergeCell ref="N58:O58"/>
    <mergeCell ref="P58:Q58"/>
    <mergeCell ref="R58:S58"/>
    <mergeCell ref="T58:U58"/>
    <mergeCell ref="D57:E57"/>
    <mergeCell ref="F57:G57"/>
    <mergeCell ref="H57:I57"/>
    <mergeCell ref="J57:K57"/>
    <mergeCell ref="L57:M57"/>
    <mergeCell ref="N57:O57"/>
    <mergeCell ref="P57:Q57"/>
    <mergeCell ref="R57:S57"/>
    <mergeCell ref="T57:U57"/>
    <mergeCell ref="D56:E56"/>
    <mergeCell ref="F56:G56"/>
    <mergeCell ref="H56:I56"/>
    <mergeCell ref="J56:K56"/>
    <mergeCell ref="L56:M56"/>
    <mergeCell ref="N56:O56"/>
    <mergeCell ref="P56:Q56"/>
    <mergeCell ref="R56:S56"/>
    <mergeCell ref="T56:U56"/>
    <mergeCell ref="D55:E55"/>
    <mergeCell ref="F55:G55"/>
    <mergeCell ref="H55:I55"/>
    <mergeCell ref="J55:K55"/>
    <mergeCell ref="L55:M55"/>
    <mergeCell ref="N55:O55"/>
    <mergeCell ref="P55:Q55"/>
    <mergeCell ref="R55:S55"/>
    <mergeCell ref="T55:U55"/>
    <mergeCell ref="D54:E54"/>
    <mergeCell ref="F54:G54"/>
    <mergeCell ref="H54:I54"/>
    <mergeCell ref="J54:K54"/>
    <mergeCell ref="L54:M54"/>
    <mergeCell ref="N54:O54"/>
    <mergeCell ref="P54:Q54"/>
    <mergeCell ref="R54:S54"/>
    <mergeCell ref="T54:U54"/>
    <mergeCell ref="D52:E52"/>
    <mergeCell ref="F52:G52"/>
    <mergeCell ref="H52:I52"/>
    <mergeCell ref="J52:K52"/>
    <mergeCell ref="L52:M52"/>
    <mergeCell ref="N52:O52"/>
    <mergeCell ref="P52:Q52"/>
    <mergeCell ref="R52:S52"/>
    <mergeCell ref="T52:U52"/>
    <mergeCell ref="D51:E51"/>
    <mergeCell ref="F51:G51"/>
    <mergeCell ref="H51:I51"/>
    <mergeCell ref="J51:K51"/>
    <mergeCell ref="L51:M51"/>
    <mergeCell ref="N51:O51"/>
    <mergeCell ref="P51:Q51"/>
    <mergeCell ref="R51:S51"/>
    <mergeCell ref="T51:U51"/>
    <mergeCell ref="D50:E50"/>
    <mergeCell ref="F50:G50"/>
    <mergeCell ref="H50:I50"/>
    <mergeCell ref="J50:K50"/>
    <mergeCell ref="L50:M50"/>
    <mergeCell ref="N50:O50"/>
    <mergeCell ref="P50:Q50"/>
    <mergeCell ref="R50:S50"/>
    <mergeCell ref="T50:U50"/>
    <mergeCell ref="D49:E49"/>
    <mergeCell ref="F49:G49"/>
    <mergeCell ref="H49:I49"/>
    <mergeCell ref="J49:K49"/>
    <mergeCell ref="L49:M49"/>
    <mergeCell ref="N49:O49"/>
    <mergeCell ref="P49:Q49"/>
    <mergeCell ref="R49:S49"/>
    <mergeCell ref="T49:U49"/>
    <mergeCell ref="D48:E48"/>
    <mergeCell ref="F48:G48"/>
    <mergeCell ref="H48:I48"/>
    <mergeCell ref="J48:K48"/>
    <mergeCell ref="L48:M48"/>
    <mergeCell ref="N48:O48"/>
    <mergeCell ref="P48:Q48"/>
    <mergeCell ref="R48:S48"/>
    <mergeCell ref="T48:U48"/>
    <mergeCell ref="D46:E46"/>
    <mergeCell ref="F46:G46"/>
    <mergeCell ref="H46:I46"/>
    <mergeCell ref="J46:K46"/>
    <mergeCell ref="L46:M46"/>
    <mergeCell ref="N46:O46"/>
    <mergeCell ref="P46:Q46"/>
    <mergeCell ref="R46:S46"/>
    <mergeCell ref="T46:U46"/>
    <mergeCell ref="D45:E45"/>
    <mergeCell ref="F45:G45"/>
    <mergeCell ref="H45:I45"/>
    <mergeCell ref="J45:K45"/>
    <mergeCell ref="L45:M45"/>
    <mergeCell ref="N45:O45"/>
    <mergeCell ref="P45:Q45"/>
    <mergeCell ref="R45:S45"/>
    <mergeCell ref="T45:U45"/>
    <mergeCell ref="D44:E44"/>
    <mergeCell ref="F44:G44"/>
    <mergeCell ref="H44:I44"/>
    <mergeCell ref="J44:K44"/>
    <mergeCell ref="L44:M44"/>
    <mergeCell ref="N44:O44"/>
    <mergeCell ref="P44:Q44"/>
    <mergeCell ref="R44:S44"/>
    <mergeCell ref="T44:U44"/>
    <mergeCell ref="D43:E43"/>
    <mergeCell ref="F43:G43"/>
    <mergeCell ref="H43:I43"/>
    <mergeCell ref="J43:K43"/>
    <mergeCell ref="L43:M43"/>
    <mergeCell ref="N43:O43"/>
    <mergeCell ref="P43:Q43"/>
    <mergeCell ref="R43:S43"/>
    <mergeCell ref="T43:U43"/>
    <mergeCell ref="D41:E41"/>
    <mergeCell ref="F41:G41"/>
    <mergeCell ref="H41:I41"/>
    <mergeCell ref="J41:K41"/>
    <mergeCell ref="L41:M41"/>
    <mergeCell ref="N41:O41"/>
    <mergeCell ref="P41:Q41"/>
    <mergeCell ref="R41:S41"/>
    <mergeCell ref="T41:U41"/>
    <mergeCell ref="V38:W38"/>
    <mergeCell ref="D40:E40"/>
    <mergeCell ref="F40:G40"/>
    <mergeCell ref="H40:I40"/>
    <mergeCell ref="J40:K40"/>
    <mergeCell ref="L40:M40"/>
    <mergeCell ref="N40:O40"/>
    <mergeCell ref="P40:Q40"/>
    <mergeCell ref="R40:S40"/>
    <mergeCell ref="T40:U40"/>
    <mergeCell ref="V40:W40"/>
    <mergeCell ref="D38:E38"/>
    <mergeCell ref="F38:G38"/>
    <mergeCell ref="H38:I38"/>
    <mergeCell ref="J38:K38"/>
    <mergeCell ref="L38:M38"/>
    <mergeCell ref="N38:O38"/>
    <mergeCell ref="P38:Q38"/>
    <mergeCell ref="R38:S38"/>
    <mergeCell ref="T38:U38"/>
    <mergeCell ref="V29:W29"/>
    <mergeCell ref="V30:W30"/>
    <mergeCell ref="V31:W31"/>
    <mergeCell ref="V32:W32"/>
    <mergeCell ref="V33:W33"/>
    <mergeCell ref="V34:W34"/>
    <mergeCell ref="V35:W35"/>
    <mergeCell ref="V36:W36"/>
    <mergeCell ref="V37:W37"/>
    <mergeCell ref="V18:W18"/>
    <mergeCell ref="V20:W20"/>
    <mergeCell ref="V21:W21"/>
    <mergeCell ref="V22:W22"/>
    <mergeCell ref="V24:W24"/>
    <mergeCell ref="V25:W25"/>
    <mergeCell ref="V26:W26"/>
    <mergeCell ref="V27:W27"/>
    <mergeCell ref="V28:W28"/>
    <mergeCell ref="V6:W6"/>
    <mergeCell ref="V8:W8"/>
    <mergeCell ref="V9:W9"/>
    <mergeCell ref="V10:W10"/>
    <mergeCell ref="V12:W12"/>
    <mergeCell ref="V13:W13"/>
    <mergeCell ref="V14:W14"/>
    <mergeCell ref="V15:W15"/>
    <mergeCell ref="V17:W17"/>
    <mergeCell ref="D37:E37"/>
    <mergeCell ref="F37:G37"/>
    <mergeCell ref="H37:I37"/>
    <mergeCell ref="J37:K37"/>
    <mergeCell ref="L37:M37"/>
    <mergeCell ref="N37:O37"/>
    <mergeCell ref="P37:Q37"/>
    <mergeCell ref="R37:S37"/>
    <mergeCell ref="T37:U37"/>
    <mergeCell ref="D36:E36"/>
    <mergeCell ref="F36:G36"/>
    <mergeCell ref="H36:I36"/>
    <mergeCell ref="J36:K36"/>
    <mergeCell ref="L36:M36"/>
    <mergeCell ref="N36:O36"/>
    <mergeCell ref="P36:Q36"/>
    <mergeCell ref="R36:S36"/>
    <mergeCell ref="T36:U36"/>
    <mergeCell ref="D35:E35"/>
    <mergeCell ref="F35:G35"/>
    <mergeCell ref="H35:I35"/>
    <mergeCell ref="J35:K35"/>
    <mergeCell ref="L35:M35"/>
    <mergeCell ref="N35:O35"/>
    <mergeCell ref="P35:Q35"/>
    <mergeCell ref="R35:S35"/>
    <mergeCell ref="T35:U35"/>
    <mergeCell ref="D34:E34"/>
    <mergeCell ref="F34:G34"/>
    <mergeCell ref="H34:I34"/>
    <mergeCell ref="J34:K34"/>
    <mergeCell ref="L34:M34"/>
    <mergeCell ref="N34:O34"/>
    <mergeCell ref="P34:Q34"/>
    <mergeCell ref="R34:S34"/>
    <mergeCell ref="T34:U34"/>
    <mergeCell ref="D33:E33"/>
    <mergeCell ref="F33:G33"/>
    <mergeCell ref="H33:I33"/>
    <mergeCell ref="J33:K33"/>
    <mergeCell ref="L33:M33"/>
    <mergeCell ref="N33:O33"/>
    <mergeCell ref="P33:Q33"/>
    <mergeCell ref="R33:S33"/>
    <mergeCell ref="T33:U33"/>
    <mergeCell ref="D32:E32"/>
    <mergeCell ref="F32:G32"/>
    <mergeCell ref="H32:I32"/>
    <mergeCell ref="J32:K32"/>
    <mergeCell ref="L32:M32"/>
    <mergeCell ref="N32:O32"/>
    <mergeCell ref="P32:Q32"/>
    <mergeCell ref="R32:S32"/>
    <mergeCell ref="T32:U32"/>
    <mergeCell ref="D31:E31"/>
    <mergeCell ref="F31:G31"/>
    <mergeCell ref="H31:I31"/>
    <mergeCell ref="J31:K31"/>
    <mergeCell ref="L31:M31"/>
    <mergeCell ref="N31:O31"/>
    <mergeCell ref="P31:Q31"/>
    <mergeCell ref="R31:S31"/>
    <mergeCell ref="T31:U31"/>
    <mergeCell ref="D30:E30"/>
    <mergeCell ref="F30:G30"/>
    <mergeCell ref="H30:I30"/>
    <mergeCell ref="J30:K30"/>
    <mergeCell ref="L30:M30"/>
    <mergeCell ref="N30:O30"/>
    <mergeCell ref="P30:Q30"/>
    <mergeCell ref="R30:S30"/>
    <mergeCell ref="T30:U30"/>
    <mergeCell ref="D29:E29"/>
    <mergeCell ref="F29:G29"/>
    <mergeCell ref="H29:I29"/>
    <mergeCell ref="J29:K29"/>
    <mergeCell ref="L29:M29"/>
    <mergeCell ref="N29:O29"/>
    <mergeCell ref="P29:Q29"/>
    <mergeCell ref="R29:S29"/>
    <mergeCell ref="T29:U29"/>
    <mergeCell ref="D28:E28"/>
    <mergeCell ref="F28:G28"/>
    <mergeCell ref="H28:I28"/>
    <mergeCell ref="J28:K28"/>
    <mergeCell ref="L28:M28"/>
    <mergeCell ref="N28:O28"/>
    <mergeCell ref="P28:Q28"/>
    <mergeCell ref="R28:S28"/>
    <mergeCell ref="T28:U28"/>
    <mergeCell ref="D27:E27"/>
    <mergeCell ref="F27:G27"/>
    <mergeCell ref="H27:I27"/>
    <mergeCell ref="J27:K27"/>
    <mergeCell ref="L27:M27"/>
    <mergeCell ref="N27:O27"/>
    <mergeCell ref="P27:Q27"/>
    <mergeCell ref="R27:S27"/>
    <mergeCell ref="T27:U27"/>
    <mergeCell ref="D26:E26"/>
    <mergeCell ref="F26:G26"/>
    <mergeCell ref="H26:I26"/>
    <mergeCell ref="J26:K26"/>
    <mergeCell ref="L26:M26"/>
    <mergeCell ref="N26:O26"/>
    <mergeCell ref="P26:Q26"/>
    <mergeCell ref="R26:S26"/>
    <mergeCell ref="T26:U26"/>
    <mergeCell ref="D25:E25"/>
    <mergeCell ref="F25:G25"/>
    <mergeCell ref="H25:I25"/>
    <mergeCell ref="J25:K25"/>
    <mergeCell ref="L25:M25"/>
    <mergeCell ref="N25:O25"/>
    <mergeCell ref="P25:Q25"/>
    <mergeCell ref="R25:S25"/>
    <mergeCell ref="T25:U25"/>
    <mergeCell ref="H22:I22"/>
    <mergeCell ref="J22:K22"/>
    <mergeCell ref="L22:M22"/>
    <mergeCell ref="N22:O22"/>
    <mergeCell ref="P22:Q22"/>
    <mergeCell ref="R22:S22"/>
    <mergeCell ref="T22:U22"/>
    <mergeCell ref="D24:E24"/>
    <mergeCell ref="F24:G24"/>
    <mergeCell ref="H24:I24"/>
    <mergeCell ref="J24:K24"/>
    <mergeCell ref="L24:M24"/>
    <mergeCell ref="N24:O24"/>
    <mergeCell ref="P24:Q24"/>
    <mergeCell ref="R24:S24"/>
    <mergeCell ref="T24:U24"/>
    <mergeCell ref="T20:U20"/>
    <mergeCell ref="D21:E21"/>
    <mergeCell ref="F21:G21"/>
    <mergeCell ref="H21:I21"/>
    <mergeCell ref="J21:K21"/>
    <mergeCell ref="L21:M21"/>
    <mergeCell ref="N21:O21"/>
    <mergeCell ref="P21:Q21"/>
    <mergeCell ref="R21:S21"/>
    <mergeCell ref="T21:U21"/>
    <mergeCell ref="J20:K20"/>
    <mergeCell ref="L20:M20"/>
    <mergeCell ref="N20:O20"/>
    <mergeCell ref="P20:Q20"/>
    <mergeCell ref="R20:S20"/>
    <mergeCell ref="T17:U17"/>
    <mergeCell ref="D18:E18"/>
    <mergeCell ref="F18:G18"/>
    <mergeCell ref="H18:I18"/>
    <mergeCell ref="J18:K18"/>
    <mergeCell ref="L18:M18"/>
    <mergeCell ref="N18:O18"/>
    <mergeCell ref="P18:Q18"/>
    <mergeCell ref="R18:S18"/>
    <mergeCell ref="T18:U18"/>
    <mergeCell ref="F17:G17"/>
    <mergeCell ref="H17:I17"/>
    <mergeCell ref="J17:K17"/>
    <mergeCell ref="L17:M17"/>
    <mergeCell ref="N17:O17"/>
    <mergeCell ref="T14:U14"/>
    <mergeCell ref="D15:E15"/>
    <mergeCell ref="F15:G15"/>
    <mergeCell ref="H15:I15"/>
    <mergeCell ref="J15:K15"/>
    <mergeCell ref="L15:M15"/>
    <mergeCell ref="N15:O15"/>
    <mergeCell ref="P15:Q15"/>
    <mergeCell ref="R15:S15"/>
    <mergeCell ref="T15:U15"/>
    <mergeCell ref="F14:G14"/>
    <mergeCell ref="H14:I14"/>
    <mergeCell ref="J14:K14"/>
    <mergeCell ref="L14:M14"/>
    <mergeCell ref="N14:O14"/>
    <mergeCell ref="P14:Q14"/>
    <mergeCell ref="R14:S14"/>
    <mergeCell ref="T10:U10"/>
    <mergeCell ref="N12:O12"/>
    <mergeCell ref="P12:Q12"/>
    <mergeCell ref="R12:S12"/>
    <mergeCell ref="T12:U12"/>
    <mergeCell ref="T6:U6"/>
    <mergeCell ref="F13:G13"/>
    <mergeCell ref="H13:I13"/>
    <mergeCell ref="J13:K13"/>
    <mergeCell ref="L13:M13"/>
    <mergeCell ref="N13:O13"/>
    <mergeCell ref="P13:Q13"/>
    <mergeCell ref="R13:S13"/>
    <mergeCell ref="T13:U13"/>
    <mergeCell ref="T9:U9"/>
    <mergeCell ref="F12:G12"/>
    <mergeCell ref="H12:I12"/>
    <mergeCell ref="J12:K12"/>
    <mergeCell ref="L12:M12"/>
    <mergeCell ref="R10:S10"/>
    <mergeCell ref="N8:O8"/>
    <mergeCell ref="P8:Q8"/>
    <mergeCell ref="R8:S8"/>
    <mergeCell ref="T8:U8"/>
    <mergeCell ref="N6:O6"/>
    <mergeCell ref="P6:Q6"/>
    <mergeCell ref="R6:S6"/>
    <mergeCell ref="D17:E17"/>
    <mergeCell ref="R74:S74"/>
    <mergeCell ref="N10:O10"/>
    <mergeCell ref="P10:Q10"/>
    <mergeCell ref="D9:E9"/>
    <mergeCell ref="F9:G9"/>
    <mergeCell ref="H9:I9"/>
    <mergeCell ref="J9:K9"/>
    <mergeCell ref="L9:M9"/>
    <mergeCell ref="N9:O9"/>
    <mergeCell ref="P9:Q9"/>
    <mergeCell ref="R9:S9"/>
    <mergeCell ref="D12:E12"/>
    <mergeCell ref="D13:E13"/>
    <mergeCell ref="P17:Q17"/>
    <mergeCell ref="R17:S17"/>
    <mergeCell ref="D20:E20"/>
    <mergeCell ref="F20:G20"/>
    <mergeCell ref="H20:I20"/>
    <mergeCell ref="D22:E22"/>
    <mergeCell ref="F22:G22"/>
    <mergeCell ref="D6:E6"/>
    <mergeCell ref="H6:I6"/>
    <mergeCell ref="F6:G6"/>
    <mergeCell ref="J10:K10"/>
    <mergeCell ref="L10:M10"/>
    <mergeCell ref="D10:E10"/>
    <mergeCell ref="F10:G10"/>
    <mergeCell ref="H10:I10"/>
    <mergeCell ref="D14:E14"/>
    <mergeCell ref="D8:E8"/>
    <mergeCell ref="F8:G8"/>
    <mergeCell ref="H8:I8"/>
    <mergeCell ref="J8:K8"/>
    <mergeCell ref="L8:M8"/>
    <mergeCell ref="J6:K6"/>
    <mergeCell ref="L6:M6"/>
  </mergeCells>
  <phoneticPr fontId="0" type="noConversion"/>
  <conditionalFormatting sqref="D77 F77 H77 J77 L77 N77 P77 R77 T77 V77">
    <cfRule type="cellIs" dxfId="521" priority="6" stopIfTrue="1" operator="equal">
      <formula>"a"</formula>
    </cfRule>
  </conditionalFormatting>
  <conditionalFormatting sqref="D80:D81">
    <cfRule type="cellIs" dxfId="520" priority="13" stopIfTrue="1" operator="equal">
      <formula>"a"</formula>
    </cfRule>
  </conditionalFormatting>
  <conditionalFormatting sqref="D94 F94 H94 J94 L94 N94 P94 R94 T94 V94">
    <cfRule type="cellIs" dxfId="519" priority="9" stopIfTrue="1" operator="equal">
      <formula>"a"</formula>
    </cfRule>
  </conditionalFormatting>
  <conditionalFormatting sqref="D6:W6 D8:W10 D12:W15 D17:W18 D20:W22 D24:W38 D40:W41 D43:W46 D48:W52 D54:W59 D61:W64 D66:W70 D74:W74 D76:W76 D86:W86 D88:W93 X105">
    <cfRule type="cellIs" dxfId="518" priority="20" stopIfTrue="1" operator="equal">
      <formula>"a"</formula>
    </cfRule>
    <cfRule type="cellIs" dxfId="517" priority="21" stopIfTrue="1" operator="equal">
      <formula>"s"</formula>
    </cfRule>
  </conditionalFormatting>
  <conditionalFormatting sqref="D82:W83">
    <cfRule type="cellIs" dxfId="516" priority="18" stopIfTrue="1" operator="equal">
      <formula>"a"</formula>
    </cfRule>
    <cfRule type="cellIs" dxfId="515" priority="19" stopIfTrue="1" operator="equal">
      <formula>"s"</formula>
    </cfRule>
  </conditionalFormatting>
  <conditionalFormatting sqref="D95:W96">
    <cfRule type="cellIs" dxfId="514" priority="10" stopIfTrue="1" operator="equal">
      <formula>"a"</formula>
    </cfRule>
    <cfRule type="cellIs" dxfId="513" priority="11" stopIfTrue="1" operator="equal">
      <formula>"s"</formula>
    </cfRule>
  </conditionalFormatting>
  <conditionalFormatting sqref="E77 G77 I77 K77 M77 O77 Q77 S77 U77 W77:X77">
    <cfRule type="cellIs" dxfId="512" priority="4" stopIfTrue="1" operator="equal">
      <formula>1</formula>
    </cfRule>
    <cfRule type="cellIs" dxfId="511" priority="5" stopIfTrue="1" operator="between">
      <formula>1</formula>
      <formula>3</formula>
    </cfRule>
  </conditionalFormatting>
  <conditionalFormatting sqref="E80 G80 I80 K80 M80 O80 Q80 S80 U80 W80:X80">
    <cfRule type="cellIs" dxfId="510" priority="14" stopIfTrue="1" operator="equal">
      <formula>1</formula>
    </cfRule>
    <cfRule type="cellIs" dxfId="509" priority="15" stopIfTrue="1" operator="between">
      <formula>1</formula>
      <formula>3</formula>
    </cfRule>
  </conditionalFormatting>
  <conditionalFormatting sqref="E94 G94 I94 K94 M94 O94 Q94 S94 U94 W94:X94">
    <cfRule type="cellIs" dxfId="508" priority="7" stopIfTrue="1" operator="equal">
      <formula>1</formula>
    </cfRule>
    <cfRule type="cellIs" dxfId="507" priority="8" stopIfTrue="1" operator="between">
      <formula>1</formula>
      <formula>3</formula>
    </cfRule>
  </conditionalFormatting>
  <conditionalFormatting sqref="F80 H80 J80 L80 N80 P80 R80 T80 V80">
    <cfRule type="cellIs" dxfId="506" priority="16" stopIfTrue="1" operator="equal">
      <formula>"a"</formula>
    </cfRule>
  </conditionalFormatting>
  <conditionalFormatting sqref="Y78 D79:W79">
    <cfRule type="cellIs" dxfId="505" priority="1" stopIfTrue="1" operator="equal">
      <formula>"a"</formula>
    </cfRule>
    <cfRule type="cellIs" dxfId="504" priority="2" stopIfTrue="1" operator="equal">
      <formula>"s"</formula>
    </cfRule>
  </conditionalFormatting>
  <conditionalFormatting sqref="Z6 Z8:Z10 Z12:Z15 Z17:Z18 Z20:Z22 Z24:Z38 Z40:Z41 Z43:Z46 Z48:Z52 Z54:Z59 Z61:Z64 Z66:Z70 Z74 Z76 Z79 Z86 Z88:Z93">
    <cfRule type="expression" dxfId="503" priority="22" stopIfTrue="1">
      <formula>Y6=0</formula>
    </cfRule>
  </conditionalFormatting>
  <conditionalFormatting sqref="Z82:Z83">
    <cfRule type="expression" dxfId="502" priority="17" stopIfTrue="1">
      <formula>Y82=0</formula>
    </cfRule>
  </conditionalFormatting>
  <conditionalFormatting sqref="Z95:Z96">
    <cfRule type="expression" dxfId="501" priority="12" stopIfTrue="1">
      <formula>Y95=0</formula>
    </cfRule>
  </conditionalFormatting>
  <printOptions horizontalCentered="1"/>
  <pageMargins left="0.35433070866141736" right="0.35433070866141736" top="0.19685039370078741" bottom="0.35433070866141736" header="0.15748031496062992" footer="0.15748031496062992"/>
  <pageSetup paperSize="9" scale="48" orientation="landscape" cellComments="atEnd" r:id="rId2"/>
  <headerFooter alignWithMargins="0">
    <oddFooter xml:space="preserve">&amp;LCKL OSS / VERSION 2025 / 1.0&amp;COMC-06&amp;R&amp;P of &amp;N </oddFooter>
  </headerFooter>
  <rowBreaks count="4" manualBreakCount="4">
    <brk id="22" max="25" man="1"/>
    <brk id="46" max="25" man="1"/>
    <brk id="70" max="25" man="1"/>
    <brk id="83" max="2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Q941"/>
  <sheetViews>
    <sheetView zoomScale="50" zoomScaleNormal="50" zoomScaleSheetLayoutView="40" workbookViewId="0">
      <pane ySplit="3" topLeftCell="A4" activePane="bottomLeft" state="frozen"/>
      <selection pane="bottomLeft" activeCell="AC1" sqref="AC1"/>
    </sheetView>
  </sheetViews>
  <sheetFormatPr defaultRowHeight="15" x14ac:dyDescent="0.2"/>
  <cols>
    <col min="1" max="1" width="9.85546875" customWidth="1"/>
    <col min="2" max="2" width="14.85546875" customWidth="1"/>
    <col min="3" max="3" width="128" customWidth="1"/>
    <col min="4" max="24" width="5.7109375" customWidth="1"/>
    <col min="25" max="25" width="8" customWidth="1"/>
    <col min="26" max="26" width="8.85546875" customWidth="1"/>
    <col min="27" max="27" width="3.28515625" style="52" hidden="1" customWidth="1"/>
    <col min="28" max="28" width="7.42578125" style="52" customWidth="1"/>
    <col min="29" max="29" width="9.140625" style="436" customWidth="1"/>
    <col min="30" max="30" width="12.140625" style="200" customWidth="1"/>
    <col min="31" max="31" width="14.140625" style="200" customWidth="1"/>
    <col min="32" max="32" width="14.140625" style="436" customWidth="1"/>
    <col min="33" max="91" width="9.140625" style="200" customWidth="1"/>
    <col min="92" max="105" width="9.140625" style="52" customWidth="1"/>
  </cols>
  <sheetData>
    <row r="1" spans="1:91" customFormat="1" ht="45" customHeight="1" thickBot="1" x14ac:dyDescent="0.25">
      <c r="A1" s="280" t="str">
        <f>'Checklist - Basic Office Supply'!A1</f>
        <v xml:space="preserve">GA Code: </v>
      </c>
      <c r="B1" s="281"/>
      <c r="C1" s="280"/>
      <c r="D1" s="282" t="str">
        <f>'Checklist - Basic Office Supply'!D1</f>
        <v xml:space="preserve">Certificate Holder name:   </v>
      </c>
      <c r="E1" s="280"/>
      <c r="F1" s="280"/>
      <c r="G1" s="280"/>
      <c r="H1" s="280"/>
      <c r="I1" s="280"/>
      <c r="J1" s="280"/>
      <c r="K1" s="280"/>
      <c r="L1" s="280"/>
      <c r="M1" s="280"/>
      <c r="N1" s="280"/>
      <c r="O1" s="280"/>
      <c r="P1" s="280"/>
      <c r="Q1" s="280"/>
      <c r="R1" s="280"/>
      <c r="S1" s="280"/>
      <c r="T1" s="280"/>
      <c r="U1" s="280"/>
      <c r="V1" s="280"/>
      <c r="W1" s="280"/>
      <c r="X1" s="283"/>
      <c r="Y1" s="52"/>
      <c r="Z1" s="283" t="str">
        <f>'Checklist - Basic Office Supply'!X1</f>
        <v xml:space="preserve">Date of Office Audit:   </v>
      </c>
      <c r="AA1" s="52"/>
      <c r="AB1" s="52"/>
      <c r="AC1" s="436"/>
      <c r="AD1" s="200"/>
      <c r="AE1" s="200"/>
      <c r="AF1" s="436"/>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c r="CD1" s="200"/>
      <c r="CE1" s="200"/>
      <c r="CF1" s="200"/>
      <c r="CG1" s="200"/>
      <c r="CH1" s="200"/>
      <c r="CI1" s="200"/>
      <c r="CJ1" s="200"/>
      <c r="CK1" s="200"/>
      <c r="CL1" s="200"/>
      <c r="CM1" s="200"/>
    </row>
    <row r="2" spans="1:91" ht="31.7" customHeight="1" thickBot="1" x14ac:dyDescent="0.25">
      <c r="A2" s="762" t="s">
        <v>1076</v>
      </c>
      <c r="B2" s="763"/>
      <c r="C2" s="763"/>
      <c r="D2" s="763"/>
      <c r="E2" s="763"/>
      <c r="F2" s="763"/>
      <c r="G2" s="763"/>
      <c r="H2" s="763"/>
      <c r="I2" s="763"/>
      <c r="J2" s="763"/>
      <c r="K2" s="763"/>
      <c r="L2" s="763"/>
      <c r="M2" s="763"/>
      <c r="N2" s="763"/>
      <c r="O2" s="763"/>
      <c r="P2" s="763"/>
      <c r="Q2" s="763"/>
      <c r="R2" s="763"/>
      <c r="S2" s="763"/>
      <c r="T2" s="763"/>
      <c r="U2" s="763"/>
      <c r="V2" s="763"/>
      <c r="W2" s="763"/>
      <c r="X2" s="763"/>
      <c r="Y2" s="763"/>
      <c r="Z2" s="764"/>
      <c r="AA2" s="55"/>
    </row>
    <row r="3" spans="1:91" ht="161.44999999999999" customHeight="1" thickBot="1" x14ac:dyDescent="0.25">
      <c r="A3" s="18" t="s">
        <v>152</v>
      </c>
      <c r="B3" s="375" t="s">
        <v>20</v>
      </c>
      <c r="C3" s="376" t="s">
        <v>368</v>
      </c>
      <c r="D3" s="2" t="s">
        <v>436</v>
      </c>
      <c r="E3" s="3" t="s">
        <v>369</v>
      </c>
      <c r="F3" s="4" t="s">
        <v>80</v>
      </c>
      <c r="G3" s="5" t="s">
        <v>369</v>
      </c>
      <c r="H3" s="2" t="s">
        <v>215</v>
      </c>
      <c r="I3" s="3" t="s">
        <v>369</v>
      </c>
      <c r="J3" s="6" t="s">
        <v>81</v>
      </c>
      <c r="K3" s="5" t="s">
        <v>369</v>
      </c>
      <c r="L3" s="2" t="s">
        <v>214</v>
      </c>
      <c r="M3" s="3" t="s">
        <v>369</v>
      </c>
      <c r="N3" s="2" t="s">
        <v>82</v>
      </c>
      <c r="O3" s="3" t="s">
        <v>369</v>
      </c>
      <c r="P3" s="2" t="s">
        <v>213</v>
      </c>
      <c r="Q3" s="3" t="s">
        <v>369</v>
      </c>
      <c r="R3" s="427" t="s">
        <v>210</v>
      </c>
      <c r="S3" s="5" t="s">
        <v>369</v>
      </c>
      <c r="T3" s="2" t="s">
        <v>211</v>
      </c>
      <c r="U3" s="3" t="s">
        <v>369</v>
      </c>
      <c r="V3" s="428" t="s">
        <v>212</v>
      </c>
      <c r="W3" s="429" t="s">
        <v>369</v>
      </c>
      <c r="X3" s="377" t="s">
        <v>160</v>
      </c>
      <c r="Y3" s="430" t="s">
        <v>426</v>
      </c>
      <c r="Z3" s="431" t="s">
        <v>427</v>
      </c>
      <c r="AA3" s="55"/>
      <c r="AD3" s="201" t="s">
        <v>33</v>
      </c>
    </row>
    <row r="4" spans="1:91" ht="33" customHeight="1" thickBot="1" x14ac:dyDescent="0.25">
      <c r="A4" s="533"/>
      <c r="B4" s="274">
        <v>1000</v>
      </c>
      <c r="C4" s="765" t="s">
        <v>428</v>
      </c>
      <c r="D4" s="766"/>
      <c r="E4" s="766"/>
      <c r="F4" s="766"/>
      <c r="G4" s="766"/>
      <c r="H4" s="766"/>
      <c r="I4" s="766"/>
      <c r="J4" s="766"/>
      <c r="K4" s="766"/>
      <c r="L4" s="766"/>
      <c r="M4" s="766"/>
      <c r="N4" s="766"/>
      <c r="O4" s="766"/>
      <c r="P4" s="766"/>
      <c r="Q4" s="766"/>
      <c r="R4" s="766"/>
      <c r="S4" s="766"/>
      <c r="T4" s="766"/>
      <c r="U4" s="766"/>
      <c r="V4" s="766"/>
      <c r="W4" s="766"/>
      <c r="X4" s="766"/>
      <c r="Y4" s="766"/>
      <c r="Z4" s="767"/>
      <c r="AA4" s="55"/>
    </row>
    <row r="5" spans="1:91" s="1" customFormat="1" ht="29.25" customHeight="1" thickBot="1" x14ac:dyDescent="0.25">
      <c r="A5" s="341"/>
      <c r="B5" s="229" t="s">
        <v>407</v>
      </c>
      <c r="C5" s="144" t="s">
        <v>28</v>
      </c>
      <c r="D5" s="40"/>
      <c r="E5" s="42"/>
      <c r="F5" s="43"/>
      <c r="G5" s="41"/>
      <c r="H5" s="28" t="s">
        <v>429</v>
      </c>
      <c r="I5" s="42"/>
      <c r="J5" s="30" t="s">
        <v>429</v>
      </c>
      <c r="K5" s="41"/>
      <c r="L5" s="40"/>
      <c r="M5" s="42"/>
      <c r="N5" s="43"/>
      <c r="O5" s="41"/>
      <c r="P5" s="40"/>
      <c r="Q5" s="42"/>
      <c r="R5" s="43"/>
      <c r="S5" s="41"/>
      <c r="T5" s="40"/>
      <c r="U5" s="42"/>
      <c r="V5" s="43"/>
      <c r="W5" s="42"/>
      <c r="X5" s="38"/>
      <c r="Y5" s="44"/>
      <c r="Z5" s="335"/>
      <c r="AA5" s="16"/>
      <c r="AB5" s="55"/>
      <c r="AC5" s="436"/>
      <c r="AD5" s="202"/>
      <c r="AE5" s="205"/>
      <c r="AF5" s="436"/>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row>
    <row r="6" spans="1:91" s="1" customFormat="1" ht="45" customHeight="1" x14ac:dyDescent="0.2">
      <c r="A6" s="341"/>
      <c r="B6" s="211" t="s">
        <v>438</v>
      </c>
      <c r="C6" s="120" t="s">
        <v>134</v>
      </c>
      <c r="D6" s="584"/>
      <c r="E6" s="643"/>
      <c r="F6" s="584"/>
      <c r="G6" s="643"/>
      <c r="H6" s="584"/>
      <c r="I6" s="643"/>
      <c r="J6" s="584"/>
      <c r="K6" s="643"/>
      <c r="L6" s="584"/>
      <c r="M6" s="643"/>
      <c r="N6" s="584"/>
      <c r="O6" s="643"/>
      <c r="P6" s="584"/>
      <c r="Q6" s="643"/>
      <c r="R6" s="584"/>
      <c r="S6" s="643"/>
      <c r="T6" s="584"/>
      <c r="U6" s="643"/>
      <c r="V6" s="584"/>
      <c r="W6" s="643"/>
      <c r="X6" s="151"/>
      <c r="Y6" s="212">
        <f>IF(OR(D6="s",F6="s",H6="s",J6="s",L6="s",N6="s",P6="s",R6="s",T6="s",V6="s"), 0, IF(OR(D6="a",F6="a",H6="a",J6="a",L6="a",N6="a",P6="a",R6="a",T6="a",V6="a"),Z6,0))</f>
        <v>0</v>
      </c>
      <c r="Z6" s="340">
        <v>10</v>
      </c>
      <c r="AA6" s="16">
        <f t="shared" ref="AA6:AA14" si="0">COUNTIF(D6:W6,"a")+COUNTIF(D6:W6,"s")</f>
        <v>0</v>
      </c>
      <c r="AB6" s="213"/>
      <c r="AC6" s="436"/>
      <c r="AD6" s="202" t="s">
        <v>34</v>
      </c>
      <c r="AE6" s="199"/>
      <c r="AF6" s="436"/>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row>
    <row r="7" spans="1:91" s="1" customFormat="1" ht="40.5" x14ac:dyDescent="0.2">
      <c r="A7" s="341"/>
      <c r="B7" s="219" t="s">
        <v>154</v>
      </c>
      <c r="C7" s="121" t="s">
        <v>144</v>
      </c>
      <c r="D7" s="585"/>
      <c r="E7" s="627"/>
      <c r="F7" s="585"/>
      <c r="G7" s="627"/>
      <c r="H7" s="585"/>
      <c r="I7" s="627"/>
      <c r="J7" s="585"/>
      <c r="K7" s="627"/>
      <c r="L7" s="585"/>
      <c r="M7" s="627"/>
      <c r="N7" s="585"/>
      <c r="O7" s="627"/>
      <c r="P7" s="585"/>
      <c r="Q7" s="627"/>
      <c r="R7" s="585"/>
      <c r="S7" s="627"/>
      <c r="T7" s="585"/>
      <c r="U7" s="627"/>
      <c r="V7" s="585"/>
      <c r="W7" s="627"/>
      <c r="X7" s="151"/>
      <c r="Y7" s="292">
        <f>IF(OR(D7="s",F7="s",H7="s",J7="s",L7="s",N7="s",P7="s",R7="s",T7="s",V7="s"), 0, IF(OR(D7="a",F7="a",H7="a",J7="a",L7="a",N7="a",P7="a",R7="a",T7="a",V7="a"),Z7,0))</f>
        <v>0</v>
      </c>
      <c r="Z7" s="338">
        <v>20</v>
      </c>
      <c r="AA7" s="16">
        <f>COUNTIF(D7:W7,"a")+COUNTIF(D7:W7,"s")</f>
        <v>0</v>
      </c>
      <c r="AB7" s="213"/>
      <c r="AC7" s="436"/>
      <c r="AD7" s="202" t="s">
        <v>34</v>
      </c>
      <c r="AE7" s="205"/>
      <c r="AF7" s="436"/>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row>
    <row r="8" spans="1:91" s="1" customFormat="1" ht="27.95" customHeight="1" x14ac:dyDescent="0.2">
      <c r="A8" s="341"/>
      <c r="B8" s="219" t="s">
        <v>408</v>
      </c>
      <c r="C8" s="121" t="s">
        <v>124</v>
      </c>
      <c r="D8" s="585"/>
      <c r="E8" s="627"/>
      <c r="F8" s="585"/>
      <c r="G8" s="627"/>
      <c r="H8" s="585"/>
      <c r="I8" s="627"/>
      <c r="J8" s="585"/>
      <c r="K8" s="627"/>
      <c r="L8" s="585"/>
      <c r="M8" s="627"/>
      <c r="N8" s="585"/>
      <c r="O8" s="627"/>
      <c r="P8" s="585"/>
      <c r="Q8" s="627"/>
      <c r="R8" s="585"/>
      <c r="S8" s="627"/>
      <c r="T8" s="585"/>
      <c r="U8" s="627"/>
      <c r="V8" s="585"/>
      <c r="W8" s="627"/>
      <c r="X8" s="151"/>
      <c r="Y8" s="292">
        <f>IF(OR(D8="s",F8="s",H8="s",J8="s",L8="s",N8="s",P8="s",R8="s",T8="s",V8="s"), 0, IF(OR(D8="a",F8="a",H8="a",J8="a",L8="a",N8="a",P8="a",R8="a",T8="a",V8="a"),Z8,0))</f>
        <v>0</v>
      </c>
      <c r="Z8" s="338">
        <v>20</v>
      </c>
      <c r="AA8" s="16">
        <f>COUNTIF(D8:W8,"a")+COUNTIF(D8:W8,"s")</f>
        <v>0</v>
      </c>
      <c r="AB8" s="213"/>
      <c r="AC8" s="436"/>
      <c r="AD8" s="202" t="s">
        <v>34</v>
      </c>
      <c r="AE8" s="205"/>
      <c r="AF8" s="436"/>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row>
    <row r="9" spans="1:91" s="1" customFormat="1" ht="67.7" customHeight="1" x14ac:dyDescent="0.2">
      <c r="A9" s="341"/>
      <c r="B9" s="219" t="s">
        <v>439</v>
      </c>
      <c r="C9" s="121" t="s">
        <v>66</v>
      </c>
      <c r="D9" s="585"/>
      <c r="E9" s="627"/>
      <c r="F9" s="585"/>
      <c r="G9" s="627"/>
      <c r="H9" s="585"/>
      <c r="I9" s="627"/>
      <c r="J9" s="585"/>
      <c r="K9" s="627"/>
      <c r="L9" s="585"/>
      <c r="M9" s="627"/>
      <c r="N9" s="585"/>
      <c r="O9" s="627"/>
      <c r="P9" s="585"/>
      <c r="Q9" s="627"/>
      <c r="R9" s="585"/>
      <c r="S9" s="627"/>
      <c r="T9" s="585"/>
      <c r="U9" s="627"/>
      <c r="V9" s="585"/>
      <c r="W9" s="627"/>
      <c r="X9" s="151"/>
      <c r="Y9" s="292">
        <f t="shared" ref="Y9:Y14" si="1">IF(OR(D9="s",F9="s",H9="s",J9="s",L9="s",N9="s",P9="s",R9="s",T9="s",V9="s"), 0, IF(OR(D9="a",F9="a",H9="a",J9="a",L9="a",N9="a",P9="a",R9="a",T9="a",V9="a"),Z9,0))</f>
        <v>0</v>
      </c>
      <c r="Z9" s="338">
        <v>5</v>
      </c>
      <c r="AA9" s="16">
        <f t="shared" si="0"/>
        <v>0</v>
      </c>
      <c r="AB9" s="213"/>
      <c r="AC9" s="436"/>
      <c r="AD9" s="202" t="s">
        <v>34</v>
      </c>
      <c r="AE9" s="199"/>
      <c r="AF9" s="436"/>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row>
    <row r="10" spans="1:91" ht="45" customHeight="1" x14ac:dyDescent="0.2">
      <c r="A10" s="341"/>
      <c r="B10" s="219" t="s">
        <v>132</v>
      </c>
      <c r="C10" s="121" t="s">
        <v>133</v>
      </c>
      <c r="D10" s="585"/>
      <c r="E10" s="627"/>
      <c r="F10" s="585"/>
      <c r="G10" s="627"/>
      <c r="H10" s="585"/>
      <c r="I10" s="627"/>
      <c r="J10" s="585"/>
      <c r="K10" s="627"/>
      <c r="L10" s="585"/>
      <c r="M10" s="627"/>
      <c r="N10" s="585"/>
      <c r="O10" s="627"/>
      <c r="P10" s="585"/>
      <c r="Q10" s="627"/>
      <c r="R10" s="585"/>
      <c r="S10" s="627"/>
      <c r="T10" s="585"/>
      <c r="U10" s="627"/>
      <c r="V10" s="585"/>
      <c r="W10" s="627"/>
      <c r="X10" s="106"/>
      <c r="Y10" s="99">
        <f t="shared" si="1"/>
        <v>0</v>
      </c>
      <c r="Z10" s="338">
        <v>10</v>
      </c>
      <c r="AA10" s="52">
        <f t="shared" si="0"/>
        <v>0</v>
      </c>
      <c r="AB10" s="110"/>
      <c r="AD10" s="209" t="s">
        <v>34</v>
      </c>
    </row>
    <row r="11" spans="1:91" s="1" customFormat="1" ht="67.7" customHeight="1" x14ac:dyDescent="0.2">
      <c r="A11" s="341"/>
      <c r="B11" s="219" t="s">
        <v>338</v>
      </c>
      <c r="C11" s="122" t="s">
        <v>437</v>
      </c>
      <c r="D11" s="585"/>
      <c r="E11" s="627"/>
      <c r="F11" s="585"/>
      <c r="G11" s="627"/>
      <c r="H11" s="585"/>
      <c r="I11" s="627"/>
      <c r="J11" s="585"/>
      <c r="K11" s="627"/>
      <c r="L11" s="585"/>
      <c r="M11" s="627"/>
      <c r="N11" s="585"/>
      <c r="O11" s="627"/>
      <c r="P11" s="585"/>
      <c r="Q11" s="627"/>
      <c r="R11" s="585"/>
      <c r="S11" s="627"/>
      <c r="T11" s="585"/>
      <c r="U11" s="627"/>
      <c r="V11" s="585"/>
      <c r="W11" s="627"/>
      <c r="X11" s="151"/>
      <c r="Y11" s="215">
        <f t="shared" si="1"/>
        <v>0</v>
      </c>
      <c r="Z11" s="342">
        <v>10</v>
      </c>
      <c r="AA11" s="16">
        <f t="shared" si="0"/>
        <v>0</v>
      </c>
      <c r="AB11" s="213"/>
      <c r="AC11" s="436"/>
      <c r="AD11" s="202" t="s">
        <v>34</v>
      </c>
      <c r="AE11" s="199"/>
      <c r="AF11" s="436"/>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c r="CH11" s="199"/>
      <c r="CI11" s="199"/>
      <c r="CJ11" s="199"/>
      <c r="CK11" s="199"/>
      <c r="CL11" s="199"/>
      <c r="CM11" s="199"/>
    </row>
    <row r="12" spans="1:91" s="1" customFormat="1" ht="45" customHeight="1" x14ac:dyDescent="0.2">
      <c r="A12" s="341"/>
      <c r="B12" s="219" t="s">
        <v>339</v>
      </c>
      <c r="C12" s="121" t="s">
        <v>269</v>
      </c>
      <c r="D12" s="585"/>
      <c r="E12" s="627"/>
      <c r="F12" s="585"/>
      <c r="G12" s="627"/>
      <c r="H12" s="585"/>
      <c r="I12" s="627"/>
      <c r="J12" s="585"/>
      <c r="K12" s="627"/>
      <c r="L12" s="585"/>
      <c r="M12" s="627"/>
      <c r="N12" s="585"/>
      <c r="O12" s="627"/>
      <c r="P12" s="585"/>
      <c r="Q12" s="627"/>
      <c r="R12" s="585"/>
      <c r="S12" s="627"/>
      <c r="T12" s="585"/>
      <c r="U12" s="627"/>
      <c r="V12" s="585"/>
      <c r="W12" s="627"/>
      <c r="X12" s="151"/>
      <c r="Y12" s="292">
        <f t="shared" si="1"/>
        <v>0</v>
      </c>
      <c r="Z12" s="338">
        <v>5</v>
      </c>
      <c r="AA12" s="16">
        <f t="shared" si="0"/>
        <v>0</v>
      </c>
      <c r="AB12" s="213"/>
      <c r="AC12" s="436"/>
      <c r="AD12" s="202" t="s">
        <v>34</v>
      </c>
      <c r="AE12" s="199"/>
      <c r="AF12" s="436"/>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row>
    <row r="13" spans="1:91" s="1" customFormat="1" ht="27.95" customHeight="1" x14ac:dyDescent="0.2">
      <c r="A13" s="341"/>
      <c r="B13" s="219" t="s">
        <v>440</v>
      </c>
      <c r="C13" s="121" t="s">
        <v>384</v>
      </c>
      <c r="D13" s="585"/>
      <c r="E13" s="627"/>
      <c r="F13" s="585"/>
      <c r="G13" s="627"/>
      <c r="H13" s="585"/>
      <c r="I13" s="627"/>
      <c r="J13" s="585"/>
      <c r="K13" s="627"/>
      <c r="L13" s="585"/>
      <c r="M13" s="627"/>
      <c r="N13" s="585"/>
      <c r="O13" s="627"/>
      <c r="P13" s="585"/>
      <c r="Q13" s="627"/>
      <c r="R13" s="585"/>
      <c r="S13" s="627"/>
      <c r="T13" s="585"/>
      <c r="U13" s="627"/>
      <c r="V13" s="585"/>
      <c r="W13" s="627"/>
      <c r="X13" s="151"/>
      <c r="Y13" s="292">
        <f t="shared" si="1"/>
        <v>0</v>
      </c>
      <c r="Z13" s="338">
        <v>5</v>
      </c>
      <c r="AA13" s="16">
        <f t="shared" si="0"/>
        <v>0</v>
      </c>
      <c r="AB13" s="213"/>
      <c r="AC13" s="436"/>
      <c r="AD13" s="202" t="s">
        <v>34</v>
      </c>
      <c r="AE13" s="199"/>
      <c r="AF13" s="436"/>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row>
    <row r="14" spans="1:91" s="1" customFormat="1" ht="27.95" customHeight="1" thickBot="1" x14ac:dyDescent="0.25">
      <c r="A14" s="341"/>
      <c r="B14" s="219" t="s">
        <v>104</v>
      </c>
      <c r="C14" s="122" t="s">
        <v>385</v>
      </c>
      <c r="D14" s="585"/>
      <c r="E14" s="627"/>
      <c r="F14" s="585"/>
      <c r="G14" s="627"/>
      <c r="H14" s="585"/>
      <c r="I14" s="627"/>
      <c r="J14" s="585"/>
      <c r="K14" s="627"/>
      <c r="L14" s="585"/>
      <c r="M14" s="627"/>
      <c r="N14" s="585"/>
      <c r="O14" s="627"/>
      <c r="P14" s="585"/>
      <c r="Q14" s="627"/>
      <c r="R14" s="585"/>
      <c r="S14" s="627"/>
      <c r="T14" s="585"/>
      <c r="U14" s="627"/>
      <c r="V14" s="585"/>
      <c r="W14" s="627"/>
      <c r="X14" s="151"/>
      <c r="Y14" s="215">
        <f t="shared" si="1"/>
        <v>0</v>
      </c>
      <c r="Z14" s="342">
        <v>5</v>
      </c>
      <c r="AA14" s="16">
        <f t="shared" si="0"/>
        <v>0</v>
      </c>
      <c r="AB14" s="213"/>
      <c r="AC14" s="436"/>
      <c r="AD14" s="202" t="s">
        <v>34</v>
      </c>
      <c r="AE14" s="199"/>
      <c r="AF14" s="436"/>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row>
    <row r="15" spans="1:91" s="1" customFormat="1" ht="21" customHeight="1" thickTop="1" thickBot="1" x14ac:dyDescent="0.25">
      <c r="A15" s="341"/>
      <c r="B15" s="58"/>
      <c r="C15" s="138"/>
      <c r="D15" s="631" t="s">
        <v>145</v>
      </c>
      <c r="E15" s="648"/>
      <c r="F15" s="648"/>
      <c r="G15" s="648"/>
      <c r="H15" s="648"/>
      <c r="I15" s="648"/>
      <c r="J15" s="648"/>
      <c r="K15" s="648"/>
      <c r="L15" s="648"/>
      <c r="M15" s="648"/>
      <c r="N15" s="648"/>
      <c r="O15" s="648"/>
      <c r="P15" s="648"/>
      <c r="Q15" s="648"/>
      <c r="R15" s="648"/>
      <c r="S15" s="648"/>
      <c r="T15" s="648"/>
      <c r="U15" s="648"/>
      <c r="V15" s="648"/>
      <c r="W15" s="648"/>
      <c r="X15" s="649"/>
      <c r="Y15" s="56">
        <f>SUM(Y6:Y14)</f>
        <v>0</v>
      </c>
      <c r="Z15" s="343">
        <f>SUM(Z6:Z14)</f>
        <v>90</v>
      </c>
      <c r="AA15" s="16"/>
      <c r="AB15" s="55"/>
      <c r="AC15" s="436"/>
      <c r="AD15" s="202"/>
      <c r="AE15" s="199"/>
      <c r="AF15" s="436"/>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row>
    <row r="16" spans="1:91" s="1" customFormat="1" ht="21" customHeight="1" thickBot="1" x14ac:dyDescent="0.25">
      <c r="A16" s="330"/>
      <c r="B16" s="152"/>
      <c r="C16" s="275"/>
      <c r="D16" s="634"/>
      <c r="E16" s="644"/>
      <c r="F16" s="831">
        <v>90</v>
      </c>
      <c r="G16" s="646"/>
      <c r="H16" s="646"/>
      <c r="I16" s="646"/>
      <c r="J16" s="646"/>
      <c r="K16" s="646"/>
      <c r="L16" s="646"/>
      <c r="M16" s="646"/>
      <c r="N16" s="646"/>
      <c r="O16" s="646"/>
      <c r="P16" s="646"/>
      <c r="Q16" s="646"/>
      <c r="R16" s="646"/>
      <c r="S16" s="646"/>
      <c r="T16" s="646"/>
      <c r="U16" s="646"/>
      <c r="V16" s="646"/>
      <c r="W16" s="646"/>
      <c r="X16" s="646"/>
      <c r="Y16" s="646"/>
      <c r="Z16" s="647"/>
      <c r="AA16" s="16"/>
      <c r="AB16" s="55"/>
      <c r="AC16" s="436"/>
      <c r="AD16" s="202"/>
      <c r="AE16" s="199"/>
      <c r="AF16" s="436"/>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row>
    <row r="17" spans="1:95" ht="48" customHeight="1" thickBot="1" x14ac:dyDescent="0.25">
      <c r="A17" s="327"/>
      <c r="B17" s="247" t="s">
        <v>325</v>
      </c>
      <c r="C17" s="157" t="s">
        <v>107</v>
      </c>
      <c r="D17" s="59"/>
      <c r="E17" s="60"/>
      <c r="F17" s="61"/>
      <c r="G17" s="62"/>
      <c r="H17" s="31" t="s">
        <v>429</v>
      </c>
      <c r="I17" s="60"/>
      <c r="J17" s="168" t="s">
        <v>429</v>
      </c>
      <c r="K17" s="62"/>
      <c r="L17" s="59"/>
      <c r="M17" s="60"/>
      <c r="N17" s="61"/>
      <c r="O17" s="62"/>
      <c r="P17" s="59"/>
      <c r="Q17" s="60"/>
      <c r="R17" s="61"/>
      <c r="S17" s="62"/>
      <c r="T17" s="59"/>
      <c r="U17" s="60"/>
      <c r="V17" s="61"/>
      <c r="W17" s="60"/>
      <c r="X17" s="64"/>
      <c r="Y17" s="60"/>
      <c r="Z17" s="60"/>
      <c r="AA17" s="55"/>
      <c r="AD17" s="209"/>
    </row>
    <row r="18" spans="1:95" ht="45" customHeight="1" x14ac:dyDescent="0.2">
      <c r="A18" s="344"/>
      <c r="B18" s="240" t="s">
        <v>49</v>
      </c>
      <c r="C18" s="123" t="s">
        <v>367</v>
      </c>
      <c r="D18" s="758"/>
      <c r="E18" s="758"/>
      <c r="F18" s="758"/>
      <c r="G18" s="758"/>
      <c r="H18" s="758"/>
      <c r="I18" s="758"/>
      <c r="J18" s="758"/>
      <c r="K18" s="758"/>
      <c r="L18" s="758"/>
      <c r="M18" s="758"/>
      <c r="N18" s="758"/>
      <c r="O18" s="758"/>
      <c r="P18" s="758"/>
      <c r="Q18" s="758"/>
      <c r="R18" s="758"/>
      <c r="S18" s="758"/>
      <c r="T18" s="758"/>
      <c r="U18" s="758"/>
      <c r="V18" s="758"/>
      <c r="W18" s="758"/>
      <c r="X18" s="106"/>
      <c r="Y18" s="108">
        <f>IF(OR(D18="s",F18="s",H18="s",J18="s",L18="s",N18="s",P18="s",R18="s",T18="s",V18="s"), 0, IF(OR(D18="a",F18="a",H18="a",J18="a",L18="a",N18="a",P18="a",R18="a",T18="a",V18="a"),Z18,0))</f>
        <v>0</v>
      </c>
      <c r="Z18" s="345">
        <v>20</v>
      </c>
      <c r="AA18" s="57">
        <f>IF((COUNTIF(D18:W18,"a")+COUNTIF(D18:W18,"s"))&gt;0,IF(OR((COUNTIF(D19:W19,"a")+COUNTIF(D19:W19,"s"))),0,COUNTIF(D18:W18,"a")+COUNTIF(D18:W18,"s")),COUNTIF(D18:W18,"a")+COUNTIF(D18:W18,"s"))</f>
        <v>0</v>
      </c>
      <c r="AB18" s="110"/>
      <c r="AD18" s="209"/>
    </row>
    <row r="19" spans="1:95" ht="45" customHeight="1" thickBot="1" x14ac:dyDescent="0.25">
      <c r="A19" s="344"/>
      <c r="B19" s="245" t="s">
        <v>142</v>
      </c>
      <c r="C19" s="140" t="s">
        <v>112</v>
      </c>
      <c r="D19" s="757"/>
      <c r="E19" s="757"/>
      <c r="F19" s="757"/>
      <c r="G19" s="757"/>
      <c r="H19" s="757"/>
      <c r="I19" s="757"/>
      <c r="J19" s="757"/>
      <c r="K19" s="757"/>
      <c r="L19" s="757"/>
      <c r="M19" s="757"/>
      <c r="N19" s="757"/>
      <c r="O19" s="757"/>
      <c r="P19" s="757"/>
      <c r="Q19" s="757"/>
      <c r="R19" s="757"/>
      <c r="S19" s="757"/>
      <c r="T19" s="757"/>
      <c r="U19" s="757"/>
      <c r="V19" s="757"/>
      <c r="W19" s="757"/>
      <c r="X19" s="106"/>
      <c r="Y19" s="96">
        <f>IF(OR(D19="s",F19="s",H19="s",J19="s",L19="s",N19="s",P19="s",R19="s",T19="s",V19="s"), 0, IF(OR(D19="a",F19="a",H19="a",J19="a",L19="a",N19="a",P19="a",R19="a",T19="a",V19="a"),Z19,0))</f>
        <v>0</v>
      </c>
      <c r="Z19" s="342">
        <v>10</v>
      </c>
      <c r="AA19" s="57">
        <f>IF((COUNTIF(D19:W19,"a")+COUNTIF(D19:W19,"s"))&gt;0,IF((COUNTIF(D18:W18,"a")+COUNTIF(D18:W18,"s"))&gt;0,0,COUNTIF(D19:W19,"a")+COUNTIF(D19:W19,"s")), COUNTIF(D19:W19,"a")+COUNTIF(D19:W19,"s"))</f>
        <v>0</v>
      </c>
      <c r="AB19" s="110"/>
      <c r="AD19" s="209" t="s">
        <v>34</v>
      </c>
    </row>
    <row r="20" spans="1:95" ht="21" customHeight="1" thickTop="1" thickBot="1" x14ac:dyDescent="0.25">
      <c r="A20" s="344"/>
      <c r="B20" s="260"/>
      <c r="C20" s="8"/>
      <c r="D20" s="631" t="s">
        <v>145</v>
      </c>
      <c r="E20" s="648"/>
      <c r="F20" s="648"/>
      <c r="G20" s="648"/>
      <c r="H20" s="648"/>
      <c r="I20" s="648"/>
      <c r="J20" s="648"/>
      <c r="K20" s="648"/>
      <c r="L20" s="648"/>
      <c r="M20" s="648"/>
      <c r="N20" s="648"/>
      <c r="O20" s="648"/>
      <c r="P20" s="648"/>
      <c r="Q20" s="648"/>
      <c r="R20" s="648"/>
      <c r="S20" s="648"/>
      <c r="T20" s="648"/>
      <c r="U20" s="648"/>
      <c r="V20" s="648"/>
      <c r="W20" s="648"/>
      <c r="X20" s="727"/>
      <c r="Y20" s="56">
        <f>SUM(Y18:Y19)</f>
        <v>0</v>
      </c>
      <c r="Z20" s="346">
        <v>20</v>
      </c>
      <c r="AA20" s="55"/>
      <c r="AB20" s="55"/>
      <c r="AD20" s="209"/>
    </row>
    <row r="21" spans="1:95" ht="21" customHeight="1" thickBot="1" x14ac:dyDescent="0.25">
      <c r="A21" s="361"/>
      <c r="B21" s="268"/>
      <c r="C21" s="256"/>
      <c r="D21" s="634"/>
      <c r="E21" s="644"/>
      <c r="F21" s="753">
        <v>10</v>
      </c>
      <c r="G21" s="646"/>
      <c r="H21" s="646"/>
      <c r="I21" s="646"/>
      <c r="J21" s="646"/>
      <c r="K21" s="646"/>
      <c r="L21" s="646"/>
      <c r="M21" s="646"/>
      <c r="N21" s="646"/>
      <c r="O21" s="646"/>
      <c r="P21" s="646"/>
      <c r="Q21" s="646"/>
      <c r="R21" s="646"/>
      <c r="S21" s="646"/>
      <c r="T21" s="646"/>
      <c r="U21" s="646"/>
      <c r="V21" s="646"/>
      <c r="W21" s="646"/>
      <c r="X21" s="646"/>
      <c r="Y21" s="646"/>
      <c r="Z21" s="647"/>
      <c r="AA21" s="55"/>
      <c r="AD21" s="209"/>
    </row>
    <row r="22" spans="1:95" s="1" customFormat="1" ht="30" customHeight="1" thickBot="1" x14ac:dyDescent="0.25">
      <c r="A22" s="327"/>
      <c r="B22" s="269" t="s">
        <v>326</v>
      </c>
      <c r="C22" s="157" t="s">
        <v>311</v>
      </c>
      <c r="D22" s="290"/>
      <c r="E22" s="288"/>
      <c r="F22" s="291"/>
      <c r="G22" s="289"/>
      <c r="H22" s="290"/>
      <c r="I22" s="288"/>
      <c r="J22" s="400"/>
      <c r="K22" s="289"/>
      <c r="L22" s="31" t="s">
        <v>429</v>
      </c>
      <c r="M22" s="288"/>
      <c r="N22" s="291"/>
      <c r="O22" s="289"/>
      <c r="P22" s="290"/>
      <c r="Q22" s="288"/>
      <c r="R22" s="291"/>
      <c r="S22" s="289"/>
      <c r="T22" s="290"/>
      <c r="U22" s="288"/>
      <c r="V22" s="291"/>
      <c r="W22" s="288"/>
      <c r="X22" s="362"/>
      <c r="Y22" s="401"/>
      <c r="Z22" s="354"/>
      <c r="AA22" s="16"/>
      <c r="AB22" s="55"/>
      <c r="AC22" s="436"/>
      <c r="AD22" s="202"/>
      <c r="AE22" s="199"/>
      <c r="AF22" s="436"/>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55"/>
      <c r="CH22" s="55"/>
      <c r="CI22" s="55"/>
      <c r="CJ22" s="55"/>
      <c r="CK22" s="55"/>
      <c r="CL22" s="55"/>
      <c r="CM22" s="55"/>
    </row>
    <row r="23" spans="1:95" s="1" customFormat="1" ht="45" customHeight="1" x14ac:dyDescent="0.2">
      <c r="A23" s="341"/>
      <c r="B23" s="211" t="s">
        <v>18</v>
      </c>
      <c r="C23" s="296" t="s">
        <v>630</v>
      </c>
      <c r="D23" s="584"/>
      <c r="E23" s="643"/>
      <c r="F23" s="584"/>
      <c r="G23" s="643"/>
      <c r="H23" s="584"/>
      <c r="I23" s="643"/>
      <c r="J23" s="584"/>
      <c r="K23" s="643"/>
      <c r="L23" s="584"/>
      <c r="M23" s="643"/>
      <c r="N23" s="584"/>
      <c r="O23" s="643"/>
      <c r="P23" s="584"/>
      <c r="Q23" s="643"/>
      <c r="R23" s="584"/>
      <c r="S23" s="643"/>
      <c r="T23" s="584"/>
      <c r="U23" s="643"/>
      <c r="V23" s="584"/>
      <c r="W23" s="643"/>
      <c r="X23" s="175"/>
      <c r="Y23" s="212">
        <f>IF(OR(D23="s",F23="s",H23="s",J23="s",L23="s",N23="s",P23="s",R23="s",T23="s",V23="s"), 0, IF(OR(D23="a",F23="a",H23="a",J23="a",L23="a",N23="a",P23="a",R23="a",T23="a",V23="a"),Z23,0))</f>
        <v>0</v>
      </c>
      <c r="Z23" s="340">
        <v>10</v>
      </c>
      <c r="AA23" s="57">
        <f>COUNTIF(D23:W23,"a")+COUNTIF(D23:W23,"s")</f>
        <v>0</v>
      </c>
      <c r="AB23" s="402"/>
      <c r="AC23" s="199"/>
      <c r="AD23" s="202" t="s">
        <v>34</v>
      </c>
      <c r="AE23" s="404"/>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55"/>
      <c r="CF23" s="55"/>
      <c r="CG23" s="55"/>
      <c r="CH23" s="55"/>
      <c r="CI23" s="55"/>
      <c r="CJ23" s="55"/>
      <c r="CK23" s="55"/>
      <c r="CL23" s="55"/>
      <c r="CM23" s="55"/>
      <c r="CN23" s="55"/>
      <c r="CO23" s="55"/>
      <c r="CP23" s="55"/>
      <c r="CQ23" s="55"/>
    </row>
    <row r="24" spans="1:95" s="1" customFormat="1" ht="45" customHeight="1" x14ac:dyDescent="0.2">
      <c r="A24" s="341"/>
      <c r="B24" s="219" t="s">
        <v>17</v>
      </c>
      <c r="C24" s="138" t="s">
        <v>631</v>
      </c>
      <c r="D24" s="585"/>
      <c r="E24" s="627"/>
      <c r="F24" s="585"/>
      <c r="G24" s="627"/>
      <c r="H24" s="585"/>
      <c r="I24" s="627"/>
      <c r="J24" s="585"/>
      <c r="K24" s="627"/>
      <c r="L24" s="585"/>
      <c r="M24" s="627"/>
      <c r="N24" s="585"/>
      <c r="O24" s="627"/>
      <c r="P24" s="585"/>
      <c r="Q24" s="627"/>
      <c r="R24" s="585"/>
      <c r="S24" s="627"/>
      <c r="T24" s="585"/>
      <c r="U24" s="627"/>
      <c r="V24" s="585"/>
      <c r="W24" s="627"/>
      <c r="X24" s="175"/>
      <c r="Y24" s="250">
        <f t="shared" ref="Y24:Y27" si="2">IF(OR(D24="s",F24="s",H24="s",J24="s",L24="s",N24="s",P24="s",R24="s",T24="s",V24="s"), 0, IF(OR(D24="a",F24="a",H24="a",J24="a",L24="a",N24="a",P24="a",R24="a",T24="a",V24="a"),Z24,0))</f>
        <v>0</v>
      </c>
      <c r="Z24" s="338">
        <v>15</v>
      </c>
      <c r="AA24" s="16">
        <f>IF((COUNTIF(D24:W24,"a")+COUNTIF(D24:W24,"s"))&gt;0,IF(OR((COUNTIF(D26:W26,"a")+COUNTIF(D26:W26,"s"))),0,COUNTIF(D24:W24,"a")+COUNTIF(D24:W24,"s")),COUNTIF(D24:W24,"a")+COUNTIF(D24:W24,"s"))</f>
        <v>0</v>
      </c>
      <c r="AB24" s="228"/>
      <c r="AC24" s="199"/>
      <c r="AD24" s="202"/>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55"/>
      <c r="CH24" s="55"/>
      <c r="CI24" s="55"/>
      <c r="CJ24" s="55"/>
      <c r="CK24" s="55"/>
      <c r="CL24" s="55"/>
      <c r="CM24" s="55"/>
    </row>
    <row r="25" spans="1:95" s="1" customFormat="1" ht="45" customHeight="1" x14ac:dyDescent="0.2">
      <c r="A25" s="341"/>
      <c r="B25" s="219" t="s">
        <v>632</v>
      </c>
      <c r="C25" s="138" t="s">
        <v>920</v>
      </c>
      <c r="D25" s="585"/>
      <c r="E25" s="627"/>
      <c r="F25" s="585"/>
      <c r="G25" s="627"/>
      <c r="H25" s="585"/>
      <c r="I25" s="627"/>
      <c r="J25" s="585"/>
      <c r="K25" s="627"/>
      <c r="L25" s="585"/>
      <c r="M25" s="627"/>
      <c r="N25" s="585"/>
      <c r="O25" s="627"/>
      <c r="P25" s="585"/>
      <c r="Q25" s="627"/>
      <c r="R25" s="585"/>
      <c r="S25" s="627"/>
      <c r="T25" s="585"/>
      <c r="U25" s="627"/>
      <c r="V25" s="585"/>
      <c r="W25" s="627"/>
      <c r="X25" s="175"/>
      <c r="Y25" s="99">
        <f t="shared" si="2"/>
        <v>0</v>
      </c>
      <c r="Z25" s="338">
        <v>10</v>
      </c>
      <c r="AA25" s="16">
        <f>IF((COUNTIF(D25:W25,"a")+COUNTIF(D25:W25,"s"))&gt;0,IF(OR((COUNTIF(D26:W26,"a")+COUNTIF(D26:W26,"s"))),0,COUNTIF(D25:W25,"a")+COUNTIF(D25:W25,"s")),COUNTIF(D25:W25,"a")+COUNTIF(D25:W25,"s"))</f>
        <v>0</v>
      </c>
      <c r="AB25" s="228"/>
      <c r="AC25" s="199"/>
      <c r="AD25" s="202" t="s">
        <v>34</v>
      </c>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55"/>
      <c r="CH25" s="55"/>
      <c r="CI25" s="55"/>
      <c r="CJ25" s="55"/>
      <c r="CK25" s="55"/>
      <c r="CL25" s="55"/>
      <c r="CM25" s="55"/>
    </row>
    <row r="26" spans="1:95" s="1" customFormat="1" ht="89.45" customHeight="1" x14ac:dyDescent="0.2">
      <c r="A26" s="341"/>
      <c r="B26" s="224" t="s">
        <v>633</v>
      </c>
      <c r="C26" s="415" t="s">
        <v>634</v>
      </c>
      <c r="D26" s="585"/>
      <c r="E26" s="627"/>
      <c r="F26" s="585"/>
      <c r="G26" s="627"/>
      <c r="H26" s="585"/>
      <c r="I26" s="627"/>
      <c r="J26" s="585"/>
      <c r="K26" s="627"/>
      <c r="L26" s="585"/>
      <c r="M26" s="627"/>
      <c r="N26" s="585"/>
      <c r="O26" s="627"/>
      <c r="P26" s="585"/>
      <c r="Q26" s="627"/>
      <c r="R26" s="585"/>
      <c r="S26" s="627"/>
      <c r="T26" s="585"/>
      <c r="U26" s="627"/>
      <c r="V26" s="585"/>
      <c r="W26" s="627"/>
      <c r="X26" s="175"/>
      <c r="Y26" s="297">
        <f t="shared" si="2"/>
        <v>0</v>
      </c>
      <c r="Z26" s="338">
        <v>25</v>
      </c>
      <c r="AA26" s="16">
        <f>IF((COUNTIF(D26:W26,"a")+COUNTIF(D26:W26,"s"))&gt;0,IF((COUNTIF(D24:W25,"a")+COUNTIF(D24:W25,"s"))&gt;0,0,COUNTIF(D26:W26,"a")+COUNTIF(D26:W26,"s")), COUNTIF(D26:W26,"a")+COUNTIF(D26:W26,"s"))</f>
        <v>0</v>
      </c>
      <c r="AB26" s="228"/>
      <c r="AC26" s="199"/>
      <c r="AD26" s="202"/>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55"/>
      <c r="CH26" s="55"/>
      <c r="CI26" s="55"/>
      <c r="CJ26" s="55"/>
      <c r="CK26" s="55"/>
      <c r="CL26" s="55"/>
      <c r="CM26" s="55"/>
    </row>
    <row r="27" spans="1:95" s="1" customFormat="1" ht="67.7" customHeight="1" thickBot="1" x14ac:dyDescent="0.25">
      <c r="A27" s="341"/>
      <c r="B27" s="219" t="s">
        <v>635</v>
      </c>
      <c r="C27" s="138" t="s">
        <v>636</v>
      </c>
      <c r="D27" s="585"/>
      <c r="E27" s="627"/>
      <c r="F27" s="585"/>
      <c r="G27" s="627"/>
      <c r="H27" s="585"/>
      <c r="I27" s="627"/>
      <c r="J27" s="585"/>
      <c r="K27" s="627"/>
      <c r="L27" s="585"/>
      <c r="M27" s="627"/>
      <c r="N27" s="585"/>
      <c r="O27" s="627"/>
      <c r="P27" s="585"/>
      <c r="Q27" s="627"/>
      <c r="R27" s="585"/>
      <c r="S27" s="627"/>
      <c r="T27" s="585"/>
      <c r="U27" s="627"/>
      <c r="V27" s="585"/>
      <c r="W27" s="627"/>
      <c r="X27" s="175"/>
      <c r="Y27" s="292">
        <f t="shared" si="2"/>
        <v>0</v>
      </c>
      <c r="Z27" s="338">
        <v>10</v>
      </c>
      <c r="AA27" s="16">
        <f t="shared" ref="AA27" si="3">COUNTIF(D27:W27,"a")+COUNTIF(D27:W27,"s")</f>
        <v>0</v>
      </c>
      <c r="AB27" s="402"/>
      <c r="AC27" s="199"/>
      <c r="AD27" s="202" t="s">
        <v>637</v>
      </c>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55"/>
      <c r="CH27" s="55"/>
      <c r="CI27" s="55"/>
      <c r="CJ27" s="55"/>
      <c r="CK27" s="55"/>
      <c r="CL27" s="55"/>
      <c r="CM27" s="55"/>
    </row>
    <row r="28" spans="1:95" s="1" customFormat="1" ht="21" customHeight="1" thickTop="1" thickBot="1" x14ac:dyDescent="0.25">
      <c r="A28" s="341"/>
      <c r="B28" s="7"/>
      <c r="C28" s="10"/>
      <c r="D28" s="631" t="s">
        <v>145</v>
      </c>
      <c r="E28" s="648"/>
      <c r="F28" s="648"/>
      <c r="G28" s="648"/>
      <c r="H28" s="648"/>
      <c r="I28" s="648"/>
      <c r="J28" s="648"/>
      <c r="K28" s="648"/>
      <c r="L28" s="648"/>
      <c r="M28" s="648"/>
      <c r="N28" s="648"/>
      <c r="O28" s="648"/>
      <c r="P28" s="648"/>
      <c r="Q28" s="648"/>
      <c r="R28" s="648"/>
      <c r="S28" s="648"/>
      <c r="T28" s="648"/>
      <c r="U28" s="648"/>
      <c r="V28" s="648"/>
      <c r="W28" s="648"/>
      <c r="X28" s="649"/>
      <c r="Y28" s="445">
        <f>SUM(Y23:Y27)</f>
        <v>0</v>
      </c>
      <c r="Z28" s="339">
        <f>SUM(Z23:Z25)+SUM(Z27:Z27)</f>
        <v>45</v>
      </c>
      <c r="AA28" s="16"/>
      <c r="AB28" s="55"/>
      <c r="AC28" s="199"/>
      <c r="AD28" s="202"/>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55"/>
      <c r="CH28" s="55"/>
      <c r="CI28" s="55"/>
      <c r="CJ28" s="55"/>
      <c r="CK28" s="55"/>
      <c r="CL28" s="55"/>
      <c r="CM28" s="55"/>
    </row>
    <row r="29" spans="1:95" s="1" customFormat="1" ht="21" customHeight="1" thickBot="1" x14ac:dyDescent="0.25">
      <c r="A29" s="330"/>
      <c r="B29" s="220"/>
      <c r="C29" s="257"/>
      <c r="D29" s="634"/>
      <c r="E29" s="635"/>
      <c r="F29" s="830">
        <v>20</v>
      </c>
      <c r="G29" s="646"/>
      <c r="H29" s="646"/>
      <c r="I29" s="646"/>
      <c r="J29" s="646"/>
      <c r="K29" s="646"/>
      <c r="L29" s="646"/>
      <c r="M29" s="646"/>
      <c r="N29" s="646"/>
      <c r="O29" s="646"/>
      <c r="P29" s="646"/>
      <c r="Q29" s="646"/>
      <c r="R29" s="646"/>
      <c r="S29" s="646"/>
      <c r="T29" s="646"/>
      <c r="U29" s="646"/>
      <c r="V29" s="646"/>
      <c r="W29" s="646"/>
      <c r="X29" s="646"/>
      <c r="Y29" s="646"/>
      <c r="Z29" s="647"/>
      <c r="AA29" s="16"/>
      <c r="AB29" s="55"/>
      <c r="AC29" s="199"/>
      <c r="AD29" s="202"/>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c r="CE29" s="199"/>
      <c r="CF29" s="199"/>
      <c r="CG29" s="55"/>
      <c r="CH29" s="55"/>
      <c r="CI29" s="55"/>
      <c r="CJ29" s="55"/>
      <c r="CK29" s="55"/>
      <c r="CL29" s="55"/>
      <c r="CM29" s="55"/>
    </row>
    <row r="30" spans="1:95" s="1" customFormat="1" ht="30" customHeight="1" thickBot="1" x14ac:dyDescent="0.25">
      <c r="A30" s="327"/>
      <c r="B30" s="247" t="s">
        <v>650</v>
      </c>
      <c r="C30" s="157" t="s">
        <v>651</v>
      </c>
      <c r="D30" s="290"/>
      <c r="E30" s="288"/>
      <c r="F30" s="291"/>
      <c r="G30" s="289"/>
      <c r="H30" s="426"/>
      <c r="I30" s="288"/>
      <c r="J30" s="168"/>
      <c r="K30" s="289"/>
      <c r="L30" s="426"/>
      <c r="M30" s="288"/>
      <c r="N30" s="31"/>
      <c r="O30" s="289"/>
      <c r="P30" s="290"/>
      <c r="Q30" s="288"/>
      <c r="R30" s="291"/>
      <c r="S30" s="289"/>
      <c r="T30" s="290"/>
      <c r="U30" s="288"/>
      <c r="V30" s="291"/>
      <c r="W30" s="288"/>
      <c r="X30" s="313"/>
      <c r="Y30" s="401"/>
      <c r="Z30" s="354"/>
      <c r="AA30" s="16"/>
      <c r="AB30" s="55"/>
      <c r="AC30" s="199"/>
      <c r="AD30" s="202"/>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55"/>
      <c r="CH30" s="55"/>
      <c r="CI30" s="55"/>
      <c r="CJ30" s="55"/>
      <c r="CK30" s="55"/>
      <c r="CL30" s="55"/>
      <c r="CM30" s="55"/>
    </row>
    <row r="31" spans="1:95" s="1" customFormat="1" ht="67.7" customHeight="1" x14ac:dyDescent="0.2">
      <c r="A31" s="341"/>
      <c r="B31" s="211" t="s">
        <v>652</v>
      </c>
      <c r="C31" s="296" t="s">
        <v>653</v>
      </c>
      <c r="D31" s="584"/>
      <c r="E31" s="643"/>
      <c r="F31" s="584"/>
      <c r="G31" s="643"/>
      <c r="H31" s="584"/>
      <c r="I31" s="643"/>
      <c r="J31" s="584"/>
      <c r="K31" s="643"/>
      <c r="L31" s="584"/>
      <c r="M31" s="643"/>
      <c r="N31" s="584"/>
      <c r="O31" s="643"/>
      <c r="P31" s="584"/>
      <c r="Q31" s="643"/>
      <c r="R31" s="584"/>
      <c r="S31" s="643"/>
      <c r="T31" s="584"/>
      <c r="U31" s="643"/>
      <c r="V31" s="584"/>
      <c r="W31" s="643"/>
      <c r="X31" s="175"/>
      <c r="Y31" s="212">
        <f>IF(OR(D31="s",F31="s",H31="s",J31="s",L31="s",N31="s",P31="s",R31="s",T31="s",V31="s"), 0, IF(OR(D31="a",F31="a",H31="a",J31="a",L31="a",N31="a",P31="a",R31="a",T31="a",V31="a"),Z31,0))</f>
        <v>0</v>
      </c>
      <c r="Z31" s="340">
        <v>5</v>
      </c>
      <c r="AA31" s="16">
        <f>COUNTIF(D31:W31,"a")+COUNTIF(D31:W31,"s")</f>
        <v>0</v>
      </c>
      <c r="AB31" s="402"/>
      <c r="AC31" s="199"/>
      <c r="AD31" s="202"/>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c r="CE31" s="199"/>
      <c r="CF31" s="199"/>
      <c r="CG31" s="55"/>
      <c r="CH31" s="55"/>
      <c r="CI31" s="55"/>
      <c r="CJ31" s="55"/>
      <c r="CK31" s="55"/>
      <c r="CL31" s="55"/>
      <c r="CM31" s="55"/>
    </row>
    <row r="32" spans="1:95" s="1" customFormat="1" ht="45" customHeight="1" thickBot="1" x14ac:dyDescent="0.25">
      <c r="A32" s="341"/>
      <c r="B32" s="219" t="s">
        <v>654</v>
      </c>
      <c r="C32" s="138" t="s">
        <v>655</v>
      </c>
      <c r="D32" s="585"/>
      <c r="E32" s="627"/>
      <c r="F32" s="585"/>
      <c r="G32" s="627"/>
      <c r="H32" s="585"/>
      <c r="I32" s="627"/>
      <c r="J32" s="585"/>
      <c r="K32" s="627"/>
      <c r="L32" s="585"/>
      <c r="M32" s="627"/>
      <c r="N32" s="585"/>
      <c r="O32" s="627"/>
      <c r="P32" s="585"/>
      <c r="Q32" s="627"/>
      <c r="R32" s="585"/>
      <c r="S32" s="627"/>
      <c r="T32" s="585"/>
      <c r="U32" s="627"/>
      <c r="V32" s="585"/>
      <c r="W32" s="627"/>
      <c r="X32" s="175"/>
      <c r="Y32" s="292">
        <f t="shared" ref="Y32" si="4">IF(OR(D32="s",F32="s",H32="s",J32="s",L32="s",N32="s",P32="s",R32="s",T32="s",V32="s"), 0, IF(OR(D32="a",F32="a",H32="a",J32="a",L32="a",N32="a",P32="a",R32="a",T32="a",V32="a"),Z32,0))</f>
        <v>0</v>
      </c>
      <c r="Z32" s="338">
        <v>5</v>
      </c>
      <c r="AA32" s="16">
        <f t="shared" ref="AA32" si="5">COUNTIF(D32:W32,"a")+COUNTIF(D32:W32,"s")</f>
        <v>0</v>
      </c>
      <c r="AB32" s="402"/>
      <c r="AC32" s="199"/>
      <c r="AD32" s="202"/>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c r="CE32" s="199"/>
      <c r="CF32" s="199"/>
      <c r="CG32" s="55"/>
      <c r="CH32" s="55"/>
      <c r="CI32" s="55"/>
      <c r="CJ32" s="55"/>
      <c r="CK32" s="55"/>
      <c r="CL32" s="55"/>
      <c r="CM32" s="55"/>
    </row>
    <row r="33" spans="1:91" s="1" customFormat="1" ht="21" customHeight="1" thickTop="1" thickBot="1" x14ac:dyDescent="0.25">
      <c r="A33" s="341"/>
      <c r="B33" s="154"/>
      <c r="C33" s="137"/>
      <c r="D33" s="631" t="s">
        <v>145</v>
      </c>
      <c r="E33" s="648"/>
      <c r="F33" s="648"/>
      <c r="G33" s="648"/>
      <c r="H33" s="648"/>
      <c r="I33" s="648"/>
      <c r="J33" s="648"/>
      <c r="K33" s="648"/>
      <c r="L33" s="648"/>
      <c r="M33" s="648"/>
      <c r="N33" s="648"/>
      <c r="O33" s="648"/>
      <c r="P33" s="648"/>
      <c r="Q33" s="648"/>
      <c r="R33" s="648"/>
      <c r="S33" s="648"/>
      <c r="T33" s="648"/>
      <c r="U33" s="648"/>
      <c r="V33" s="648"/>
      <c r="W33" s="648"/>
      <c r="X33" s="649"/>
      <c r="Y33" s="447">
        <f>SUM(Y31:Y32)</f>
        <v>0</v>
      </c>
      <c r="Z33" s="339">
        <f>SUM(Z31:Z32)</f>
        <v>10</v>
      </c>
      <c r="AA33" s="16"/>
      <c r="AB33" s="55"/>
      <c r="AC33" s="199"/>
      <c r="AD33" s="202"/>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55"/>
      <c r="CH33" s="55"/>
      <c r="CI33" s="55"/>
      <c r="CJ33" s="55"/>
      <c r="CK33" s="55"/>
      <c r="CL33" s="55"/>
      <c r="CM33" s="55"/>
    </row>
    <row r="34" spans="1:91" s="1" customFormat="1" ht="21" customHeight="1" thickBot="1" x14ac:dyDescent="0.25">
      <c r="A34" s="330"/>
      <c r="B34" s="448"/>
      <c r="C34" s="304"/>
      <c r="D34" s="634"/>
      <c r="E34" s="635"/>
      <c r="F34" s="847">
        <v>0</v>
      </c>
      <c r="G34" s="848"/>
      <c r="H34" s="848"/>
      <c r="I34" s="848"/>
      <c r="J34" s="848"/>
      <c r="K34" s="848"/>
      <c r="L34" s="848"/>
      <c r="M34" s="848"/>
      <c r="N34" s="848"/>
      <c r="O34" s="848"/>
      <c r="P34" s="848"/>
      <c r="Q34" s="848"/>
      <c r="R34" s="848"/>
      <c r="S34" s="848"/>
      <c r="T34" s="848"/>
      <c r="U34" s="848"/>
      <c r="V34" s="848"/>
      <c r="W34" s="848"/>
      <c r="X34" s="848"/>
      <c r="Y34" s="848"/>
      <c r="Z34" s="849"/>
      <c r="AA34" s="16"/>
      <c r="AB34" s="55"/>
      <c r="AC34" s="199"/>
      <c r="AD34" s="202"/>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55"/>
      <c r="CH34" s="55"/>
      <c r="CI34" s="55"/>
      <c r="CJ34" s="55"/>
      <c r="CK34" s="55"/>
      <c r="CL34" s="55"/>
      <c r="CM34" s="55"/>
    </row>
    <row r="35" spans="1:91" ht="30" customHeight="1" thickBot="1" x14ac:dyDescent="0.25">
      <c r="A35" s="327"/>
      <c r="B35" s="247">
        <v>1600</v>
      </c>
      <c r="C35" s="157" t="s">
        <v>29</v>
      </c>
      <c r="D35" s="290"/>
      <c r="E35" s="288"/>
      <c r="F35" s="31" t="s">
        <v>429</v>
      </c>
      <c r="G35" s="289"/>
      <c r="H35" s="290"/>
      <c r="I35" s="288"/>
      <c r="J35" s="400"/>
      <c r="K35" s="289"/>
      <c r="L35" s="426"/>
      <c r="M35" s="288"/>
      <c r="N35" s="291"/>
      <c r="O35" s="289"/>
      <c r="P35" s="290"/>
      <c r="Q35" s="288"/>
      <c r="R35" s="291"/>
      <c r="S35" s="289"/>
      <c r="T35" s="31" t="s">
        <v>429</v>
      </c>
      <c r="U35" s="288"/>
      <c r="V35" s="291"/>
      <c r="W35" s="288"/>
      <c r="X35" s="64"/>
      <c r="Y35" s="401"/>
      <c r="Z35" s="354"/>
      <c r="AA35" s="55"/>
      <c r="AD35" s="209"/>
    </row>
    <row r="36" spans="1:91" ht="27.95" customHeight="1" x14ac:dyDescent="0.2">
      <c r="A36" s="341"/>
      <c r="B36" s="240" t="s">
        <v>105</v>
      </c>
      <c r="C36" s="126" t="s">
        <v>348</v>
      </c>
      <c r="D36" s="584"/>
      <c r="E36" s="643"/>
      <c r="F36" s="584"/>
      <c r="G36" s="643"/>
      <c r="H36" s="584"/>
      <c r="I36" s="643"/>
      <c r="J36" s="584"/>
      <c r="K36" s="643"/>
      <c r="L36" s="584"/>
      <c r="M36" s="643"/>
      <c r="N36" s="584"/>
      <c r="O36" s="643"/>
      <c r="P36" s="584"/>
      <c r="Q36" s="643"/>
      <c r="R36" s="584"/>
      <c r="S36" s="643"/>
      <c r="T36" s="584"/>
      <c r="U36" s="643"/>
      <c r="V36" s="584"/>
      <c r="W36" s="643"/>
      <c r="X36" s="106"/>
      <c r="Y36" s="98">
        <f t="shared" ref="Y36:Y43" si="6">IF(OR(D36="s",F36="s",H36="s",J36="s",L36="s",N36="s",P36="s",R36="s",T36="s",V36="s"), 0, IF(OR(D36="a",F36="a",H36="a",J36="a",L36="a",N36="a",P36="a",R36="a",T36="a",V36="a"),Z36,0))</f>
        <v>0</v>
      </c>
      <c r="Z36" s="349">
        <v>10</v>
      </c>
      <c r="AA36" s="52">
        <f t="shared" ref="AA36:AA43" si="7">COUNTIF(D36:W36,"a")+COUNTIF(D36:W36,"s")</f>
        <v>0</v>
      </c>
      <c r="AB36" s="110"/>
      <c r="AD36" s="209" t="s">
        <v>34</v>
      </c>
    </row>
    <row r="37" spans="1:91" ht="45" customHeight="1" x14ac:dyDescent="0.2">
      <c r="A37" s="341"/>
      <c r="B37" s="224" t="s">
        <v>106</v>
      </c>
      <c r="C37" s="125" t="s">
        <v>349</v>
      </c>
      <c r="D37" s="585"/>
      <c r="E37" s="627"/>
      <c r="F37" s="585"/>
      <c r="G37" s="627"/>
      <c r="H37" s="585"/>
      <c r="I37" s="627"/>
      <c r="J37" s="585"/>
      <c r="K37" s="627"/>
      <c r="L37" s="585"/>
      <c r="M37" s="627"/>
      <c r="N37" s="585"/>
      <c r="O37" s="627"/>
      <c r="P37" s="585"/>
      <c r="Q37" s="627"/>
      <c r="R37" s="585"/>
      <c r="S37" s="627"/>
      <c r="T37" s="585"/>
      <c r="U37" s="627"/>
      <c r="V37" s="585"/>
      <c r="W37" s="627"/>
      <c r="X37" s="106"/>
      <c r="Y37" s="99">
        <f t="shared" si="6"/>
        <v>0</v>
      </c>
      <c r="Z37" s="350">
        <v>5</v>
      </c>
      <c r="AA37" s="52">
        <f t="shared" si="7"/>
        <v>0</v>
      </c>
      <c r="AB37" s="110"/>
      <c r="AD37" s="209" t="s">
        <v>34</v>
      </c>
    </row>
    <row r="38" spans="1:91" ht="45" customHeight="1" x14ac:dyDescent="0.2">
      <c r="A38" s="341"/>
      <c r="B38" s="224" t="s">
        <v>229</v>
      </c>
      <c r="C38" s="125" t="s">
        <v>350</v>
      </c>
      <c r="D38" s="585"/>
      <c r="E38" s="627"/>
      <c r="F38" s="585"/>
      <c r="G38" s="627"/>
      <c r="H38" s="585"/>
      <c r="I38" s="627"/>
      <c r="J38" s="585"/>
      <c r="K38" s="627"/>
      <c r="L38" s="585"/>
      <c r="M38" s="627"/>
      <c r="N38" s="585"/>
      <c r="O38" s="627"/>
      <c r="P38" s="585"/>
      <c r="Q38" s="627"/>
      <c r="R38" s="585"/>
      <c r="S38" s="627"/>
      <c r="T38" s="585"/>
      <c r="U38" s="627"/>
      <c r="V38" s="585"/>
      <c r="W38" s="627"/>
      <c r="X38" s="106"/>
      <c r="Y38" s="103">
        <f t="shared" si="6"/>
        <v>0</v>
      </c>
      <c r="Z38" s="351">
        <v>5</v>
      </c>
      <c r="AA38" s="52">
        <f t="shared" si="7"/>
        <v>0</v>
      </c>
      <c r="AB38" s="110"/>
      <c r="AD38" s="209"/>
    </row>
    <row r="39" spans="1:91" ht="28.5" customHeight="1" x14ac:dyDescent="0.2">
      <c r="A39" s="341"/>
      <c r="B39" s="224" t="s">
        <v>230</v>
      </c>
      <c r="C39" s="125" t="s">
        <v>307</v>
      </c>
      <c r="D39" s="585"/>
      <c r="E39" s="627"/>
      <c r="F39" s="585"/>
      <c r="G39" s="627"/>
      <c r="H39" s="585"/>
      <c r="I39" s="627"/>
      <c r="J39" s="585"/>
      <c r="K39" s="627"/>
      <c r="L39" s="585"/>
      <c r="M39" s="627"/>
      <c r="N39" s="585"/>
      <c r="O39" s="627"/>
      <c r="P39" s="585"/>
      <c r="Q39" s="627"/>
      <c r="R39" s="585"/>
      <c r="S39" s="627"/>
      <c r="T39" s="585"/>
      <c r="U39" s="627"/>
      <c r="V39" s="585"/>
      <c r="W39" s="627"/>
      <c r="X39" s="106"/>
      <c r="Y39" s="99">
        <f t="shared" si="6"/>
        <v>0</v>
      </c>
      <c r="Z39" s="350">
        <v>5</v>
      </c>
      <c r="AA39" s="52">
        <f t="shared" si="7"/>
        <v>0</v>
      </c>
      <c r="AB39" s="110"/>
      <c r="AD39" s="209" t="s">
        <v>34</v>
      </c>
    </row>
    <row r="40" spans="1:91" ht="45" customHeight="1" x14ac:dyDescent="0.2">
      <c r="A40" s="341"/>
      <c r="B40" s="224" t="s">
        <v>425</v>
      </c>
      <c r="C40" s="125" t="s">
        <v>363</v>
      </c>
      <c r="D40" s="585"/>
      <c r="E40" s="627"/>
      <c r="F40" s="585"/>
      <c r="G40" s="627"/>
      <c r="H40" s="585"/>
      <c r="I40" s="627"/>
      <c r="J40" s="585"/>
      <c r="K40" s="627"/>
      <c r="L40" s="585"/>
      <c r="M40" s="627"/>
      <c r="N40" s="585"/>
      <c r="O40" s="627"/>
      <c r="P40" s="585"/>
      <c r="Q40" s="627"/>
      <c r="R40" s="585"/>
      <c r="S40" s="627"/>
      <c r="T40" s="585"/>
      <c r="U40" s="627"/>
      <c r="V40" s="585"/>
      <c r="W40" s="627"/>
      <c r="X40" s="106"/>
      <c r="Y40" s="103">
        <f t="shared" si="6"/>
        <v>0</v>
      </c>
      <c r="Z40" s="351">
        <v>10</v>
      </c>
      <c r="AA40" s="52">
        <f t="shared" si="7"/>
        <v>0</v>
      </c>
      <c r="AB40" s="110"/>
      <c r="AD40" s="209"/>
    </row>
    <row r="41" spans="1:91" ht="27.95" customHeight="1" x14ac:dyDescent="0.2">
      <c r="A41" s="341"/>
      <c r="B41" s="224" t="s">
        <v>68</v>
      </c>
      <c r="C41" s="117" t="s">
        <v>323</v>
      </c>
      <c r="D41" s="585"/>
      <c r="E41" s="627"/>
      <c r="F41" s="585"/>
      <c r="G41" s="627"/>
      <c r="H41" s="585"/>
      <c r="I41" s="627"/>
      <c r="J41" s="585"/>
      <c r="K41" s="627"/>
      <c r="L41" s="585"/>
      <c r="M41" s="627"/>
      <c r="N41" s="585"/>
      <c r="O41" s="627"/>
      <c r="P41" s="585"/>
      <c r="Q41" s="627"/>
      <c r="R41" s="585"/>
      <c r="S41" s="627"/>
      <c r="T41" s="585"/>
      <c r="U41" s="627"/>
      <c r="V41" s="585"/>
      <c r="W41" s="627"/>
      <c r="X41" s="106"/>
      <c r="Y41" s="103">
        <f t="shared" si="6"/>
        <v>0</v>
      </c>
      <c r="Z41" s="351">
        <v>10</v>
      </c>
      <c r="AA41" s="52">
        <f t="shared" si="7"/>
        <v>0</v>
      </c>
      <c r="AB41" s="110"/>
      <c r="AD41" s="209" t="s">
        <v>34</v>
      </c>
    </row>
    <row r="42" spans="1:91" ht="27.95" customHeight="1" x14ac:dyDescent="0.2">
      <c r="A42" s="341"/>
      <c r="B42" s="224" t="s">
        <v>88</v>
      </c>
      <c r="C42" s="125" t="s">
        <v>96</v>
      </c>
      <c r="D42" s="585"/>
      <c r="E42" s="627"/>
      <c r="F42" s="585"/>
      <c r="G42" s="627"/>
      <c r="H42" s="585"/>
      <c r="I42" s="627"/>
      <c r="J42" s="585"/>
      <c r="K42" s="627"/>
      <c r="L42" s="585"/>
      <c r="M42" s="627"/>
      <c r="N42" s="585"/>
      <c r="O42" s="627"/>
      <c r="P42" s="585"/>
      <c r="Q42" s="627"/>
      <c r="R42" s="585"/>
      <c r="S42" s="627"/>
      <c r="T42" s="585"/>
      <c r="U42" s="627"/>
      <c r="V42" s="585"/>
      <c r="W42" s="627"/>
      <c r="X42" s="106"/>
      <c r="Y42" s="103">
        <f t="shared" si="6"/>
        <v>0</v>
      </c>
      <c r="Z42" s="351">
        <v>10</v>
      </c>
      <c r="AA42" s="52">
        <f t="shared" si="7"/>
        <v>0</v>
      </c>
      <c r="AB42" s="110"/>
      <c r="AD42" s="209"/>
    </row>
    <row r="43" spans="1:91" ht="27.95" customHeight="1" thickBot="1" x14ac:dyDescent="0.25">
      <c r="A43" s="341"/>
      <c r="B43" s="224" t="s">
        <v>89</v>
      </c>
      <c r="C43" s="125" t="s">
        <v>19</v>
      </c>
      <c r="D43" s="731"/>
      <c r="E43" s="732"/>
      <c r="F43" s="731"/>
      <c r="G43" s="732"/>
      <c r="H43" s="731"/>
      <c r="I43" s="732"/>
      <c r="J43" s="731"/>
      <c r="K43" s="732"/>
      <c r="L43" s="731"/>
      <c r="M43" s="732"/>
      <c r="N43" s="731"/>
      <c r="O43" s="732"/>
      <c r="P43" s="731"/>
      <c r="Q43" s="732"/>
      <c r="R43" s="731"/>
      <c r="S43" s="732"/>
      <c r="T43" s="731"/>
      <c r="U43" s="732"/>
      <c r="V43" s="731"/>
      <c r="W43" s="732"/>
      <c r="X43" s="106"/>
      <c r="Y43" s="100">
        <f t="shared" si="6"/>
        <v>0</v>
      </c>
      <c r="Z43" s="351">
        <v>10</v>
      </c>
      <c r="AA43" s="52">
        <f t="shared" si="7"/>
        <v>0</v>
      </c>
      <c r="AB43" s="110"/>
      <c r="AD43" s="209" t="s">
        <v>34</v>
      </c>
    </row>
    <row r="44" spans="1:91" ht="21" customHeight="1" thickTop="1" x14ac:dyDescent="0.2">
      <c r="A44" s="341"/>
      <c r="B44" s="393"/>
      <c r="C44" s="394"/>
      <c r="D44" s="750" t="s">
        <v>145</v>
      </c>
      <c r="E44" s="751"/>
      <c r="F44" s="751"/>
      <c r="G44" s="751"/>
      <c r="H44" s="751"/>
      <c r="I44" s="751"/>
      <c r="J44" s="751"/>
      <c r="K44" s="751"/>
      <c r="L44" s="751"/>
      <c r="M44" s="751"/>
      <c r="N44" s="751"/>
      <c r="O44" s="751"/>
      <c r="P44" s="751"/>
      <c r="Q44" s="751"/>
      <c r="R44" s="751"/>
      <c r="S44" s="751"/>
      <c r="T44" s="751"/>
      <c r="U44" s="751"/>
      <c r="V44" s="751"/>
      <c r="W44" s="751"/>
      <c r="X44" s="752"/>
      <c r="Y44" s="56">
        <f>SUM(Y36:Y43)</f>
        <v>0</v>
      </c>
      <c r="Z44" s="343">
        <f>SUM(Z36:Z43)</f>
        <v>65</v>
      </c>
      <c r="AA44" s="55"/>
      <c r="AB44" s="55"/>
      <c r="AD44" s="209"/>
    </row>
    <row r="45" spans="1:91" ht="21" customHeight="1" thickBot="1" x14ac:dyDescent="0.25">
      <c r="A45" s="330"/>
      <c r="B45" s="220"/>
      <c r="C45" s="293"/>
      <c r="D45" s="714"/>
      <c r="E45" s="715"/>
      <c r="F45" s="816">
        <v>40</v>
      </c>
      <c r="G45" s="817"/>
      <c r="H45" s="817"/>
      <c r="I45" s="817"/>
      <c r="J45" s="817"/>
      <c r="K45" s="817"/>
      <c r="L45" s="817"/>
      <c r="M45" s="817"/>
      <c r="N45" s="817"/>
      <c r="O45" s="817"/>
      <c r="P45" s="817"/>
      <c r="Q45" s="817"/>
      <c r="R45" s="817"/>
      <c r="S45" s="817"/>
      <c r="T45" s="817"/>
      <c r="U45" s="817"/>
      <c r="V45" s="817"/>
      <c r="W45" s="817"/>
      <c r="X45" s="817"/>
      <c r="Y45" s="817"/>
      <c r="Z45" s="818"/>
      <c r="AA45" s="55"/>
      <c r="AB45" s="55"/>
      <c r="AD45" s="209"/>
    </row>
    <row r="46" spans="1:91" s="1" customFormat="1" ht="30" customHeight="1" thickBot="1" x14ac:dyDescent="0.25">
      <c r="A46" s="327"/>
      <c r="B46" s="247" t="s">
        <v>638</v>
      </c>
      <c r="C46" s="157" t="s">
        <v>639</v>
      </c>
      <c r="D46" s="290"/>
      <c r="E46" s="288"/>
      <c r="F46" s="31"/>
      <c r="G46" s="289"/>
      <c r="H46" s="290"/>
      <c r="I46" s="288"/>
      <c r="J46" s="400"/>
      <c r="K46" s="289"/>
      <c r="L46" s="426"/>
      <c r="M46" s="288"/>
      <c r="N46" s="291"/>
      <c r="O46" s="289"/>
      <c r="P46" s="290"/>
      <c r="Q46" s="288"/>
      <c r="R46" s="291"/>
      <c r="S46" s="289"/>
      <c r="T46" s="31"/>
      <c r="U46" s="288"/>
      <c r="V46" s="291"/>
      <c r="W46" s="288"/>
      <c r="X46" s="313"/>
      <c r="Y46" s="401"/>
      <c r="Z46" s="354"/>
      <c r="AA46" s="16"/>
      <c r="AB46" s="55"/>
      <c r="AC46" s="199"/>
      <c r="AD46" s="202"/>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c r="CE46" s="199"/>
      <c r="CF46" s="199"/>
      <c r="CG46" s="55"/>
      <c r="CH46" s="55"/>
      <c r="CI46" s="55"/>
      <c r="CJ46" s="55"/>
      <c r="CK46" s="55"/>
      <c r="CL46" s="55"/>
      <c r="CM46" s="55"/>
    </row>
    <row r="47" spans="1:91" s="1" customFormat="1" ht="45" customHeight="1" x14ac:dyDescent="0.2">
      <c r="A47" s="341"/>
      <c r="B47" s="240" t="s">
        <v>640</v>
      </c>
      <c r="C47" s="126" t="s">
        <v>950</v>
      </c>
      <c r="D47" s="584"/>
      <c r="E47" s="643"/>
      <c r="F47" s="584"/>
      <c r="G47" s="643"/>
      <c r="H47" s="584"/>
      <c r="I47" s="643"/>
      <c r="J47" s="584"/>
      <c r="K47" s="643"/>
      <c r="L47" s="584"/>
      <c r="M47" s="643"/>
      <c r="N47" s="584"/>
      <c r="O47" s="643"/>
      <c r="P47" s="584"/>
      <c r="Q47" s="643"/>
      <c r="R47" s="584"/>
      <c r="S47" s="643"/>
      <c r="T47" s="584"/>
      <c r="U47" s="643"/>
      <c r="V47" s="584"/>
      <c r="W47" s="643"/>
      <c r="X47" s="175"/>
      <c r="Y47" s="212">
        <f>IF(OR(D47="s",F47="s",H47="s",J47="s",L47="s",N47="s",P47="s",R47="s",T47="s",V47="s"), 0, IF(OR(D47="a",F47="a",H47="a",J47="a",L47="a",N47="a",P47="a",R47="a",T47="a",V47="a"),Z47,0))</f>
        <v>0</v>
      </c>
      <c r="Z47" s="360">
        <v>20</v>
      </c>
      <c r="AA47" s="16">
        <f t="shared" ref="AA47:AA57" si="8">COUNTIF(D47:W47,"a")+COUNTIF(D47:W47,"s")</f>
        <v>0</v>
      </c>
      <c r="AB47" s="402"/>
      <c r="AC47" s="199"/>
      <c r="AD47" s="202" t="s">
        <v>34</v>
      </c>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55"/>
      <c r="CH47" s="55"/>
      <c r="CI47" s="55"/>
      <c r="CJ47" s="55"/>
      <c r="CK47" s="55"/>
      <c r="CL47" s="55"/>
      <c r="CM47" s="55"/>
    </row>
    <row r="48" spans="1:91" s="1" customFormat="1" ht="45" customHeight="1" x14ac:dyDescent="0.2">
      <c r="A48" s="341"/>
      <c r="B48" s="224" t="s">
        <v>641</v>
      </c>
      <c r="C48" s="125" t="s">
        <v>642</v>
      </c>
      <c r="D48" s="585"/>
      <c r="E48" s="627"/>
      <c r="F48" s="585"/>
      <c r="G48" s="627"/>
      <c r="H48" s="585"/>
      <c r="I48" s="627"/>
      <c r="J48" s="585"/>
      <c r="K48" s="627"/>
      <c r="L48" s="585"/>
      <c r="M48" s="627"/>
      <c r="N48" s="585"/>
      <c r="O48" s="627"/>
      <c r="P48" s="585"/>
      <c r="Q48" s="627"/>
      <c r="R48" s="585"/>
      <c r="S48" s="627"/>
      <c r="T48" s="585"/>
      <c r="U48" s="627"/>
      <c r="V48" s="585"/>
      <c r="W48" s="627"/>
      <c r="X48" s="175"/>
      <c r="Y48" s="99">
        <f t="shared" ref="Y48:Y57" si="9">IF(OR(D48="s",F48="s",H48="s",J48="s",L48="s",N48="s",P48="s",R48="s",T48="s",V48="s"), 0, IF(OR(D48="a",F48="a",H48="a",J48="a",L48="a",N48="a",P48="a",R48="a",T48="a",V48="a"),Z48,0))</f>
        <v>0</v>
      </c>
      <c r="Z48" s="338">
        <v>10</v>
      </c>
      <c r="AA48" s="16">
        <f t="shared" si="8"/>
        <v>0</v>
      </c>
      <c r="AB48" s="402"/>
      <c r="AC48" s="199"/>
      <c r="AD48" s="202" t="s">
        <v>34</v>
      </c>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199"/>
      <c r="BR48" s="199"/>
      <c r="BS48" s="199"/>
      <c r="BT48" s="199"/>
      <c r="BU48" s="199"/>
      <c r="BV48" s="199"/>
      <c r="BW48" s="199"/>
      <c r="BX48" s="199"/>
      <c r="BY48" s="199"/>
      <c r="BZ48" s="199"/>
      <c r="CA48" s="199"/>
      <c r="CB48" s="199"/>
      <c r="CC48" s="199"/>
      <c r="CD48" s="199"/>
      <c r="CE48" s="199"/>
      <c r="CF48" s="199"/>
      <c r="CG48" s="55"/>
      <c r="CH48" s="55"/>
      <c r="CI48" s="55"/>
      <c r="CJ48" s="55"/>
      <c r="CK48" s="55"/>
      <c r="CL48" s="55"/>
      <c r="CM48" s="55"/>
    </row>
    <row r="49" spans="1:91" s="1" customFormat="1" ht="45" customHeight="1" x14ac:dyDescent="0.2">
      <c r="A49" s="341"/>
      <c r="B49" s="224" t="s">
        <v>643</v>
      </c>
      <c r="C49" s="125" t="s">
        <v>644</v>
      </c>
      <c r="D49" s="585"/>
      <c r="E49" s="627"/>
      <c r="F49" s="585"/>
      <c r="G49" s="627"/>
      <c r="H49" s="585"/>
      <c r="I49" s="627"/>
      <c r="J49" s="585"/>
      <c r="K49" s="627"/>
      <c r="L49" s="585"/>
      <c r="M49" s="627"/>
      <c r="N49" s="585"/>
      <c r="O49" s="627"/>
      <c r="P49" s="585"/>
      <c r="Q49" s="627"/>
      <c r="R49" s="585"/>
      <c r="S49" s="627"/>
      <c r="T49" s="585"/>
      <c r="U49" s="627"/>
      <c r="V49" s="585"/>
      <c r="W49" s="627"/>
      <c r="X49" s="175"/>
      <c r="Y49" s="103">
        <f t="shared" si="9"/>
        <v>0</v>
      </c>
      <c r="Z49" s="342">
        <v>5</v>
      </c>
      <c r="AA49" s="16">
        <f t="shared" si="8"/>
        <v>0</v>
      </c>
      <c r="AB49" s="402"/>
      <c r="AC49" s="199"/>
      <c r="AD49" s="202" t="s">
        <v>637</v>
      </c>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199"/>
      <c r="BX49" s="199"/>
      <c r="BY49" s="199"/>
      <c r="BZ49" s="199"/>
      <c r="CA49" s="199"/>
      <c r="CB49" s="199"/>
      <c r="CC49" s="199"/>
      <c r="CD49" s="199"/>
      <c r="CE49" s="199"/>
      <c r="CF49" s="199"/>
      <c r="CG49" s="55"/>
      <c r="CH49" s="55"/>
      <c r="CI49" s="55"/>
      <c r="CJ49" s="55"/>
      <c r="CK49" s="55"/>
      <c r="CL49" s="55"/>
      <c r="CM49" s="55"/>
    </row>
    <row r="50" spans="1:91" s="1" customFormat="1" ht="45" customHeight="1" x14ac:dyDescent="0.2">
      <c r="A50" s="341"/>
      <c r="B50" s="224" t="s">
        <v>645</v>
      </c>
      <c r="C50" s="125" t="s">
        <v>646</v>
      </c>
      <c r="D50" s="585"/>
      <c r="E50" s="627"/>
      <c r="F50" s="585"/>
      <c r="G50" s="627"/>
      <c r="H50" s="585"/>
      <c r="I50" s="627"/>
      <c r="J50" s="585"/>
      <c r="K50" s="627"/>
      <c r="L50" s="585"/>
      <c r="M50" s="627"/>
      <c r="N50" s="585"/>
      <c r="O50" s="627"/>
      <c r="P50" s="585"/>
      <c r="Q50" s="627"/>
      <c r="R50" s="585"/>
      <c r="S50" s="627"/>
      <c r="T50" s="585"/>
      <c r="U50" s="627"/>
      <c r="V50" s="585"/>
      <c r="W50" s="627"/>
      <c r="X50" s="175"/>
      <c r="Y50" s="99">
        <f t="shared" si="9"/>
        <v>0</v>
      </c>
      <c r="Z50" s="338">
        <v>5</v>
      </c>
      <c r="AA50" s="16">
        <f t="shared" si="8"/>
        <v>0</v>
      </c>
      <c r="AB50" s="402"/>
      <c r="AC50" s="199"/>
      <c r="AD50" s="202" t="s">
        <v>34</v>
      </c>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55"/>
      <c r="CH50" s="55"/>
      <c r="CI50" s="55"/>
      <c r="CJ50" s="55"/>
      <c r="CK50" s="55"/>
      <c r="CL50" s="55"/>
      <c r="CM50" s="55"/>
    </row>
    <row r="51" spans="1:91" s="1" customFormat="1" ht="45" customHeight="1" x14ac:dyDescent="0.2">
      <c r="A51" s="341"/>
      <c r="B51" s="224" t="s">
        <v>647</v>
      </c>
      <c r="C51" s="125" t="s">
        <v>648</v>
      </c>
      <c r="D51" s="585"/>
      <c r="E51" s="627"/>
      <c r="F51" s="585"/>
      <c r="G51" s="627"/>
      <c r="H51" s="585"/>
      <c r="I51" s="627"/>
      <c r="J51" s="585"/>
      <c r="K51" s="627"/>
      <c r="L51" s="585"/>
      <c r="M51" s="627"/>
      <c r="N51" s="585"/>
      <c r="O51" s="627"/>
      <c r="P51" s="585"/>
      <c r="Q51" s="627"/>
      <c r="R51" s="585"/>
      <c r="S51" s="627"/>
      <c r="T51" s="585"/>
      <c r="U51" s="627"/>
      <c r="V51" s="585"/>
      <c r="W51" s="627"/>
      <c r="X51" s="175"/>
      <c r="Y51" s="103">
        <f t="shared" si="9"/>
        <v>0</v>
      </c>
      <c r="Z51" s="342">
        <v>5</v>
      </c>
      <c r="AA51" s="16">
        <f t="shared" si="8"/>
        <v>0</v>
      </c>
      <c r="AB51" s="402"/>
      <c r="AC51" s="199"/>
      <c r="AD51" s="202" t="s">
        <v>637</v>
      </c>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55"/>
      <c r="CH51" s="55"/>
      <c r="CI51" s="55"/>
      <c r="CJ51" s="55"/>
      <c r="CK51" s="55"/>
      <c r="CL51" s="55"/>
      <c r="CM51" s="55"/>
    </row>
    <row r="52" spans="1:91" s="1" customFormat="1" ht="45" customHeight="1" x14ac:dyDescent="0.2">
      <c r="A52" s="341"/>
      <c r="B52" s="224" t="s">
        <v>951</v>
      </c>
      <c r="C52" s="124" t="s">
        <v>952</v>
      </c>
      <c r="D52" s="585"/>
      <c r="E52" s="627"/>
      <c r="F52" s="585"/>
      <c r="G52" s="627"/>
      <c r="H52" s="585"/>
      <c r="I52" s="627"/>
      <c r="J52" s="585"/>
      <c r="K52" s="627"/>
      <c r="L52" s="585"/>
      <c r="M52" s="627"/>
      <c r="N52" s="585"/>
      <c r="O52" s="627"/>
      <c r="P52" s="585"/>
      <c r="Q52" s="627"/>
      <c r="R52" s="585"/>
      <c r="S52" s="627"/>
      <c r="T52" s="585"/>
      <c r="U52" s="627"/>
      <c r="V52" s="585"/>
      <c r="W52" s="627"/>
      <c r="X52" s="175"/>
      <c r="Y52" s="103">
        <f t="shared" si="9"/>
        <v>0</v>
      </c>
      <c r="Z52" s="342">
        <v>5</v>
      </c>
      <c r="AA52" s="16">
        <f t="shared" si="8"/>
        <v>0</v>
      </c>
      <c r="AB52" s="402"/>
      <c r="AC52" s="199"/>
      <c r="AD52" s="202" t="s">
        <v>637</v>
      </c>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55"/>
      <c r="CH52" s="55"/>
      <c r="CI52" s="55"/>
      <c r="CJ52" s="55"/>
      <c r="CK52" s="55"/>
      <c r="CL52" s="55"/>
      <c r="CM52" s="55"/>
    </row>
    <row r="53" spans="1:91" s="1" customFormat="1" ht="106.5" customHeight="1" x14ac:dyDescent="0.2">
      <c r="A53" s="341"/>
      <c r="B53" s="224" t="s">
        <v>953</v>
      </c>
      <c r="C53" s="124" t="s">
        <v>954</v>
      </c>
      <c r="D53" s="585"/>
      <c r="E53" s="627"/>
      <c r="F53" s="585"/>
      <c r="G53" s="627"/>
      <c r="H53" s="585"/>
      <c r="I53" s="627"/>
      <c r="J53" s="585"/>
      <c r="K53" s="627"/>
      <c r="L53" s="585"/>
      <c r="M53" s="627"/>
      <c r="N53" s="585"/>
      <c r="O53" s="627"/>
      <c r="P53" s="585"/>
      <c r="Q53" s="627"/>
      <c r="R53" s="585"/>
      <c r="S53" s="627"/>
      <c r="T53" s="585"/>
      <c r="U53" s="627"/>
      <c r="V53" s="585"/>
      <c r="W53" s="627"/>
      <c r="X53" s="175"/>
      <c r="Y53" s="103">
        <f t="shared" si="9"/>
        <v>0</v>
      </c>
      <c r="Z53" s="342">
        <v>5</v>
      </c>
      <c r="AA53" s="16">
        <f t="shared" si="8"/>
        <v>0</v>
      </c>
      <c r="AB53" s="402"/>
      <c r="AC53" s="199"/>
      <c r="AD53" s="202" t="s">
        <v>637</v>
      </c>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55"/>
      <c r="CH53" s="55"/>
      <c r="CI53" s="55"/>
      <c r="CJ53" s="55"/>
      <c r="CK53" s="55"/>
      <c r="CL53" s="55"/>
      <c r="CM53" s="55"/>
    </row>
    <row r="54" spans="1:91" s="1" customFormat="1" ht="45" customHeight="1" x14ac:dyDescent="0.2">
      <c r="A54" s="341"/>
      <c r="B54" s="224" t="s">
        <v>955</v>
      </c>
      <c r="C54" s="124" t="s">
        <v>1027</v>
      </c>
      <c r="D54" s="585"/>
      <c r="E54" s="627"/>
      <c r="F54" s="585"/>
      <c r="G54" s="627"/>
      <c r="H54" s="585"/>
      <c r="I54" s="627"/>
      <c r="J54" s="585"/>
      <c r="K54" s="627"/>
      <c r="L54" s="585"/>
      <c r="M54" s="627"/>
      <c r="N54" s="585"/>
      <c r="O54" s="627"/>
      <c r="P54" s="585"/>
      <c r="Q54" s="627"/>
      <c r="R54" s="585"/>
      <c r="S54" s="627"/>
      <c r="T54" s="585"/>
      <c r="U54" s="627"/>
      <c r="V54" s="585"/>
      <c r="W54" s="627"/>
      <c r="X54" s="175"/>
      <c r="Y54" s="103">
        <f t="shared" si="9"/>
        <v>0</v>
      </c>
      <c r="Z54" s="342">
        <v>5</v>
      </c>
      <c r="AA54" s="16">
        <f t="shared" si="8"/>
        <v>0</v>
      </c>
      <c r="AB54" s="402"/>
      <c r="AC54" s="199"/>
      <c r="AD54" s="202" t="s">
        <v>637</v>
      </c>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55"/>
      <c r="CH54" s="55"/>
      <c r="CI54" s="55"/>
      <c r="CJ54" s="55"/>
      <c r="CK54" s="55"/>
      <c r="CL54" s="55"/>
      <c r="CM54" s="55"/>
    </row>
    <row r="55" spans="1:91" s="1" customFormat="1" ht="45" customHeight="1" x14ac:dyDescent="0.2">
      <c r="A55" s="341"/>
      <c r="B55" s="224" t="s">
        <v>956</v>
      </c>
      <c r="C55" s="124" t="s">
        <v>957</v>
      </c>
      <c r="D55" s="585"/>
      <c r="E55" s="627"/>
      <c r="F55" s="585"/>
      <c r="G55" s="627"/>
      <c r="H55" s="585"/>
      <c r="I55" s="627"/>
      <c r="J55" s="585"/>
      <c r="K55" s="627"/>
      <c r="L55" s="585"/>
      <c r="M55" s="627"/>
      <c r="N55" s="585"/>
      <c r="O55" s="627"/>
      <c r="P55" s="585"/>
      <c r="Q55" s="627"/>
      <c r="R55" s="585"/>
      <c r="S55" s="627"/>
      <c r="T55" s="585"/>
      <c r="U55" s="627"/>
      <c r="V55" s="585"/>
      <c r="W55" s="627"/>
      <c r="X55" s="175"/>
      <c r="Y55" s="103">
        <f t="shared" si="9"/>
        <v>0</v>
      </c>
      <c r="Z55" s="342">
        <v>5</v>
      </c>
      <c r="AA55" s="16">
        <f t="shared" si="8"/>
        <v>0</v>
      </c>
      <c r="AB55" s="402"/>
      <c r="AC55" s="199"/>
      <c r="AD55" s="202" t="s">
        <v>637</v>
      </c>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55"/>
      <c r="CH55" s="55"/>
      <c r="CI55" s="55"/>
      <c r="CJ55" s="55"/>
      <c r="CK55" s="55"/>
      <c r="CL55" s="55"/>
      <c r="CM55" s="55"/>
    </row>
    <row r="56" spans="1:91" s="1" customFormat="1" ht="67.7" customHeight="1" x14ac:dyDescent="0.2">
      <c r="A56" s="341"/>
      <c r="B56" s="224" t="s">
        <v>958</v>
      </c>
      <c r="C56" s="124" t="s">
        <v>959</v>
      </c>
      <c r="D56" s="585"/>
      <c r="E56" s="627"/>
      <c r="F56" s="585"/>
      <c r="G56" s="627"/>
      <c r="H56" s="585"/>
      <c r="I56" s="627"/>
      <c r="J56" s="585"/>
      <c r="K56" s="627"/>
      <c r="L56" s="585"/>
      <c r="M56" s="627"/>
      <c r="N56" s="585"/>
      <c r="O56" s="627"/>
      <c r="P56" s="585"/>
      <c r="Q56" s="627"/>
      <c r="R56" s="585"/>
      <c r="S56" s="627"/>
      <c r="T56" s="585"/>
      <c r="U56" s="627"/>
      <c r="V56" s="585"/>
      <c r="W56" s="627"/>
      <c r="X56" s="175"/>
      <c r="Y56" s="103">
        <f t="shared" si="9"/>
        <v>0</v>
      </c>
      <c r="Z56" s="342">
        <v>5</v>
      </c>
      <c r="AA56" s="16">
        <f t="shared" si="8"/>
        <v>0</v>
      </c>
      <c r="AB56" s="402"/>
      <c r="AC56" s="199"/>
      <c r="AD56" s="202" t="s">
        <v>637</v>
      </c>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55"/>
      <c r="CH56" s="55"/>
      <c r="CI56" s="55"/>
      <c r="CJ56" s="55"/>
      <c r="CK56" s="55"/>
      <c r="CL56" s="55"/>
      <c r="CM56" s="55"/>
    </row>
    <row r="57" spans="1:91" s="1" customFormat="1" ht="67.7" customHeight="1" thickBot="1" x14ac:dyDescent="0.25">
      <c r="A57" s="341"/>
      <c r="B57" s="224" t="s">
        <v>960</v>
      </c>
      <c r="C57" s="124" t="s">
        <v>961</v>
      </c>
      <c r="D57" s="585"/>
      <c r="E57" s="627"/>
      <c r="F57" s="585"/>
      <c r="G57" s="627"/>
      <c r="H57" s="585"/>
      <c r="I57" s="627"/>
      <c r="J57" s="585"/>
      <c r="K57" s="627"/>
      <c r="L57" s="585"/>
      <c r="M57" s="627"/>
      <c r="N57" s="585"/>
      <c r="O57" s="627"/>
      <c r="P57" s="585"/>
      <c r="Q57" s="627"/>
      <c r="R57" s="585"/>
      <c r="S57" s="627"/>
      <c r="T57" s="585"/>
      <c r="U57" s="627"/>
      <c r="V57" s="585"/>
      <c r="W57" s="627"/>
      <c r="X57" s="175"/>
      <c r="Y57" s="103">
        <f t="shared" si="9"/>
        <v>0</v>
      </c>
      <c r="Z57" s="342">
        <v>5</v>
      </c>
      <c r="AA57" s="16">
        <f t="shared" si="8"/>
        <v>0</v>
      </c>
      <c r="AB57" s="402"/>
      <c r="AC57" s="199"/>
      <c r="AD57" s="202" t="s">
        <v>637</v>
      </c>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55"/>
      <c r="CH57" s="55"/>
      <c r="CI57" s="55"/>
      <c r="CJ57" s="55"/>
      <c r="CK57" s="55"/>
      <c r="CL57" s="55"/>
      <c r="CM57" s="55"/>
    </row>
    <row r="58" spans="1:91" s="1" customFormat="1" ht="21" customHeight="1" thickTop="1" thickBot="1" x14ac:dyDescent="0.25">
      <c r="A58" s="341"/>
      <c r="B58" s="12"/>
      <c r="C58" s="128"/>
      <c r="D58" s="631" t="s">
        <v>145</v>
      </c>
      <c r="E58" s="648"/>
      <c r="F58" s="648"/>
      <c r="G58" s="648"/>
      <c r="H58" s="648"/>
      <c r="I58" s="648"/>
      <c r="J58" s="648"/>
      <c r="K58" s="648"/>
      <c r="L58" s="648"/>
      <c r="M58" s="648"/>
      <c r="N58" s="648"/>
      <c r="O58" s="648"/>
      <c r="P58" s="648"/>
      <c r="Q58" s="648"/>
      <c r="R58" s="648"/>
      <c r="S58" s="648"/>
      <c r="T58" s="648"/>
      <c r="U58" s="648"/>
      <c r="V58" s="648"/>
      <c r="W58" s="648"/>
      <c r="X58" s="649"/>
      <c r="Y58" s="445">
        <f>SUM(Y47:Y57)</f>
        <v>0</v>
      </c>
      <c r="Z58" s="339">
        <f>SUM(Z47:Z57)</f>
        <v>75</v>
      </c>
      <c r="AA58" s="16"/>
      <c r="AB58" s="55"/>
      <c r="AC58" s="199"/>
      <c r="AD58" s="202"/>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199"/>
      <c r="CC58" s="199"/>
      <c r="CD58" s="199"/>
      <c r="CE58" s="199"/>
      <c r="CF58" s="199"/>
      <c r="CG58" s="55"/>
      <c r="CH58" s="55"/>
      <c r="CI58" s="55"/>
      <c r="CJ58" s="55"/>
      <c r="CK58" s="55"/>
      <c r="CL58" s="55"/>
      <c r="CM58" s="55"/>
    </row>
    <row r="59" spans="1:91" s="1" customFormat="1" ht="21" customHeight="1" thickBot="1" x14ac:dyDescent="0.25">
      <c r="A59" s="330"/>
      <c r="B59" s="220"/>
      <c r="C59" s="407"/>
      <c r="D59" s="634"/>
      <c r="E59" s="635"/>
      <c r="F59" s="819">
        <v>35</v>
      </c>
      <c r="G59" s="820"/>
      <c r="H59" s="820"/>
      <c r="I59" s="820"/>
      <c r="J59" s="820"/>
      <c r="K59" s="820"/>
      <c r="L59" s="820"/>
      <c r="M59" s="820"/>
      <c r="N59" s="820"/>
      <c r="O59" s="820"/>
      <c r="P59" s="820"/>
      <c r="Q59" s="820"/>
      <c r="R59" s="820"/>
      <c r="S59" s="820"/>
      <c r="T59" s="820"/>
      <c r="U59" s="820"/>
      <c r="V59" s="820"/>
      <c r="W59" s="820"/>
      <c r="X59" s="820"/>
      <c r="Y59" s="820"/>
      <c r="Z59" s="821"/>
      <c r="AA59" s="16"/>
      <c r="AB59" s="55"/>
      <c r="AC59" s="199"/>
      <c r="AD59" s="202"/>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c r="CE59" s="199"/>
      <c r="CF59" s="199"/>
      <c r="CG59" s="55"/>
      <c r="CH59" s="55"/>
      <c r="CI59" s="55"/>
      <c r="CJ59" s="55"/>
      <c r="CK59" s="55"/>
      <c r="CL59" s="55"/>
      <c r="CM59" s="55"/>
    </row>
    <row r="60" spans="1:91" s="1" customFormat="1" ht="30" customHeight="1" thickBot="1" x14ac:dyDescent="0.25">
      <c r="A60" s="327"/>
      <c r="B60" s="247" t="s">
        <v>447</v>
      </c>
      <c r="C60" s="157" t="s">
        <v>448</v>
      </c>
      <c r="D60" s="290"/>
      <c r="E60" s="288"/>
      <c r="F60" s="31"/>
      <c r="G60" s="289"/>
      <c r="H60" s="290"/>
      <c r="I60" s="288"/>
      <c r="J60" s="400"/>
      <c r="K60" s="289"/>
      <c r="L60" s="426"/>
      <c r="M60" s="288"/>
      <c r="N60" s="291"/>
      <c r="O60" s="289"/>
      <c r="P60" s="290"/>
      <c r="Q60" s="288"/>
      <c r="R60" s="291"/>
      <c r="S60" s="289"/>
      <c r="T60" s="31"/>
      <c r="U60" s="288"/>
      <c r="V60" s="291"/>
      <c r="W60" s="288"/>
      <c r="X60" s="313"/>
      <c r="Y60" s="401"/>
      <c r="Z60" s="354"/>
      <c r="AA60" s="16"/>
      <c r="AB60" s="55"/>
      <c r="AC60" s="436"/>
      <c r="AD60" s="403"/>
      <c r="AE60" s="199"/>
      <c r="AF60" s="436"/>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99"/>
      <c r="BX60" s="199"/>
      <c r="BY60" s="199"/>
      <c r="BZ60" s="199"/>
      <c r="CA60" s="199"/>
      <c r="CB60" s="199"/>
      <c r="CC60" s="199"/>
      <c r="CD60" s="199"/>
      <c r="CE60" s="199"/>
      <c r="CF60" s="199"/>
      <c r="CG60" s="55"/>
      <c r="CH60" s="55"/>
      <c r="CI60" s="55"/>
      <c r="CJ60" s="55"/>
      <c r="CK60" s="55"/>
      <c r="CL60" s="55"/>
      <c r="CM60" s="55"/>
    </row>
    <row r="61" spans="1:91" s="1" customFormat="1" ht="30" customHeight="1" thickBot="1" x14ac:dyDescent="0.25">
      <c r="A61" s="344"/>
      <c r="B61" s="216"/>
      <c r="C61" s="144" t="s">
        <v>465</v>
      </c>
      <c r="D61" s="754"/>
      <c r="E61" s="755"/>
      <c r="F61" s="755"/>
      <c r="G61" s="755"/>
      <c r="H61" s="755"/>
      <c r="I61" s="755"/>
      <c r="J61" s="755"/>
      <c r="K61" s="755"/>
      <c r="L61" s="755"/>
      <c r="M61" s="755"/>
      <c r="N61" s="755"/>
      <c r="O61" s="755"/>
      <c r="P61" s="755"/>
      <c r="Q61" s="755"/>
      <c r="R61" s="755"/>
      <c r="S61" s="755"/>
      <c r="T61" s="755"/>
      <c r="U61" s="755"/>
      <c r="V61" s="755"/>
      <c r="W61" s="755"/>
      <c r="X61" s="755"/>
      <c r="Y61" s="755"/>
      <c r="Z61" s="756"/>
      <c r="AA61" s="16"/>
      <c r="AB61" s="55"/>
      <c r="AC61" s="436"/>
      <c r="AD61" s="403"/>
      <c r="AE61" s="199"/>
      <c r="AF61" s="436"/>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199"/>
      <c r="BR61" s="199"/>
      <c r="BS61" s="199"/>
      <c r="BT61" s="199"/>
      <c r="BU61" s="199"/>
      <c r="BV61" s="199"/>
      <c r="BW61" s="199"/>
      <c r="BX61" s="199"/>
      <c r="BY61" s="199"/>
      <c r="BZ61" s="199"/>
      <c r="CA61" s="199"/>
      <c r="CB61" s="199"/>
      <c r="CC61" s="199"/>
      <c r="CD61" s="199"/>
      <c r="CE61" s="199"/>
      <c r="CF61" s="199"/>
      <c r="CG61" s="55"/>
      <c r="CH61" s="55"/>
      <c r="CI61" s="55"/>
      <c r="CJ61" s="55"/>
      <c r="CK61" s="55"/>
      <c r="CL61" s="55"/>
      <c r="CM61" s="55"/>
    </row>
    <row r="62" spans="1:91" s="1" customFormat="1" ht="27.95" customHeight="1" x14ac:dyDescent="0.2">
      <c r="A62" s="341"/>
      <c r="B62" s="240" t="s">
        <v>449</v>
      </c>
      <c r="C62" s="126" t="s">
        <v>450</v>
      </c>
      <c r="D62" s="712"/>
      <c r="E62" s="713"/>
      <c r="F62" s="712"/>
      <c r="G62" s="713"/>
      <c r="H62" s="712"/>
      <c r="I62" s="713"/>
      <c r="J62" s="712"/>
      <c r="K62" s="713"/>
      <c r="L62" s="712"/>
      <c r="M62" s="713"/>
      <c r="N62" s="712"/>
      <c r="O62" s="713"/>
      <c r="P62" s="712"/>
      <c r="Q62" s="713"/>
      <c r="R62" s="712"/>
      <c r="S62" s="713"/>
      <c r="T62" s="712"/>
      <c r="U62" s="713"/>
      <c r="V62" s="712"/>
      <c r="W62" s="713"/>
      <c r="X62" s="175"/>
      <c r="Y62" s="212">
        <f>IF(OR(D62="s",F62="s",H62="s",J62="s",L62="s",N62="s",P62="s",R62="s",T62="s",V62="s"), 0, IF(OR(D62="a",F62="a",H62="a",J62="a",L62="a",N62="a",P62="a",R62="a",T62="a",V62="a"),Z62,0))</f>
        <v>0</v>
      </c>
      <c r="Z62" s="360">
        <v>15</v>
      </c>
      <c r="AA62" s="16">
        <f t="shared" ref="AA62:AA70" si="10">COUNTIF(D62:W62,"a")+COUNTIF(D62:W62,"s")</f>
        <v>0</v>
      </c>
      <c r="AB62" s="402"/>
      <c r="AC62" s="436"/>
      <c r="AD62" s="403"/>
      <c r="AE62" s="199"/>
      <c r="AF62" s="436"/>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199"/>
      <c r="BR62" s="199"/>
      <c r="BS62" s="199"/>
      <c r="BT62" s="199"/>
      <c r="BU62" s="199"/>
      <c r="BV62" s="199"/>
      <c r="BW62" s="199"/>
      <c r="BX62" s="199"/>
      <c r="BY62" s="199"/>
      <c r="BZ62" s="199"/>
      <c r="CA62" s="199"/>
      <c r="CB62" s="199"/>
      <c r="CC62" s="199"/>
      <c r="CD62" s="199"/>
      <c r="CE62" s="199"/>
      <c r="CF62" s="199"/>
      <c r="CG62" s="55"/>
      <c r="CH62" s="55"/>
      <c r="CI62" s="55"/>
      <c r="CJ62" s="55"/>
      <c r="CK62" s="55"/>
      <c r="CL62" s="55"/>
      <c r="CM62" s="55"/>
    </row>
    <row r="63" spans="1:91" s="1" customFormat="1" ht="67.7" customHeight="1" x14ac:dyDescent="0.2">
      <c r="A63" s="341"/>
      <c r="B63" s="224" t="s">
        <v>451</v>
      </c>
      <c r="C63" s="125" t="s">
        <v>452</v>
      </c>
      <c r="D63" s="707"/>
      <c r="E63" s="708"/>
      <c r="F63" s="707"/>
      <c r="G63" s="708"/>
      <c r="H63" s="707"/>
      <c r="I63" s="708"/>
      <c r="J63" s="707"/>
      <c r="K63" s="708"/>
      <c r="L63" s="707"/>
      <c r="M63" s="708"/>
      <c r="N63" s="707"/>
      <c r="O63" s="708"/>
      <c r="P63" s="707"/>
      <c r="Q63" s="708"/>
      <c r="R63" s="707"/>
      <c r="S63" s="708"/>
      <c r="T63" s="707"/>
      <c r="U63" s="708"/>
      <c r="V63" s="707"/>
      <c r="W63" s="708"/>
      <c r="X63" s="175"/>
      <c r="Y63" s="99">
        <f t="shared" ref="Y63:Y70" si="11">IF(OR(D63="s",F63="s",H63="s",J63="s",L63="s",N63="s",P63="s",R63="s",T63="s",V63="s"), 0, IF(OR(D63="a",F63="a",H63="a",J63="a",L63="a",N63="a",P63="a",R63="a",T63="a",V63="a"),Z63,0))</f>
        <v>0</v>
      </c>
      <c r="Z63" s="338">
        <v>5</v>
      </c>
      <c r="AA63" s="16">
        <f t="shared" si="10"/>
        <v>0</v>
      </c>
      <c r="AB63" s="402"/>
      <c r="AC63" s="436"/>
      <c r="AD63" s="403" t="s">
        <v>34</v>
      </c>
      <c r="AE63" s="199"/>
      <c r="AF63" s="436"/>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199"/>
      <c r="CC63" s="199"/>
      <c r="CD63" s="199"/>
      <c r="CE63" s="199"/>
      <c r="CF63" s="199"/>
      <c r="CG63" s="55"/>
      <c r="CH63" s="55"/>
      <c r="CI63" s="55"/>
      <c r="CJ63" s="55"/>
      <c r="CK63" s="55"/>
      <c r="CL63" s="55"/>
      <c r="CM63" s="55"/>
    </row>
    <row r="64" spans="1:91" s="1" customFormat="1" ht="45" customHeight="1" x14ac:dyDescent="0.2">
      <c r="A64" s="341"/>
      <c r="B64" s="224" t="s">
        <v>453</v>
      </c>
      <c r="C64" s="125" t="s">
        <v>454</v>
      </c>
      <c r="D64" s="707"/>
      <c r="E64" s="708"/>
      <c r="F64" s="707"/>
      <c r="G64" s="708"/>
      <c r="H64" s="707"/>
      <c r="I64" s="708"/>
      <c r="J64" s="707"/>
      <c r="K64" s="708"/>
      <c r="L64" s="707"/>
      <c r="M64" s="708"/>
      <c r="N64" s="707"/>
      <c r="O64" s="708"/>
      <c r="P64" s="707"/>
      <c r="Q64" s="708"/>
      <c r="R64" s="707"/>
      <c r="S64" s="708"/>
      <c r="T64" s="707"/>
      <c r="U64" s="708"/>
      <c r="V64" s="707"/>
      <c r="W64" s="708"/>
      <c r="X64" s="175"/>
      <c r="Y64" s="103">
        <f t="shared" si="11"/>
        <v>0</v>
      </c>
      <c r="Z64" s="342">
        <v>5</v>
      </c>
      <c r="AA64" s="16">
        <f t="shared" si="10"/>
        <v>0</v>
      </c>
      <c r="AB64" s="402"/>
      <c r="AC64" s="436"/>
      <c r="AD64" s="403" t="s">
        <v>34</v>
      </c>
      <c r="AE64" s="199"/>
      <c r="AF64" s="436"/>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99"/>
      <c r="BX64" s="199"/>
      <c r="BY64" s="199"/>
      <c r="BZ64" s="199"/>
      <c r="CA64" s="199"/>
      <c r="CB64" s="199"/>
      <c r="CC64" s="199"/>
      <c r="CD64" s="199"/>
      <c r="CE64" s="199"/>
      <c r="CF64" s="199"/>
      <c r="CG64" s="55"/>
      <c r="CH64" s="55"/>
      <c r="CI64" s="55"/>
      <c r="CJ64" s="55"/>
      <c r="CK64" s="55"/>
      <c r="CL64" s="55"/>
      <c r="CM64" s="55"/>
    </row>
    <row r="65" spans="1:107" s="1" customFormat="1" ht="67.7" customHeight="1" thickBot="1" x14ac:dyDescent="0.25">
      <c r="A65" s="341"/>
      <c r="B65" s="259" t="s">
        <v>455</v>
      </c>
      <c r="C65" s="125" t="s">
        <v>456</v>
      </c>
      <c r="D65" s="707"/>
      <c r="E65" s="708"/>
      <c r="F65" s="707"/>
      <c r="G65" s="708"/>
      <c r="H65" s="707"/>
      <c r="I65" s="708"/>
      <c r="J65" s="707"/>
      <c r="K65" s="708"/>
      <c r="L65" s="707"/>
      <c r="M65" s="708"/>
      <c r="N65" s="707"/>
      <c r="O65" s="708"/>
      <c r="P65" s="707"/>
      <c r="Q65" s="708"/>
      <c r="R65" s="707"/>
      <c r="S65" s="708"/>
      <c r="T65" s="707"/>
      <c r="U65" s="708"/>
      <c r="V65" s="707"/>
      <c r="W65" s="708"/>
      <c r="X65" s="175"/>
      <c r="Y65" s="99">
        <f t="shared" si="11"/>
        <v>0</v>
      </c>
      <c r="Z65" s="338">
        <v>10</v>
      </c>
      <c r="AA65" s="16">
        <f t="shared" si="10"/>
        <v>0</v>
      </c>
      <c r="AB65" s="402"/>
      <c r="AC65" s="436"/>
      <c r="AD65" s="403"/>
      <c r="AE65" s="199"/>
      <c r="AF65" s="436"/>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c r="CE65" s="199"/>
      <c r="CF65" s="199"/>
      <c r="CG65" s="55"/>
      <c r="CH65" s="55"/>
      <c r="CI65" s="55"/>
      <c r="CJ65" s="55"/>
      <c r="CK65" s="55"/>
      <c r="CL65" s="55"/>
      <c r="CM65" s="55"/>
    </row>
    <row r="66" spans="1:107" s="1" customFormat="1" ht="30" customHeight="1" thickBot="1" x14ac:dyDescent="0.25">
      <c r="A66" s="344"/>
      <c r="B66" s="216"/>
      <c r="C66" s="144" t="s">
        <v>457</v>
      </c>
      <c r="D66" s="754"/>
      <c r="E66" s="755"/>
      <c r="F66" s="755"/>
      <c r="G66" s="755"/>
      <c r="H66" s="755"/>
      <c r="I66" s="755"/>
      <c r="J66" s="755"/>
      <c r="K66" s="755"/>
      <c r="L66" s="755"/>
      <c r="M66" s="755"/>
      <c r="N66" s="755"/>
      <c r="O66" s="755"/>
      <c r="P66" s="755"/>
      <c r="Q66" s="755"/>
      <c r="R66" s="755"/>
      <c r="S66" s="755"/>
      <c r="T66" s="755"/>
      <c r="U66" s="755"/>
      <c r="V66" s="755"/>
      <c r="W66" s="755"/>
      <c r="X66" s="755"/>
      <c r="Y66" s="755"/>
      <c r="Z66" s="756"/>
      <c r="AA66" s="16"/>
      <c r="AB66" s="55"/>
      <c r="AC66" s="436"/>
      <c r="AD66" s="403"/>
      <c r="AE66" s="199"/>
      <c r="AF66" s="436"/>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c r="CA66" s="199"/>
      <c r="CB66" s="199"/>
      <c r="CC66" s="199"/>
      <c r="CD66" s="199"/>
      <c r="CE66" s="199"/>
      <c r="CF66" s="199"/>
      <c r="CG66" s="55"/>
      <c r="CH66" s="55"/>
      <c r="CI66" s="55"/>
      <c r="CJ66" s="55"/>
      <c r="CK66" s="55"/>
      <c r="CL66" s="55"/>
      <c r="CM66" s="55"/>
    </row>
    <row r="67" spans="1:107" s="1" customFormat="1" ht="88.5" customHeight="1" x14ac:dyDescent="0.2">
      <c r="A67" s="341"/>
      <c r="B67" s="240" t="s">
        <v>458</v>
      </c>
      <c r="C67" s="125" t="s">
        <v>459</v>
      </c>
      <c r="D67" s="707"/>
      <c r="E67" s="708"/>
      <c r="F67" s="707"/>
      <c r="G67" s="708"/>
      <c r="H67" s="707"/>
      <c r="I67" s="708"/>
      <c r="J67" s="707"/>
      <c r="K67" s="708"/>
      <c r="L67" s="707"/>
      <c r="M67" s="708"/>
      <c r="N67" s="707"/>
      <c r="O67" s="708"/>
      <c r="P67" s="707"/>
      <c r="Q67" s="708"/>
      <c r="R67" s="707"/>
      <c r="S67" s="708"/>
      <c r="T67" s="707"/>
      <c r="U67" s="708"/>
      <c r="V67" s="707"/>
      <c r="W67" s="708"/>
      <c r="X67" s="175"/>
      <c r="Y67" s="103">
        <f t="shared" si="11"/>
        <v>0</v>
      </c>
      <c r="Z67" s="342">
        <v>5</v>
      </c>
      <c r="AA67" s="16">
        <f t="shared" si="10"/>
        <v>0</v>
      </c>
      <c r="AB67" s="402"/>
      <c r="AC67" s="436"/>
      <c r="AD67" s="403" t="s">
        <v>34</v>
      </c>
      <c r="AE67" s="199"/>
      <c r="AF67" s="436"/>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199"/>
      <c r="BY67" s="199"/>
      <c r="BZ67" s="199"/>
      <c r="CA67" s="199"/>
      <c r="CB67" s="199"/>
      <c r="CC67" s="199"/>
      <c r="CD67" s="199"/>
      <c r="CE67" s="199"/>
      <c r="CF67" s="199"/>
      <c r="CG67" s="55"/>
      <c r="CH67" s="55"/>
      <c r="CI67" s="55"/>
      <c r="CJ67" s="55"/>
      <c r="CK67" s="55"/>
      <c r="CL67" s="55"/>
      <c r="CM67" s="55"/>
    </row>
    <row r="68" spans="1:107" s="1" customFormat="1" ht="106.5" customHeight="1" x14ac:dyDescent="0.2">
      <c r="A68" s="341"/>
      <c r="B68" s="224" t="s">
        <v>460</v>
      </c>
      <c r="C68" s="117" t="s">
        <v>461</v>
      </c>
      <c r="D68" s="707"/>
      <c r="E68" s="708"/>
      <c r="F68" s="707"/>
      <c r="G68" s="708"/>
      <c r="H68" s="707"/>
      <c r="I68" s="708"/>
      <c r="J68" s="707"/>
      <c r="K68" s="708"/>
      <c r="L68" s="707"/>
      <c r="M68" s="708"/>
      <c r="N68" s="707"/>
      <c r="O68" s="708"/>
      <c r="P68" s="707"/>
      <c r="Q68" s="708"/>
      <c r="R68" s="707"/>
      <c r="S68" s="708"/>
      <c r="T68" s="707"/>
      <c r="U68" s="708"/>
      <c r="V68" s="707"/>
      <c r="W68" s="708"/>
      <c r="X68" s="175"/>
      <c r="Y68" s="103">
        <f t="shared" si="11"/>
        <v>0</v>
      </c>
      <c r="Z68" s="342">
        <v>5</v>
      </c>
      <c r="AA68" s="16">
        <f t="shared" si="10"/>
        <v>0</v>
      </c>
      <c r="AB68" s="402"/>
      <c r="AC68" s="436"/>
      <c r="AD68" s="403"/>
      <c r="AE68" s="199"/>
      <c r="AF68" s="436"/>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c r="CE68" s="199"/>
      <c r="CF68" s="199"/>
      <c r="CG68" s="55"/>
      <c r="CH68" s="55"/>
      <c r="CI68" s="55"/>
      <c r="CJ68" s="55"/>
      <c r="CK68" s="55"/>
      <c r="CL68" s="55"/>
      <c r="CM68" s="55"/>
    </row>
    <row r="69" spans="1:107" s="1" customFormat="1" ht="45" customHeight="1" x14ac:dyDescent="0.2">
      <c r="A69" s="341"/>
      <c r="B69" s="224" t="s">
        <v>462</v>
      </c>
      <c r="C69" s="125" t="s">
        <v>932</v>
      </c>
      <c r="D69" s="707"/>
      <c r="E69" s="708"/>
      <c r="F69" s="707"/>
      <c r="G69" s="708"/>
      <c r="H69" s="707"/>
      <c r="I69" s="708"/>
      <c r="J69" s="707"/>
      <c r="K69" s="708"/>
      <c r="L69" s="707"/>
      <c r="M69" s="708"/>
      <c r="N69" s="707"/>
      <c r="O69" s="708"/>
      <c r="P69" s="707"/>
      <c r="Q69" s="708"/>
      <c r="R69" s="707"/>
      <c r="S69" s="708"/>
      <c r="T69" s="707"/>
      <c r="U69" s="708"/>
      <c r="V69" s="707"/>
      <c r="W69" s="708"/>
      <c r="X69" s="175"/>
      <c r="Y69" s="103">
        <f t="shared" si="11"/>
        <v>0</v>
      </c>
      <c r="Z69" s="342">
        <v>10</v>
      </c>
      <c r="AA69" s="16">
        <f t="shared" si="10"/>
        <v>0</v>
      </c>
      <c r="AB69" s="402"/>
      <c r="AC69" s="436"/>
      <c r="AD69" s="403"/>
      <c r="AE69" s="199"/>
      <c r="AF69" s="436"/>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199"/>
      <c r="BX69" s="199"/>
      <c r="BY69" s="199"/>
      <c r="BZ69" s="199"/>
      <c r="CA69" s="199"/>
      <c r="CB69" s="199"/>
      <c r="CC69" s="199"/>
      <c r="CD69" s="199"/>
      <c r="CE69" s="199"/>
      <c r="CF69" s="199"/>
      <c r="CG69" s="55"/>
      <c r="CH69" s="55"/>
      <c r="CI69" s="55"/>
      <c r="CJ69" s="55"/>
      <c r="CK69" s="55"/>
      <c r="CL69" s="55"/>
      <c r="CM69" s="55"/>
    </row>
    <row r="70" spans="1:107" s="1" customFormat="1" ht="67.7" customHeight="1" thickBot="1" x14ac:dyDescent="0.2">
      <c r="A70" s="341"/>
      <c r="B70" s="224" t="s">
        <v>463</v>
      </c>
      <c r="C70" s="125" t="s">
        <v>464</v>
      </c>
      <c r="D70" s="603"/>
      <c r="E70" s="606"/>
      <c r="F70" s="603"/>
      <c r="G70" s="606"/>
      <c r="H70" s="603"/>
      <c r="I70" s="606"/>
      <c r="J70" s="603"/>
      <c r="K70" s="606"/>
      <c r="L70" s="603"/>
      <c r="M70" s="606"/>
      <c r="N70" s="603"/>
      <c r="O70" s="606"/>
      <c r="P70" s="603"/>
      <c r="Q70" s="606"/>
      <c r="R70" s="603"/>
      <c r="S70" s="606"/>
      <c r="T70" s="603"/>
      <c r="U70" s="606"/>
      <c r="V70" s="603"/>
      <c r="W70" s="606"/>
      <c r="X70" s="175"/>
      <c r="Y70" s="100">
        <f t="shared" si="11"/>
        <v>0</v>
      </c>
      <c r="Z70" s="342">
        <v>10</v>
      </c>
      <c r="AA70" s="16">
        <f t="shared" si="10"/>
        <v>0</v>
      </c>
      <c r="AB70" s="402"/>
      <c r="AC70" s="436"/>
      <c r="AD70" s="403" t="s">
        <v>34</v>
      </c>
      <c r="AE70" s="199"/>
      <c r="AF70" s="436"/>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55"/>
      <c r="CH70" s="55"/>
      <c r="CI70" s="55"/>
      <c r="CJ70" s="55"/>
      <c r="CK70" s="55"/>
      <c r="CL70" s="55"/>
      <c r="CM70" s="55"/>
    </row>
    <row r="71" spans="1:107" s="1" customFormat="1" ht="21" customHeight="1" thickTop="1" thickBot="1" x14ac:dyDescent="0.25">
      <c r="A71" s="341"/>
      <c r="B71" s="12"/>
      <c r="C71" s="128"/>
      <c r="D71" s="631" t="s">
        <v>145</v>
      </c>
      <c r="E71" s="648"/>
      <c r="F71" s="648"/>
      <c r="G71" s="648"/>
      <c r="H71" s="648"/>
      <c r="I71" s="648"/>
      <c r="J71" s="648"/>
      <c r="K71" s="648"/>
      <c r="L71" s="648"/>
      <c r="M71" s="648"/>
      <c r="N71" s="648"/>
      <c r="O71" s="648"/>
      <c r="P71" s="648"/>
      <c r="Q71" s="648"/>
      <c r="R71" s="648"/>
      <c r="S71" s="648"/>
      <c r="T71" s="648"/>
      <c r="U71" s="648"/>
      <c r="V71" s="648"/>
      <c r="W71" s="648"/>
      <c r="X71" s="649"/>
      <c r="Y71" s="56">
        <f>SUM(Y62:Y70)</f>
        <v>0</v>
      </c>
      <c r="Z71" s="339">
        <f>SUM(Z62:Z70)</f>
        <v>65</v>
      </c>
      <c r="AA71" s="16"/>
      <c r="AB71" s="55"/>
      <c r="AC71" s="436"/>
      <c r="AD71" s="403"/>
      <c r="AE71" s="199"/>
      <c r="AF71" s="436"/>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c r="CE71" s="199"/>
      <c r="CF71" s="199"/>
      <c r="CG71" s="55"/>
      <c r="CH71" s="55"/>
      <c r="CI71" s="55"/>
      <c r="CJ71" s="55"/>
      <c r="CK71" s="55"/>
      <c r="CL71" s="55"/>
      <c r="CM71" s="55"/>
    </row>
    <row r="72" spans="1:107" s="1" customFormat="1" ht="21" customHeight="1" thickBot="1" x14ac:dyDescent="0.25">
      <c r="A72" s="330"/>
      <c r="B72" s="220"/>
      <c r="C72" s="407"/>
      <c r="D72" s="634"/>
      <c r="E72" s="635"/>
      <c r="F72" s="838">
        <v>25</v>
      </c>
      <c r="G72" s="839"/>
      <c r="H72" s="839"/>
      <c r="I72" s="839"/>
      <c r="J72" s="839"/>
      <c r="K72" s="839"/>
      <c r="L72" s="839"/>
      <c r="M72" s="839"/>
      <c r="N72" s="839"/>
      <c r="O72" s="839"/>
      <c r="P72" s="839"/>
      <c r="Q72" s="839"/>
      <c r="R72" s="839"/>
      <c r="S72" s="839"/>
      <c r="T72" s="839"/>
      <c r="U72" s="839"/>
      <c r="V72" s="839"/>
      <c r="W72" s="839"/>
      <c r="X72" s="839"/>
      <c r="Y72" s="839"/>
      <c r="Z72" s="840"/>
      <c r="AA72" s="16"/>
      <c r="AB72" s="55"/>
      <c r="AC72" s="436"/>
      <c r="AD72" s="403"/>
      <c r="AE72" s="199"/>
      <c r="AF72" s="436"/>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199"/>
      <c r="CF72" s="199"/>
      <c r="CG72" s="55"/>
      <c r="CH72" s="55"/>
      <c r="CI72" s="55"/>
      <c r="CJ72" s="55"/>
      <c r="CK72" s="55"/>
      <c r="CL72" s="55"/>
      <c r="CM72" s="55"/>
    </row>
    <row r="73" spans="1:107" s="1" customFormat="1" ht="30" customHeight="1" thickBot="1" x14ac:dyDescent="0.25">
      <c r="A73" s="327"/>
      <c r="B73" s="269" t="s">
        <v>656</v>
      </c>
      <c r="C73" s="157" t="s">
        <v>657</v>
      </c>
      <c r="D73" s="290"/>
      <c r="E73" s="288"/>
      <c r="F73" s="291"/>
      <c r="G73" s="289"/>
      <c r="H73" s="31"/>
      <c r="I73" s="288"/>
      <c r="J73" s="168"/>
      <c r="K73" s="289"/>
      <c r="L73" s="290"/>
      <c r="M73" s="288"/>
      <c r="N73" s="291"/>
      <c r="O73" s="289"/>
      <c r="P73" s="290"/>
      <c r="Q73" s="288"/>
      <c r="R73" s="291"/>
      <c r="S73" s="289"/>
      <c r="T73" s="290"/>
      <c r="U73" s="288"/>
      <c r="V73" s="291"/>
      <c r="W73" s="288"/>
      <c r="X73" s="64"/>
      <c r="Y73" s="401"/>
      <c r="Z73" s="354"/>
      <c r="AA73" s="16"/>
      <c r="AB73" s="55"/>
      <c r="AC73" s="199"/>
      <c r="AD73" s="202"/>
      <c r="AE73" s="404"/>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199"/>
      <c r="CC73" s="199"/>
      <c r="CD73" s="199"/>
      <c r="CE73" s="199"/>
      <c r="CF73" s="199"/>
      <c r="CG73" s="55"/>
      <c r="CH73" s="55"/>
      <c r="CI73" s="55"/>
      <c r="CJ73" s="55"/>
      <c r="CK73" s="55"/>
      <c r="CL73" s="55"/>
      <c r="CM73" s="55"/>
    </row>
    <row r="74" spans="1:107" s="1" customFormat="1" ht="30" customHeight="1" x14ac:dyDescent="0.2">
      <c r="A74" s="341"/>
      <c r="B74" s="419"/>
      <c r="C74" s="552" t="s">
        <v>658</v>
      </c>
      <c r="D74" s="709"/>
      <c r="E74" s="710"/>
      <c r="F74" s="710"/>
      <c r="G74" s="710"/>
      <c r="H74" s="710"/>
      <c r="I74" s="710"/>
      <c r="J74" s="710"/>
      <c r="K74" s="710"/>
      <c r="L74" s="710"/>
      <c r="M74" s="710"/>
      <c r="N74" s="710"/>
      <c r="O74" s="710"/>
      <c r="P74" s="710"/>
      <c r="Q74" s="710"/>
      <c r="R74" s="710"/>
      <c r="S74" s="710"/>
      <c r="T74" s="710"/>
      <c r="U74" s="710"/>
      <c r="V74" s="710"/>
      <c r="W74" s="710"/>
      <c r="X74" s="710"/>
      <c r="Y74" s="710"/>
      <c r="Z74" s="711"/>
      <c r="AA74" s="16"/>
      <c r="AB74" s="55"/>
      <c r="AC74" s="199"/>
      <c r="AD74" s="202"/>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c r="CA74" s="199"/>
      <c r="CB74" s="199"/>
      <c r="CC74" s="199"/>
      <c r="CD74" s="199"/>
      <c r="CE74" s="199"/>
    </row>
    <row r="75" spans="1:107" s="1" customFormat="1" ht="45" customHeight="1" x14ac:dyDescent="0.2">
      <c r="A75" s="341"/>
      <c r="B75" s="211" t="s">
        <v>659</v>
      </c>
      <c r="C75" s="296" t="s">
        <v>660</v>
      </c>
      <c r="D75" s="625"/>
      <c r="E75" s="626"/>
      <c r="F75" s="625"/>
      <c r="G75" s="626"/>
      <c r="H75" s="625"/>
      <c r="I75" s="626"/>
      <c r="J75" s="625"/>
      <c r="K75" s="626"/>
      <c r="L75" s="625"/>
      <c r="M75" s="626"/>
      <c r="N75" s="625"/>
      <c r="O75" s="626"/>
      <c r="P75" s="625"/>
      <c r="Q75" s="626"/>
      <c r="R75" s="625"/>
      <c r="S75" s="626"/>
      <c r="T75" s="625"/>
      <c r="U75" s="626"/>
      <c r="V75" s="625"/>
      <c r="W75" s="626"/>
      <c r="X75" s="175"/>
      <c r="Y75" s="212">
        <f>IF(OR(D75="s",F75="s",H75="s",J75="s",L75="s",N75="s",P75="s",R75="s",T75="s",V75="s"), 0, IF(OR(D75="a",F75="a",H75="a",J75="a",L75="a",N75="a",P75="a",R75="a",T75="a",V75="a"),Z75,0))</f>
        <v>0</v>
      </c>
      <c r="Z75" s="340">
        <v>10</v>
      </c>
      <c r="AA75" s="16">
        <f t="shared" ref="AA75:AA76" si="12">COUNTIF(D75:W75,"a")+COUNTIF(D75:W75,"s")</f>
        <v>0</v>
      </c>
      <c r="AB75" s="402"/>
      <c r="AC75" s="199"/>
      <c r="AD75" s="202" t="s">
        <v>34</v>
      </c>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c r="CE75" s="199"/>
      <c r="CF75" s="199"/>
      <c r="CG75" s="55"/>
      <c r="CH75" s="55"/>
      <c r="CI75" s="55"/>
      <c r="CJ75" s="55"/>
      <c r="CK75" s="55"/>
      <c r="CL75" s="55"/>
      <c r="CM75" s="55"/>
    </row>
    <row r="76" spans="1:107" s="1" customFormat="1" ht="45" customHeight="1" x14ac:dyDescent="0.2">
      <c r="A76" s="341"/>
      <c r="B76" s="219" t="s">
        <v>661</v>
      </c>
      <c r="C76" s="138" t="s">
        <v>662</v>
      </c>
      <c r="D76" s="585"/>
      <c r="E76" s="627"/>
      <c r="F76" s="585"/>
      <c r="G76" s="627"/>
      <c r="H76" s="585"/>
      <c r="I76" s="627"/>
      <c r="J76" s="585"/>
      <c r="K76" s="627"/>
      <c r="L76" s="585"/>
      <c r="M76" s="627"/>
      <c r="N76" s="585"/>
      <c r="O76" s="627"/>
      <c r="P76" s="585"/>
      <c r="Q76" s="627"/>
      <c r="R76" s="585"/>
      <c r="S76" s="627"/>
      <c r="T76" s="585"/>
      <c r="U76" s="627"/>
      <c r="V76" s="585"/>
      <c r="W76" s="627"/>
      <c r="X76" s="175"/>
      <c r="Y76" s="292">
        <f t="shared" ref="Y76" si="13">IF(OR(D76="s",F76="s",H76="s",J76="s",L76="s",N76="s",P76="s",R76="s",T76="s",V76="s"), 0, IF(OR(D76="a",F76="a",H76="a",J76="a",L76="a",N76="a",P76="a",R76="a",T76="a",V76="a"),Z76,0))</f>
        <v>0</v>
      </c>
      <c r="Z76" s="338">
        <v>5</v>
      </c>
      <c r="AA76" s="16">
        <f t="shared" si="12"/>
        <v>0</v>
      </c>
      <c r="AB76" s="402"/>
      <c r="AC76" s="199"/>
      <c r="AD76" s="202" t="s">
        <v>34</v>
      </c>
      <c r="AE76" s="404"/>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199"/>
      <c r="BD76" s="199"/>
      <c r="BE76" s="199"/>
      <c r="BF76" s="199"/>
      <c r="BG76" s="199"/>
      <c r="BH76" s="199"/>
      <c r="BI76" s="199"/>
      <c r="BJ76" s="199"/>
      <c r="BK76" s="199"/>
      <c r="BL76" s="199"/>
      <c r="BM76" s="199"/>
      <c r="BN76" s="199"/>
      <c r="BO76" s="199"/>
      <c r="BP76" s="199"/>
      <c r="BQ76" s="199"/>
      <c r="BR76" s="199"/>
      <c r="BS76" s="199"/>
      <c r="BT76" s="199"/>
      <c r="BU76" s="199"/>
      <c r="BV76" s="199"/>
      <c r="BW76" s="199"/>
      <c r="BX76" s="199"/>
      <c r="BY76" s="199"/>
      <c r="BZ76" s="199"/>
      <c r="CA76" s="199"/>
      <c r="CB76" s="199"/>
      <c r="CC76" s="199"/>
      <c r="CD76" s="199"/>
      <c r="CE76" s="199"/>
      <c r="CF76" s="199"/>
      <c r="CG76" s="55"/>
      <c r="CH76" s="55"/>
      <c r="CI76" s="55"/>
      <c r="CJ76" s="55"/>
      <c r="CK76" s="55"/>
      <c r="CL76" s="55"/>
      <c r="CM76" s="55"/>
    </row>
    <row r="77" spans="1:107" s="1" customFormat="1" ht="45" customHeight="1" x14ac:dyDescent="0.2">
      <c r="A77" s="341"/>
      <c r="B77" s="219" t="s">
        <v>663</v>
      </c>
      <c r="C77" s="138" t="s">
        <v>664</v>
      </c>
      <c r="D77" s="585"/>
      <c r="E77" s="627"/>
      <c r="F77" s="585"/>
      <c r="G77" s="627"/>
      <c r="H77" s="585"/>
      <c r="I77" s="627"/>
      <c r="J77" s="585"/>
      <c r="K77" s="627"/>
      <c r="L77" s="585"/>
      <c r="M77" s="627"/>
      <c r="N77" s="585"/>
      <c r="O77" s="627"/>
      <c r="P77" s="585"/>
      <c r="Q77" s="627"/>
      <c r="R77" s="585"/>
      <c r="S77" s="627"/>
      <c r="T77" s="585"/>
      <c r="U77" s="627"/>
      <c r="V77" s="585"/>
      <c r="W77" s="627"/>
      <c r="X77" s="175"/>
      <c r="Y77" s="292">
        <f>IF(OR(D77="s",F77="s",H77="s",J77="s",L77="s",N77="s",P77="s",R77="s",T77="s",V77="s"), 0, IF(OR(D77="a",F77="a",H77="a",J77="a",L77="a",N77="a",P77="a",R77="a",T77="a",V77="a"),Z77,0))</f>
        <v>0</v>
      </c>
      <c r="Z77" s="338">
        <v>5</v>
      </c>
      <c r="AA77" s="57">
        <f>COUNTIF(D77:W77,"a")+COUNTIF(D77:W77,"s")</f>
        <v>0</v>
      </c>
      <c r="AB77" s="402"/>
      <c r="AC77" s="199"/>
      <c r="AD77" s="202"/>
      <c r="AE77" s="199"/>
      <c r="AF77" s="199"/>
      <c r="AG77" s="199"/>
      <c r="AH77" s="199"/>
      <c r="AI77" s="199"/>
      <c r="AJ77" s="199"/>
      <c r="AK77" s="199"/>
      <c r="AL77" s="199"/>
      <c r="AM77" s="199"/>
      <c r="AN77" s="199"/>
      <c r="AO77" s="199"/>
      <c r="AP77" s="199"/>
      <c r="AQ77" s="199"/>
      <c r="AR77" s="199"/>
      <c r="AS77" s="199"/>
      <c r="AT77" s="199"/>
      <c r="AU77" s="199"/>
      <c r="AV77" s="199"/>
      <c r="AW77" s="199"/>
      <c r="AX77" s="199"/>
      <c r="AY77" s="199"/>
      <c r="AZ77" s="199"/>
      <c r="BA77" s="199"/>
      <c r="BB77" s="199"/>
      <c r="BC77" s="199"/>
      <c r="BD77" s="199"/>
      <c r="BE77" s="199"/>
      <c r="BF77" s="199"/>
      <c r="BG77" s="199"/>
      <c r="BH77" s="199"/>
      <c r="BI77" s="199"/>
      <c r="BJ77" s="199"/>
      <c r="BK77" s="199"/>
      <c r="BL77" s="199"/>
      <c r="BM77" s="199"/>
      <c r="BN77" s="199"/>
      <c r="BO77" s="199"/>
      <c r="BP77" s="199"/>
      <c r="BQ77" s="199"/>
      <c r="BR77" s="199"/>
      <c r="BS77" s="199"/>
      <c r="BT77" s="199"/>
      <c r="BU77" s="199"/>
      <c r="BV77" s="199"/>
      <c r="BW77" s="199"/>
      <c r="BX77" s="199"/>
      <c r="BY77" s="199"/>
      <c r="BZ77" s="199"/>
      <c r="CA77" s="199"/>
      <c r="CB77" s="199"/>
      <c r="CC77" s="199"/>
      <c r="CD77" s="199"/>
      <c r="CE77" s="199"/>
      <c r="CF77" s="199"/>
      <c r="CG77" s="55"/>
      <c r="CH77" s="55"/>
      <c r="CI77" s="55"/>
      <c r="CJ77" s="55"/>
      <c r="CK77" s="55"/>
      <c r="CL77" s="55"/>
      <c r="CM77" s="55"/>
      <c r="CN77" s="55"/>
      <c r="CO77" s="55"/>
      <c r="CP77" s="55"/>
      <c r="CQ77" s="55"/>
      <c r="CR77" s="55"/>
      <c r="CS77" s="55"/>
      <c r="CT77" s="55"/>
      <c r="CU77" s="55"/>
      <c r="CV77" s="55"/>
      <c r="CW77" s="55"/>
      <c r="CX77" s="55"/>
      <c r="CY77" s="55"/>
      <c r="CZ77" s="55"/>
      <c r="DA77" s="55"/>
      <c r="DB77" s="55"/>
      <c r="DC77" s="55"/>
    </row>
    <row r="78" spans="1:107" s="1" customFormat="1" ht="45" customHeight="1" x14ac:dyDescent="0.2">
      <c r="A78" s="341"/>
      <c r="B78" s="219" t="s">
        <v>665</v>
      </c>
      <c r="C78" s="138" t="s">
        <v>666</v>
      </c>
      <c r="D78" s="585"/>
      <c r="E78" s="627"/>
      <c r="F78" s="585"/>
      <c r="G78" s="627"/>
      <c r="H78" s="585"/>
      <c r="I78" s="627"/>
      <c r="J78" s="585"/>
      <c r="K78" s="627"/>
      <c r="L78" s="585"/>
      <c r="M78" s="627"/>
      <c r="N78" s="585"/>
      <c r="O78" s="627"/>
      <c r="P78" s="585"/>
      <c r="Q78" s="627"/>
      <c r="R78" s="585"/>
      <c r="S78" s="627"/>
      <c r="T78" s="585"/>
      <c r="U78" s="627"/>
      <c r="V78" s="585"/>
      <c r="W78" s="627"/>
      <c r="X78" s="175"/>
      <c r="Y78" s="292">
        <f>IF(OR(D78="s",F78="s",H78="s",J78="s",L78="s",N78="s",P78="s",R78="s",T78="s",V78="s"), 0, IF(OR(D78="a",F78="a",H78="a",J78="a",L78="a",N78="a",P78="a",R78="a",T78="a",V78="a"),Z78,0))</f>
        <v>0</v>
      </c>
      <c r="Z78" s="338">
        <v>5</v>
      </c>
      <c r="AA78" s="16">
        <f>COUNTIF(D78:W78,"a")+COUNTIF(D78:W78,"s")</f>
        <v>0</v>
      </c>
      <c r="AB78" s="402"/>
      <c r="AC78" s="199"/>
      <c r="AD78" s="202"/>
      <c r="AE78" s="404"/>
      <c r="AF78" s="199"/>
      <c r="AG78" s="199"/>
      <c r="AH78" s="199"/>
      <c r="AI78" s="199"/>
      <c r="AJ78" s="199"/>
      <c r="AK78" s="199"/>
      <c r="AL78" s="199"/>
      <c r="AM78" s="199"/>
      <c r="AN78" s="199"/>
      <c r="AO78" s="199"/>
      <c r="AP78" s="199"/>
      <c r="AQ78" s="199"/>
      <c r="AR78" s="199"/>
      <c r="AS78" s="199"/>
      <c r="AT78" s="199"/>
      <c r="AU78" s="199"/>
      <c r="AV78" s="199"/>
      <c r="AW78" s="199"/>
      <c r="AX78" s="199"/>
      <c r="AY78" s="199"/>
      <c r="AZ78" s="199"/>
      <c r="BA78" s="199"/>
      <c r="BB78" s="199"/>
      <c r="BC78" s="199"/>
      <c r="BD78" s="199"/>
      <c r="BE78" s="199"/>
      <c r="BF78" s="199"/>
      <c r="BG78" s="199"/>
      <c r="BH78" s="199"/>
      <c r="BI78" s="199"/>
      <c r="BJ78" s="199"/>
      <c r="BK78" s="199"/>
      <c r="BL78" s="199"/>
      <c r="BM78" s="199"/>
      <c r="BN78" s="199"/>
      <c r="BO78" s="199"/>
      <c r="BP78" s="199"/>
      <c r="BQ78" s="199"/>
      <c r="BR78" s="199"/>
      <c r="BS78" s="199"/>
      <c r="BT78" s="199"/>
      <c r="BU78" s="199"/>
      <c r="BV78" s="199"/>
      <c r="BW78" s="199"/>
      <c r="BX78" s="199"/>
      <c r="BY78" s="199"/>
      <c r="BZ78" s="199"/>
      <c r="CA78" s="199"/>
      <c r="CB78" s="199"/>
      <c r="CC78" s="199"/>
      <c r="CD78" s="199"/>
      <c r="CE78" s="199"/>
      <c r="CF78" s="199"/>
      <c r="CG78" s="55"/>
      <c r="CH78" s="55"/>
      <c r="CI78" s="55"/>
      <c r="CJ78" s="55"/>
      <c r="CK78" s="55"/>
      <c r="CL78" s="55"/>
      <c r="CM78" s="55"/>
    </row>
    <row r="79" spans="1:107" s="1" customFormat="1" ht="45" customHeight="1" x14ac:dyDescent="0.2">
      <c r="A79" s="341"/>
      <c r="B79" s="214" t="s">
        <v>667</v>
      </c>
      <c r="C79" s="137" t="s">
        <v>668</v>
      </c>
      <c r="D79" s="588"/>
      <c r="E79" s="650"/>
      <c r="F79" s="588"/>
      <c r="G79" s="650"/>
      <c r="H79" s="588"/>
      <c r="I79" s="650"/>
      <c r="J79" s="588"/>
      <c r="K79" s="650"/>
      <c r="L79" s="588"/>
      <c r="M79" s="650"/>
      <c r="N79" s="588"/>
      <c r="O79" s="650"/>
      <c r="P79" s="588"/>
      <c r="Q79" s="650"/>
      <c r="R79" s="588"/>
      <c r="S79" s="650"/>
      <c r="T79" s="588"/>
      <c r="U79" s="650"/>
      <c r="V79" s="588"/>
      <c r="W79" s="650"/>
      <c r="X79" s="449"/>
      <c r="Y79" s="215">
        <f t="shared" ref="Y79:Y87" si="14">IF(OR(D79="s",F79="s",H79="s",J79="s",L79="s",N79="s",P79="s",R79="s",T79="s",V79="s"), 0, IF(OR(D79="a",F79="a",H79="a",J79="a",L79="a",N79="a",P79="a",R79="a",T79="a",V79="a"),Z79,0))</f>
        <v>0</v>
      </c>
      <c r="Z79" s="342">
        <v>5</v>
      </c>
      <c r="AA79" s="16">
        <f t="shared" ref="AA79:AA86" si="15">COUNTIF(D79:W79,"a")+COUNTIF(D79:W79,"s")</f>
        <v>0</v>
      </c>
      <c r="AB79" s="402"/>
      <c r="AC79" s="199"/>
      <c r="AD79" s="202"/>
      <c r="AE79" s="199"/>
      <c r="AF79" s="199"/>
      <c r="AG79" s="199"/>
      <c r="AH79" s="199"/>
      <c r="AI79" s="199"/>
      <c r="AJ79" s="199"/>
      <c r="AK79" s="199"/>
      <c r="AL79" s="199"/>
      <c r="AM79" s="199"/>
      <c r="AN79" s="199"/>
      <c r="AO79" s="199"/>
      <c r="AP79" s="199"/>
      <c r="AQ79" s="199"/>
      <c r="AR79" s="199"/>
      <c r="AS79" s="199"/>
      <c r="AT79" s="199"/>
      <c r="AU79" s="199"/>
      <c r="AV79" s="199"/>
      <c r="AW79" s="199"/>
      <c r="AX79" s="199"/>
      <c r="AY79" s="199"/>
      <c r="AZ79" s="199"/>
      <c r="BA79" s="199"/>
      <c r="BB79" s="199"/>
      <c r="BC79" s="199"/>
      <c r="BD79" s="199"/>
      <c r="BE79" s="199"/>
      <c r="BF79" s="199"/>
      <c r="BG79" s="199"/>
      <c r="BH79" s="199"/>
      <c r="BI79" s="199"/>
      <c r="BJ79" s="199"/>
      <c r="BK79" s="199"/>
      <c r="BL79" s="199"/>
      <c r="BM79" s="199"/>
      <c r="BN79" s="199"/>
      <c r="BO79" s="199"/>
      <c r="BP79" s="199"/>
      <c r="BQ79" s="199"/>
      <c r="BR79" s="199"/>
      <c r="BS79" s="199"/>
      <c r="BT79" s="199"/>
      <c r="BU79" s="199"/>
      <c r="BV79" s="199"/>
      <c r="BW79" s="199"/>
      <c r="BX79" s="199"/>
      <c r="BY79" s="199"/>
      <c r="BZ79" s="199"/>
      <c r="CA79" s="199"/>
      <c r="CB79" s="199"/>
      <c r="CC79" s="199"/>
      <c r="CD79" s="199"/>
      <c r="CE79" s="199"/>
      <c r="CF79" s="199"/>
      <c r="CG79" s="55"/>
      <c r="CH79" s="55"/>
      <c r="CI79" s="55"/>
      <c r="CJ79" s="55"/>
      <c r="CK79" s="55"/>
      <c r="CL79" s="55"/>
      <c r="CM79" s="55"/>
    </row>
    <row r="80" spans="1:107" s="1" customFormat="1" ht="30" customHeight="1" x14ac:dyDescent="0.2">
      <c r="A80" s="341"/>
      <c r="B80" s="224"/>
      <c r="C80" s="450" t="s">
        <v>669</v>
      </c>
      <c r="D80" s="628"/>
      <c r="E80" s="628"/>
      <c r="F80" s="628"/>
      <c r="G80" s="628"/>
      <c r="H80" s="628"/>
      <c r="I80" s="628"/>
      <c r="J80" s="628"/>
      <c r="K80" s="628"/>
      <c r="L80" s="628"/>
      <c r="M80" s="628"/>
      <c r="N80" s="628"/>
      <c r="O80" s="628"/>
      <c r="P80" s="628"/>
      <c r="Q80" s="628"/>
      <c r="R80" s="628"/>
      <c r="S80" s="628"/>
      <c r="T80" s="628"/>
      <c r="U80" s="628"/>
      <c r="V80" s="628"/>
      <c r="W80" s="628"/>
      <c r="X80" s="628"/>
      <c r="Y80" s="628"/>
      <c r="Z80" s="629"/>
      <c r="AA80" s="16"/>
      <c r="AB80" s="55"/>
      <c r="AC80" s="199"/>
      <c r="AD80" s="199"/>
      <c r="AE80" s="199"/>
      <c r="AF80" s="199"/>
      <c r="AG80" s="199"/>
      <c r="AH80" s="199"/>
      <c r="AI80" s="199"/>
      <c r="AJ80" s="199"/>
      <c r="AK80" s="199"/>
      <c r="AL80" s="199"/>
      <c r="AM80" s="199"/>
      <c r="AN80" s="199"/>
      <c r="AO80" s="199"/>
      <c r="AP80" s="199"/>
      <c r="AQ80" s="199"/>
      <c r="AR80" s="199"/>
      <c r="AS80" s="199"/>
      <c r="AT80" s="199"/>
      <c r="AU80" s="199"/>
      <c r="AV80" s="199"/>
      <c r="AW80" s="199"/>
      <c r="AX80" s="199"/>
      <c r="AY80" s="199"/>
      <c r="AZ80" s="199"/>
      <c r="BA80" s="199"/>
      <c r="BB80" s="199"/>
      <c r="BC80" s="199"/>
      <c r="BD80" s="199"/>
      <c r="BE80" s="199"/>
      <c r="BF80" s="199"/>
      <c r="BG80" s="199"/>
      <c r="BH80" s="199"/>
      <c r="BI80" s="199"/>
      <c r="BJ80" s="199"/>
      <c r="BK80" s="199"/>
      <c r="BL80" s="199"/>
      <c r="BM80" s="199"/>
      <c r="BN80" s="199"/>
      <c r="BO80" s="199"/>
      <c r="BP80" s="199"/>
      <c r="BQ80" s="199"/>
      <c r="BR80" s="199"/>
      <c r="BS80" s="199"/>
      <c r="BT80" s="199"/>
      <c r="BU80" s="199"/>
      <c r="BV80" s="199"/>
      <c r="BW80" s="199"/>
      <c r="BX80" s="199"/>
      <c r="BY80" s="199"/>
      <c r="BZ80" s="199"/>
      <c r="CA80" s="199"/>
      <c r="CB80" s="199"/>
      <c r="CC80" s="199"/>
      <c r="CD80" s="199"/>
      <c r="CE80" s="199"/>
    </row>
    <row r="81" spans="1:91" s="1" customFormat="1" ht="30" customHeight="1" x14ac:dyDescent="0.2">
      <c r="A81" s="341"/>
      <c r="B81" s="224"/>
      <c r="C81" s="450" t="s">
        <v>670</v>
      </c>
      <c r="D81" s="628"/>
      <c r="E81" s="628"/>
      <c r="F81" s="628"/>
      <c r="G81" s="628"/>
      <c r="H81" s="628"/>
      <c r="I81" s="628"/>
      <c r="J81" s="628"/>
      <c r="K81" s="628"/>
      <c r="L81" s="628"/>
      <c r="M81" s="628"/>
      <c r="N81" s="628"/>
      <c r="O81" s="628"/>
      <c r="P81" s="628"/>
      <c r="Q81" s="628"/>
      <c r="R81" s="628"/>
      <c r="S81" s="628"/>
      <c r="T81" s="628"/>
      <c r="U81" s="628"/>
      <c r="V81" s="628"/>
      <c r="W81" s="628"/>
      <c r="X81" s="628"/>
      <c r="Y81" s="628"/>
      <c r="Z81" s="629"/>
      <c r="AA81" s="16"/>
      <c r="AB81" s="55"/>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c r="BQ81" s="199"/>
      <c r="BR81" s="199"/>
      <c r="BS81" s="199"/>
      <c r="BT81" s="199"/>
      <c r="BU81" s="199"/>
      <c r="BV81" s="199"/>
      <c r="BW81" s="199"/>
      <c r="BX81" s="199"/>
      <c r="BY81" s="199"/>
      <c r="BZ81" s="199"/>
      <c r="CA81" s="199"/>
      <c r="CB81" s="199"/>
      <c r="CC81" s="199"/>
      <c r="CD81" s="199"/>
      <c r="CE81" s="199"/>
    </row>
    <row r="82" spans="1:91" s="1" customFormat="1" ht="67.7" customHeight="1" x14ac:dyDescent="0.2">
      <c r="A82" s="341"/>
      <c r="B82" s="211" t="s">
        <v>671</v>
      </c>
      <c r="C82" s="296" t="s">
        <v>672</v>
      </c>
      <c r="D82" s="625"/>
      <c r="E82" s="626"/>
      <c r="F82" s="625"/>
      <c r="G82" s="626"/>
      <c r="H82" s="625"/>
      <c r="I82" s="626"/>
      <c r="J82" s="625"/>
      <c r="K82" s="626"/>
      <c r="L82" s="625"/>
      <c r="M82" s="626"/>
      <c r="N82" s="625"/>
      <c r="O82" s="626"/>
      <c r="P82" s="625"/>
      <c r="Q82" s="626"/>
      <c r="R82" s="625"/>
      <c r="S82" s="626"/>
      <c r="T82" s="625"/>
      <c r="U82" s="626"/>
      <c r="V82" s="625"/>
      <c r="W82" s="626"/>
      <c r="X82" s="175"/>
      <c r="Y82" s="451">
        <f t="shared" si="14"/>
        <v>0</v>
      </c>
      <c r="Z82" s="340">
        <v>10</v>
      </c>
      <c r="AA82" s="16">
        <f t="shared" si="15"/>
        <v>0</v>
      </c>
      <c r="AB82" s="402"/>
      <c r="AC82" s="199"/>
      <c r="AD82" s="202"/>
      <c r="AE82" s="199"/>
      <c r="AF82" s="199"/>
      <c r="AG82" s="199"/>
      <c r="AH82" s="199"/>
      <c r="AI82" s="199"/>
      <c r="AJ82" s="199"/>
      <c r="AK82" s="199"/>
      <c r="AL82" s="199"/>
      <c r="AM82" s="199"/>
      <c r="AN82" s="199"/>
      <c r="AO82" s="199"/>
      <c r="AP82" s="199"/>
      <c r="AQ82" s="199"/>
      <c r="AR82" s="199"/>
      <c r="AS82" s="199"/>
      <c r="AT82" s="199"/>
      <c r="AU82" s="199"/>
      <c r="AV82" s="199"/>
      <c r="AW82" s="199"/>
      <c r="AX82" s="199"/>
      <c r="AY82" s="199"/>
      <c r="AZ82" s="199"/>
      <c r="BA82" s="199"/>
      <c r="BB82" s="199"/>
      <c r="BC82" s="199"/>
      <c r="BD82" s="199"/>
      <c r="BE82" s="199"/>
      <c r="BF82" s="199"/>
      <c r="BG82" s="199"/>
      <c r="BH82" s="199"/>
      <c r="BI82" s="199"/>
      <c r="BJ82" s="199"/>
      <c r="BK82" s="199"/>
      <c r="BL82" s="199"/>
      <c r="BM82" s="199"/>
      <c r="BN82" s="199"/>
      <c r="BO82" s="199"/>
      <c r="BP82" s="199"/>
      <c r="BQ82" s="199"/>
      <c r="BR82" s="199"/>
      <c r="BS82" s="199"/>
      <c r="BT82" s="199"/>
      <c r="BU82" s="199"/>
      <c r="BV82" s="199"/>
      <c r="BW82" s="199"/>
      <c r="BX82" s="199"/>
      <c r="BY82" s="199"/>
      <c r="BZ82" s="199"/>
      <c r="CA82" s="199"/>
      <c r="CB82" s="199"/>
      <c r="CC82" s="199"/>
      <c r="CD82" s="199"/>
      <c r="CE82" s="199"/>
      <c r="CF82" s="199"/>
      <c r="CG82" s="55"/>
      <c r="CH82" s="55"/>
      <c r="CI82" s="55"/>
      <c r="CJ82" s="55"/>
      <c r="CK82" s="55"/>
      <c r="CL82" s="55"/>
      <c r="CM82" s="55"/>
    </row>
    <row r="83" spans="1:91" s="1" customFormat="1" ht="45" customHeight="1" x14ac:dyDescent="0.2">
      <c r="A83" s="341"/>
      <c r="B83" s="219" t="s">
        <v>673</v>
      </c>
      <c r="C83" s="137" t="s">
        <v>674</v>
      </c>
      <c r="D83" s="585"/>
      <c r="E83" s="627"/>
      <c r="F83" s="585"/>
      <c r="G83" s="627"/>
      <c r="H83" s="585"/>
      <c r="I83" s="627"/>
      <c r="J83" s="585"/>
      <c r="K83" s="627"/>
      <c r="L83" s="585"/>
      <c r="M83" s="627"/>
      <c r="N83" s="585"/>
      <c r="O83" s="627"/>
      <c r="P83" s="585"/>
      <c r="Q83" s="627"/>
      <c r="R83" s="585"/>
      <c r="S83" s="627"/>
      <c r="T83" s="585"/>
      <c r="U83" s="627"/>
      <c r="V83" s="585"/>
      <c r="W83" s="627"/>
      <c r="X83" s="175"/>
      <c r="Y83" s="215">
        <f t="shared" si="14"/>
        <v>0</v>
      </c>
      <c r="Z83" s="342">
        <v>5</v>
      </c>
      <c r="AA83" s="16">
        <f t="shared" si="15"/>
        <v>0</v>
      </c>
      <c r="AB83" s="402"/>
      <c r="AC83" s="199"/>
      <c r="AD83" s="202"/>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199"/>
      <c r="CC83" s="199"/>
      <c r="CD83" s="199"/>
      <c r="CE83" s="199"/>
      <c r="CF83" s="199"/>
      <c r="CG83" s="55"/>
      <c r="CH83" s="55"/>
      <c r="CI83" s="55"/>
      <c r="CJ83" s="55"/>
      <c r="CK83" s="55"/>
      <c r="CL83" s="55"/>
      <c r="CM83" s="55"/>
    </row>
    <row r="84" spans="1:91" s="1" customFormat="1" ht="67.7" customHeight="1" x14ac:dyDescent="0.2">
      <c r="A84" s="341"/>
      <c r="B84" s="214" t="s">
        <v>675</v>
      </c>
      <c r="C84" s="137" t="s">
        <v>676</v>
      </c>
      <c r="D84" s="588"/>
      <c r="E84" s="650"/>
      <c r="F84" s="588"/>
      <c r="G84" s="650"/>
      <c r="H84" s="588"/>
      <c r="I84" s="650"/>
      <c r="J84" s="588"/>
      <c r="K84" s="650"/>
      <c r="L84" s="588"/>
      <c r="M84" s="650"/>
      <c r="N84" s="588"/>
      <c r="O84" s="650"/>
      <c r="P84" s="588"/>
      <c r="Q84" s="650"/>
      <c r="R84" s="588"/>
      <c r="S84" s="650"/>
      <c r="T84" s="588"/>
      <c r="U84" s="650"/>
      <c r="V84" s="588"/>
      <c r="W84" s="650"/>
      <c r="X84" s="449"/>
      <c r="Y84" s="215">
        <f t="shared" si="14"/>
        <v>0</v>
      </c>
      <c r="Z84" s="342">
        <v>5</v>
      </c>
      <c r="AA84" s="16">
        <f t="shared" si="15"/>
        <v>0</v>
      </c>
      <c r="AB84" s="402"/>
      <c r="AC84" s="199"/>
      <c r="AD84" s="202"/>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199"/>
      <c r="BR84" s="199"/>
      <c r="BS84" s="199"/>
      <c r="BT84" s="199"/>
      <c r="BU84" s="199"/>
      <c r="BV84" s="199"/>
      <c r="BW84" s="199"/>
      <c r="BX84" s="199"/>
      <c r="BY84" s="199"/>
      <c r="BZ84" s="199"/>
      <c r="CA84" s="199"/>
      <c r="CB84" s="199"/>
      <c r="CC84" s="199"/>
      <c r="CD84" s="199"/>
      <c r="CE84" s="199"/>
      <c r="CF84" s="199"/>
      <c r="CG84" s="55"/>
      <c r="CH84" s="55"/>
      <c r="CI84" s="55"/>
      <c r="CJ84" s="55"/>
      <c r="CK84" s="55"/>
      <c r="CL84" s="55"/>
      <c r="CM84" s="55"/>
    </row>
    <row r="85" spans="1:91" s="1" customFormat="1" ht="30" customHeight="1" x14ac:dyDescent="0.2">
      <c r="A85" s="341"/>
      <c r="B85" s="224"/>
      <c r="C85" s="450" t="s">
        <v>677</v>
      </c>
      <c r="D85" s="699"/>
      <c r="E85" s="628"/>
      <c r="F85" s="628"/>
      <c r="G85" s="628"/>
      <c r="H85" s="628"/>
      <c r="I85" s="628"/>
      <c r="J85" s="628"/>
      <c r="K85" s="628"/>
      <c r="L85" s="628"/>
      <c r="M85" s="628"/>
      <c r="N85" s="628"/>
      <c r="O85" s="628"/>
      <c r="P85" s="628"/>
      <c r="Q85" s="628"/>
      <c r="R85" s="628"/>
      <c r="S85" s="628"/>
      <c r="T85" s="628"/>
      <c r="U85" s="628"/>
      <c r="V85" s="628"/>
      <c r="W85" s="628"/>
      <c r="X85" s="628"/>
      <c r="Y85" s="628"/>
      <c r="Z85" s="629"/>
      <c r="AA85" s="16"/>
      <c r="AB85" s="55"/>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c r="BN85" s="199"/>
      <c r="BO85" s="199"/>
      <c r="BP85" s="199"/>
      <c r="BQ85" s="199"/>
      <c r="BR85" s="199"/>
      <c r="BS85" s="199"/>
      <c r="BT85" s="199"/>
      <c r="BU85" s="199"/>
      <c r="BV85" s="199"/>
      <c r="BW85" s="199"/>
      <c r="BX85" s="199"/>
      <c r="BY85" s="199"/>
      <c r="BZ85" s="199"/>
      <c r="CA85" s="199"/>
      <c r="CB85" s="199"/>
      <c r="CC85" s="199"/>
      <c r="CD85" s="199"/>
      <c r="CE85" s="199"/>
    </row>
    <row r="86" spans="1:91" s="1" customFormat="1" ht="45" customHeight="1" x14ac:dyDescent="0.2">
      <c r="A86" s="341"/>
      <c r="B86" s="211" t="s">
        <v>678</v>
      </c>
      <c r="C86" s="296" t="s">
        <v>679</v>
      </c>
      <c r="D86" s="625"/>
      <c r="E86" s="626"/>
      <c r="F86" s="625"/>
      <c r="G86" s="626"/>
      <c r="H86" s="625"/>
      <c r="I86" s="626"/>
      <c r="J86" s="625"/>
      <c r="K86" s="626"/>
      <c r="L86" s="625"/>
      <c r="M86" s="626"/>
      <c r="N86" s="625"/>
      <c r="O86" s="626"/>
      <c r="P86" s="625"/>
      <c r="Q86" s="626"/>
      <c r="R86" s="625"/>
      <c r="S86" s="626"/>
      <c r="T86" s="625"/>
      <c r="U86" s="626"/>
      <c r="V86" s="625"/>
      <c r="W86" s="626"/>
      <c r="X86" s="175"/>
      <c r="Y86" s="451">
        <f t="shared" si="14"/>
        <v>0</v>
      </c>
      <c r="Z86" s="340">
        <v>10</v>
      </c>
      <c r="AA86" s="16">
        <f t="shared" si="15"/>
        <v>0</v>
      </c>
      <c r="AB86" s="402"/>
      <c r="AC86" s="199"/>
      <c r="AD86" s="202"/>
      <c r="AE86" s="199"/>
      <c r="AF86" s="199"/>
      <c r="AG86" s="199"/>
      <c r="AH86" s="199"/>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199"/>
      <c r="BR86" s="199"/>
      <c r="BS86" s="199"/>
      <c r="BT86" s="199"/>
      <c r="BU86" s="199"/>
      <c r="BV86" s="199"/>
      <c r="BW86" s="199"/>
      <c r="BX86" s="199"/>
      <c r="BY86" s="199"/>
      <c r="BZ86" s="199"/>
      <c r="CA86" s="199"/>
      <c r="CB86" s="199"/>
      <c r="CC86" s="199"/>
      <c r="CD86" s="199"/>
      <c r="CE86" s="199"/>
      <c r="CF86" s="199"/>
      <c r="CG86" s="55"/>
      <c r="CH86" s="55"/>
      <c r="CI86" s="55"/>
      <c r="CJ86" s="55"/>
      <c r="CK86" s="55"/>
      <c r="CL86" s="55"/>
      <c r="CM86" s="55"/>
    </row>
    <row r="87" spans="1:91" s="1" customFormat="1" ht="106.5" customHeight="1" x14ac:dyDescent="0.2">
      <c r="A87" s="341"/>
      <c r="B87" s="214" t="s">
        <v>680</v>
      </c>
      <c r="C87" s="137" t="s">
        <v>681</v>
      </c>
      <c r="D87" s="588"/>
      <c r="E87" s="650"/>
      <c r="F87" s="588"/>
      <c r="G87" s="650"/>
      <c r="H87" s="588"/>
      <c r="I87" s="650"/>
      <c r="J87" s="588"/>
      <c r="K87" s="650"/>
      <c r="L87" s="588"/>
      <c r="M87" s="650"/>
      <c r="N87" s="588"/>
      <c r="O87" s="650"/>
      <c r="P87" s="588"/>
      <c r="Q87" s="650"/>
      <c r="R87" s="588"/>
      <c r="S87" s="650"/>
      <c r="T87" s="588"/>
      <c r="U87" s="650"/>
      <c r="V87" s="588"/>
      <c r="W87" s="650"/>
      <c r="X87" s="409"/>
      <c r="Y87" s="215">
        <f t="shared" si="14"/>
        <v>0</v>
      </c>
      <c r="Z87" s="342">
        <v>5</v>
      </c>
      <c r="AA87" s="16">
        <f>COUNTIF(D87:W87,"a")+COUNTIF(D87:W87,"s")</f>
        <v>0</v>
      </c>
      <c r="AB87" s="402"/>
      <c r="AC87" s="199"/>
      <c r="AD87" s="202"/>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c r="BN87" s="199"/>
      <c r="BO87" s="199"/>
      <c r="BP87" s="199"/>
      <c r="BQ87" s="199"/>
      <c r="BR87" s="199"/>
      <c r="BS87" s="199"/>
      <c r="BT87" s="199"/>
      <c r="BU87" s="199"/>
      <c r="BV87" s="199"/>
      <c r="BW87" s="199"/>
      <c r="BX87" s="199"/>
      <c r="BY87" s="199"/>
      <c r="BZ87" s="199"/>
      <c r="CA87" s="199"/>
      <c r="CB87" s="199"/>
      <c r="CC87" s="199"/>
      <c r="CD87" s="199"/>
      <c r="CE87" s="199"/>
      <c r="CF87" s="199"/>
      <c r="CG87" s="55"/>
      <c r="CH87" s="55"/>
      <c r="CI87" s="55"/>
      <c r="CJ87" s="55"/>
      <c r="CK87" s="55"/>
      <c r="CL87" s="55"/>
      <c r="CM87" s="55"/>
    </row>
    <row r="88" spans="1:91" s="1" customFormat="1" ht="30" customHeight="1" x14ac:dyDescent="0.2">
      <c r="A88" s="341"/>
      <c r="B88" s="224"/>
      <c r="C88" s="450" t="s">
        <v>682</v>
      </c>
      <c r="D88" s="699"/>
      <c r="E88" s="628"/>
      <c r="F88" s="628"/>
      <c r="G88" s="628"/>
      <c r="H88" s="628"/>
      <c r="I88" s="628"/>
      <c r="J88" s="628"/>
      <c r="K88" s="628"/>
      <c r="L88" s="628"/>
      <c r="M88" s="628"/>
      <c r="N88" s="628"/>
      <c r="O88" s="628"/>
      <c r="P88" s="628"/>
      <c r="Q88" s="628"/>
      <c r="R88" s="628"/>
      <c r="S88" s="628"/>
      <c r="T88" s="628"/>
      <c r="U88" s="628"/>
      <c r="V88" s="628"/>
      <c r="W88" s="628"/>
      <c r="X88" s="628"/>
      <c r="Y88" s="628"/>
      <c r="Z88" s="629"/>
      <c r="AA88" s="16"/>
      <c r="AB88" s="55"/>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199"/>
      <c r="BR88" s="199"/>
      <c r="BS88" s="199"/>
      <c r="BT88" s="199"/>
      <c r="BU88" s="199"/>
      <c r="BV88" s="199"/>
      <c r="BW88" s="199"/>
      <c r="BX88" s="199"/>
      <c r="BY88" s="199"/>
      <c r="BZ88" s="199"/>
      <c r="CA88" s="199"/>
      <c r="CB88" s="199"/>
      <c r="CC88" s="199"/>
      <c r="CD88" s="199"/>
      <c r="CE88" s="199"/>
    </row>
    <row r="89" spans="1:91" s="1" customFormat="1" ht="67.7" customHeight="1" thickBot="1" x14ac:dyDescent="0.2">
      <c r="A89" s="341"/>
      <c r="B89" s="211" t="s">
        <v>683</v>
      </c>
      <c r="C89" s="123" t="s">
        <v>684</v>
      </c>
      <c r="D89" s="700"/>
      <c r="E89" s="701"/>
      <c r="F89" s="700"/>
      <c r="G89" s="701"/>
      <c r="H89" s="700"/>
      <c r="I89" s="701"/>
      <c r="J89" s="700"/>
      <c r="K89" s="701"/>
      <c r="L89" s="700"/>
      <c r="M89" s="701"/>
      <c r="N89" s="700"/>
      <c r="O89" s="701"/>
      <c r="P89" s="700"/>
      <c r="Q89" s="701"/>
      <c r="R89" s="700"/>
      <c r="S89" s="701"/>
      <c r="T89" s="700"/>
      <c r="U89" s="701"/>
      <c r="V89" s="700"/>
      <c r="W89" s="701"/>
      <c r="X89" s="452"/>
      <c r="Y89" s="212">
        <f>IF(OR(D89="s",F89="s",H89="s",J89="s",L89="s",N89="s",P89="s",R89="s",T89="s",V89="s"), 0, IF(OR(D89="a",F89="a",H89="a",J89="a",L89="a",N89="a",P89="a",R89="a",T89="a",V89="a", X89="NA"),Z89,0))</f>
        <v>0</v>
      </c>
      <c r="Z89" s="353">
        <v>20</v>
      </c>
      <c r="AA89" s="16">
        <f>COUNTIF(D89:W89,"a")+COUNTIF(D89:W89,"s")</f>
        <v>0</v>
      </c>
      <c r="AB89" s="402"/>
      <c r="AC89" s="199"/>
      <c r="AD89" s="202"/>
      <c r="AE89" s="404"/>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199"/>
      <c r="BR89" s="199"/>
      <c r="BS89" s="199"/>
      <c r="BT89" s="199"/>
      <c r="BU89" s="199"/>
      <c r="BV89" s="199"/>
      <c r="BW89" s="199"/>
      <c r="BX89" s="199"/>
      <c r="BY89" s="199"/>
      <c r="BZ89" s="199"/>
      <c r="CA89" s="199"/>
      <c r="CB89" s="199"/>
      <c r="CC89" s="199"/>
      <c r="CD89" s="199"/>
      <c r="CE89" s="199"/>
      <c r="CF89" s="199"/>
      <c r="CG89" s="55"/>
      <c r="CH89" s="55"/>
      <c r="CI89" s="55"/>
      <c r="CJ89" s="55"/>
      <c r="CK89" s="55"/>
      <c r="CL89" s="55"/>
      <c r="CM89" s="55"/>
    </row>
    <row r="90" spans="1:91" s="1" customFormat="1" ht="21" customHeight="1" thickTop="1" thickBot="1" x14ac:dyDescent="0.25">
      <c r="A90" s="341"/>
      <c r="B90" s="58"/>
      <c r="C90" s="138"/>
      <c r="D90" s="631" t="s">
        <v>145</v>
      </c>
      <c r="E90" s="648"/>
      <c r="F90" s="648"/>
      <c r="G90" s="648"/>
      <c r="H90" s="648"/>
      <c r="I90" s="648"/>
      <c r="J90" s="648"/>
      <c r="K90" s="648"/>
      <c r="L90" s="648"/>
      <c r="M90" s="648"/>
      <c r="N90" s="648"/>
      <c r="O90" s="648"/>
      <c r="P90" s="648"/>
      <c r="Q90" s="648"/>
      <c r="R90" s="648"/>
      <c r="S90" s="648"/>
      <c r="T90" s="648"/>
      <c r="U90" s="648"/>
      <c r="V90" s="648"/>
      <c r="W90" s="648"/>
      <c r="X90" s="649"/>
      <c r="Y90" s="445">
        <f>SUM(Y75:Y89)</f>
        <v>0</v>
      </c>
      <c r="Z90" s="343">
        <f>SUM(Z75:Z79, Z82:Z84, Z86:Z87, Z89)</f>
        <v>85</v>
      </c>
      <c r="AA90" s="16"/>
      <c r="AB90" s="55"/>
      <c r="AC90" s="199"/>
      <c r="AD90" s="202"/>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199"/>
      <c r="BR90" s="199"/>
      <c r="BS90" s="199"/>
      <c r="BT90" s="199"/>
      <c r="BU90" s="199"/>
      <c r="BV90" s="199"/>
      <c r="BW90" s="199"/>
      <c r="BX90" s="199"/>
      <c r="BY90" s="199"/>
      <c r="BZ90" s="199"/>
      <c r="CA90" s="199"/>
      <c r="CB90" s="199"/>
      <c r="CC90" s="199"/>
      <c r="CD90" s="199"/>
      <c r="CE90" s="199"/>
      <c r="CF90" s="199"/>
      <c r="CG90" s="55"/>
      <c r="CH90" s="55"/>
      <c r="CI90" s="55"/>
      <c r="CJ90" s="55"/>
      <c r="CK90" s="55"/>
      <c r="CL90" s="55"/>
      <c r="CM90" s="55"/>
    </row>
    <row r="91" spans="1:91" s="1" customFormat="1" ht="21" customHeight="1" thickBot="1" x14ac:dyDescent="0.25">
      <c r="A91" s="330"/>
      <c r="B91" s="152"/>
      <c r="C91" s="275"/>
      <c r="D91" s="634"/>
      <c r="E91" s="644"/>
      <c r="F91" s="702">
        <v>15</v>
      </c>
      <c r="G91" s="703"/>
      <c r="H91" s="703"/>
      <c r="I91" s="703"/>
      <c r="J91" s="703"/>
      <c r="K91" s="703"/>
      <c r="L91" s="703"/>
      <c r="M91" s="703"/>
      <c r="N91" s="703"/>
      <c r="O91" s="703"/>
      <c r="P91" s="703"/>
      <c r="Q91" s="703"/>
      <c r="R91" s="703"/>
      <c r="S91" s="703"/>
      <c r="T91" s="703"/>
      <c r="U91" s="703"/>
      <c r="V91" s="703"/>
      <c r="W91" s="703"/>
      <c r="X91" s="703"/>
      <c r="Y91" s="703"/>
      <c r="Z91" s="704"/>
      <c r="AA91" s="16"/>
      <c r="AB91" s="55"/>
      <c r="AC91" s="199"/>
      <c r="AD91" s="202"/>
      <c r="AE91" s="199"/>
      <c r="AF91" s="199"/>
      <c r="AG91" s="199"/>
      <c r="AH91" s="199"/>
      <c r="AI91" s="199"/>
      <c r="AJ91" s="199"/>
      <c r="AK91" s="199"/>
      <c r="AL91" s="199"/>
      <c r="AM91" s="199"/>
      <c r="AN91" s="199"/>
      <c r="AO91" s="199"/>
      <c r="AP91" s="199"/>
      <c r="AQ91" s="199"/>
      <c r="AR91" s="199"/>
      <c r="AS91" s="199"/>
      <c r="AT91" s="199"/>
      <c r="AU91" s="199"/>
      <c r="AV91" s="199"/>
      <c r="AW91" s="199"/>
      <c r="AX91" s="199"/>
      <c r="AY91" s="199"/>
      <c r="AZ91" s="199"/>
      <c r="BA91" s="199"/>
      <c r="BB91" s="199"/>
      <c r="BC91" s="199"/>
      <c r="BD91" s="199"/>
      <c r="BE91" s="199"/>
      <c r="BF91" s="199"/>
      <c r="BG91" s="199"/>
      <c r="BH91" s="199"/>
      <c r="BI91" s="199"/>
      <c r="BJ91" s="199"/>
      <c r="BK91" s="199"/>
      <c r="BL91" s="199"/>
      <c r="BM91" s="199"/>
      <c r="BN91" s="199"/>
      <c r="BO91" s="199"/>
      <c r="BP91" s="199"/>
      <c r="BQ91" s="199"/>
      <c r="BR91" s="199"/>
      <c r="BS91" s="199"/>
      <c r="BT91" s="199"/>
      <c r="BU91" s="199"/>
      <c r="BV91" s="199"/>
      <c r="BW91" s="199"/>
      <c r="BX91" s="199"/>
      <c r="BY91" s="199"/>
      <c r="BZ91" s="199"/>
      <c r="CA91" s="199"/>
      <c r="CB91" s="199"/>
      <c r="CC91" s="199"/>
      <c r="CD91" s="199"/>
      <c r="CE91" s="199"/>
      <c r="CF91" s="199"/>
      <c r="CG91" s="55"/>
      <c r="CH91" s="55"/>
      <c r="CI91" s="55"/>
      <c r="CJ91" s="55"/>
      <c r="CK91" s="55"/>
      <c r="CL91" s="55"/>
      <c r="CM91" s="55"/>
    </row>
    <row r="92" spans="1:91" ht="33" customHeight="1" thickBot="1" x14ac:dyDescent="0.25">
      <c r="A92" s="327"/>
      <c r="B92" s="332">
        <v>2000</v>
      </c>
      <c r="C92" s="790" t="s">
        <v>364</v>
      </c>
      <c r="D92" s="791"/>
      <c r="E92" s="791"/>
      <c r="F92" s="791"/>
      <c r="G92" s="791"/>
      <c r="H92" s="791"/>
      <c r="I92" s="791"/>
      <c r="J92" s="791"/>
      <c r="K92" s="791"/>
      <c r="L92" s="791"/>
      <c r="M92" s="791"/>
      <c r="N92" s="791"/>
      <c r="O92" s="791"/>
      <c r="P92" s="791"/>
      <c r="Q92" s="791"/>
      <c r="R92" s="791"/>
      <c r="S92" s="791"/>
      <c r="T92" s="791"/>
      <c r="U92" s="791"/>
      <c r="V92" s="791"/>
      <c r="W92" s="791"/>
      <c r="X92" s="791"/>
      <c r="Y92" s="791"/>
      <c r="Z92" s="792"/>
      <c r="AA92" s="55"/>
      <c r="AD92" s="209"/>
    </row>
    <row r="93" spans="1:91" ht="30" customHeight="1" thickBot="1" x14ac:dyDescent="0.25">
      <c r="A93" s="327" t="s">
        <v>412</v>
      </c>
      <c r="B93" s="216">
        <v>2100</v>
      </c>
      <c r="C93" s="143" t="s">
        <v>30</v>
      </c>
      <c r="D93" s="40"/>
      <c r="E93" s="41"/>
      <c r="F93" s="40"/>
      <c r="G93" s="41"/>
      <c r="H93" s="40"/>
      <c r="I93" s="42"/>
      <c r="J93" s="30" t="s">
        <v>429</v>
      </c>
      <c r="K93" s="41"/>
      <c r="L93" s="40"/>
      <c r="M93" s="42"/>
      <c r="N93" s="29" t="s">
        <v>429</v>
      </c>
      <c r="O93" s="41"/>
      <c r="P93" s="40"/>
      <c r="Q93" s="42"/>
      <c r="R93" s="43"/>
      <c r="S93" s="41"/>
      <c r="T93" s="40"/>
      <c r="U93" s="42"/>
      <c r="V93" s="43"/>
      <c r="W93" s="42"/>
      <c r="X93" s="44"/>
      <c r="Y93" s="38"/>
      <c r="Z93" s="34"/>
      <c r="AA93" s="55"/>
      <c r="AD93" s="209"/>
    </row>
    <row r="94" spans="1:91" s="1" customFormat="1" ht="27.95" customHeight="1" x14ac:dyDescent="0.2">
      <c r="A94" s="341"/>
      <c r="B94" s="224" t="s">
        <v>365</v>
      </c>
      <c r="C94" s="124" t="s">
        <v>36</v>
      </c>
      <c r="D94" s="585"/>
      <c r="E94" s="627"/>
      <c r="F94" s="585"/>
      <c r="G94" s="627"/>
      <c r="H94" s="585"/>
      <c r="I94" s="627"/>
      <c r="J94" s="585"/>
      <c r="K94" s="627"/>
      <c r="L94" s="585"/>
      <c r="M94" s="627"/>
      <c r="N94" s="585"/>
      <c r="O94" s="627"/>
      <c r="P94" s="585"/>
      <c r="Q94" s="627"/>
      <c r="R94" s="585"/>
      <c r="S94" s="627"/>
      <c r="T94" s="585"/>
      <c r="U94" s="627"/>
      <c r="V94" s="585"/>
      <c r="W94" s="627"/>
      <c r="X94" s="391"/>
      <c r="Y94" s="292">
        <f t="shared" ref="Y94:Y102" si="16">IF(OR(D94="s",F94="s",H94="s",J94="s",L94="s",N94="s",P94="s",R94="s",T94="s",V94="s"), 0, IF(OR(D94="a",F94="a",H94="a",J94="a",L94="a",N94="a",P94="a",R94="a",T94="a",V94="a"),Z94,0))</f>
        <v>0</v>
      </c>
      <c r="Z94" s="338">
        <v>10</v>
      </c>
      <c r="AA94" s="57">
        <f>COUNTIF(D94:W94,"a")+COUNTIF(D94:W94,"s")+COUNTIF(X94:X94,"na")</f>
        <v>0</v>
      </c>
      <c r="AB94" s="402"/>
      <c r="AC94" s="436"/>
      <c r="AD94" s="202"/>
      <c r="AE94" s="199"/>
      <c r="AF94" s="436"/>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c r="BN94" s="199"/>
      <c r="BO94" s="199"/>
      <c r="BP94" s="199"/>
      <c r="BQ94" s="199"/>
      <c r="BR94" s="199"/>
      <c r="BS94" s="199"/>
      <c r="BT94" s="199"/>
      <c r="BU94" s="199"/>
      <c r="BV94" s="199"/>
      <c r="BW94" s="199"/>
      <c r="BX94" s="199"/>
      <c r="BY94" s="199"/>
      <c r="BZ94" s="199"/>
      <c r="CA94" s="199"/>
      <c r="CB94" s="199"/>
      <c r="CC94" s="199"/>
      <c r="CD94" s="199"/>
      <c r="CE94" s="199"/>
      <c r="CF94" s="199"/>
      <c r="CG94" s="55"/>
      <c r="CH94" s="55"/>
      <c r="CI94" s="55"/>
      <c r="CJ94" s="55"/>
      <c r="CK94" s="55"/>
      <c r="CL94" s="55"/>
      <c r="CM94" s="55"/>
    </row>
    <row r="95" spans="1:91" s="1" customFormat="1" ht="45" customHeight="1" x14ac:dyDescent="0.2">
      <c r="A95" s="341"/>
      <c r="B95" s="224" t="s">
        <v>92</v>
      </c>
      <c r="C95" s="124" t="s">
        <v>516</v>
      </c>
      <c r="D95" s="585"/>
      <c r="E95" s="627"/>
      <c r="F95" s="585"/>
      <c r="G95" s="627"/>
      <c r="H95" s="585"/>
      <c r="I95" s="627"/>
      <c r="J95" s="585"/>
      <c r="K95" s="627"/>
      <c r="L95" s="585"/>
      <c r="M95" s="627"/>
      <c r="N95" s="585"/>
      <c r="O95" s="627"/>
      <c r="P95" s="585"/>
      <c r="Q95" s="627"/>
      <c r="R95" s="585"/>
      <c r="S95" s="627"/>
      <c r="T95" s="585"/>
      <c r="U95" s="627"/>
      <c r="V95" s="585"/>
      <c r="W95" s="627"/>
      <c r="X95" s="175"/>
      <c r="Y95" s="105">
        <f t="shared" si="16"/>
        <v>0</v>
      </c>
      <c r="Z95" s="338">
        <v>10</v>
      </c>
      <c r="AA95" s="16">
        <f t="shared" ref="AA95:AA102" si="17">COUNTIF(D95:W95,"a")+COUNTIF(D95:W95,"s")</f>
        <v>0</v>
      </c>
      <c r="AB95" s="402"/>
      <c r="AC95" s="436"/>
      <c r="AD95" s="202" t="s">
        <v>34</v>
      </c>
      <c r="AE95" s="199"/>
      <c r="AF95" s="436"/>
      <c r="AG95" s="199"/>
      <c r="AH95" s="199"/>
      <c r="AI95" s="199"/>
      <c r="AJ95" s="199"/>
      <c r="AK95" s="199"/>
      <c r="AL95" s="199"/>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c r="BN95" s="199"/>
      <c r="BO95" s="199"/>
      <c r="BP95" s="199"/>
      <c r="BQ95" s="199"/>
      <c r="BR95" s="199"/>
      <c r="BS95" s="199"/>
      <c r="BT95" s="199"/>
      <c r="BU95" s="199"/>
      <c r="BV95" s="199"/>
      <c r="BW95" s="199"/>
      <c r="BX95" s="199"/>
      <c r="BY95" s="199"/>
      <c r="BZ95" s="199"/>
      <c r="CA95" s="199"/>
      <c r="CB95" s="199"/>
      <c r="CC95" s="199"/>
      <c r="CD95" s="199"/>
      <c r="CE95" s="199"/>
      <c r="CF95" s="199"/>
      <c r="CG95" s="55"/>
      <c r="CH95" s="55"/>
      <c r="CI95" s="55"/>
      <c r="CJ95" s="55"/>
      <c r="CK95" s="55"/>
      <c r="CL95" s="55"/>
      <c r="CM95" s="55"/>
    </row>
    <row r="96" spans="1:91" s="1" customFormat="1" ht="45" customHeight="1" x14ac:dyDescent="0.2">
      <c r="A96" s="341"/>
      <c r="B96" s="224" t="s">
        <v>366</v>
      </c>
      <c r="C96" s="119" t="s">
        <v>517</v>
      </c>
      <c r="D96" s="585"/>
      <c r="E96" s="627"/>
      <c r="F96" s="585"/>
      <c r="G96" s="627"/>
      <c r="H96" s="585"/>
      <c r="I96" s="627"/>
      <c r="J96" s="585"/>
      <c r="K96" s="627"/>
      <c r="L96" s="585"/>
      <c r="M96" s="627"/>
      <c r="N96" s="585"/>
      <c r="O96" s="627"/>
      <c r="P96" s="585"/>
      <c r="Q96" s="627"/>
      <c r="R96" s="585"/>
      <c r="S96" s="627"/>
      <c r="T96" s="585"/>
      <c r="U96" s="627"/>
      <c r="V96" s="585"/>
      <c r="W96" s="627"/>
      <c r="X96" s="175"/>
      <c r="Y96" s="212">
        <f t="shared" si="16"/>
        <v>0</v>
      </c>
      <c r="Z96" s="353">
        <v>10</v>
      </c>
      <c r="AA96" s="16">
        <f t="shared" si="17"/>
        <v>0</v>
      </c>
      <c r="AB96" s="402"/>
      <c r="AC96" s="436"/>
      <c r="AD96" s="202"/>
      <c r="AE96" s="199"/>
      <c r="AF96" s="436"/>
      <c r="AG96" s="199"/>
      <c r="AH96" s="199"/>
      <c r="AI96" s="199"/>
      <c r="AJ96" s="199"/>
      <c r="AK96" s="199"/>
      <c r="AL96" s="199"/>
      <c r="AM96" s="199"/>
      <c r="AN96" s="199"/>
      <c r="AO96" s="199"/>
      <c r="AP96" s="199"/>
      <c r="AQ96" s="199"/>
      <c r="AR96" s="199"/>
      <c r="AS96" s="199"/>
      <c r="AT96" s="199"/>
      <c r="AU96" s="199"/>
      <c r="AV96" s="199"/>
      <c r="AW96" s="199"/>
      <c r="AX96" s="199"/>
      <c r="AY96" s="199"/>
      <c r="AZ96" s="199"/>
      <c r="BA96" s="199"/>
      <c r="BB96" s="199"/>
      <c r="BC96" s="199"/>
      <c r="BD96" s="199"/>
      <c r="BE96" s="199"/>
      <c r="BF96" s="199"/>
      <c r="BG96" s="199"/>
      <c r="BH96" s="199"/>
      <c r="BI96" s="199"/>
      <c r="BJ96" s="199"/>
      <c r="BK96" s="199"/>
      <c r="BL96" s="199"/>
      <c r="BM96" s="199"/>
      <c r="BN96" s="199"/>
      <c r="BO96" s="199"/>
      <c r="BP96" s="199"/>
      <c r="BQ96" s="199"/>
      <c r="BR96" s="199"/>
      <c r="BS96" s="199"/>
      <c r="BT96" s="199"/>
      <c r="BU96" s="199"/>
      <c r="BV96" s="199"/>
      <c r="BW96" s="199"/>
      <c r="BX96" s="199"/>
      <c r="BY96" s="199"/>
      <c r="BZ96" s="199"/>
      <c r="CA96" s="199"/>
      <c r="CB96" s="199"/>
      <c r="CC96" s="199"/>
      <c r="CD96" s="199"/>
      <c r="CE96" s="199"/>
      <c r="CF96" s="199"/>
      <c r="CG96" s="55"/>
      <c r="CH96" s="55"/>
      <c r="CI96" s="55"/>
      <c r="CJ96" s="55"/>
      <c r="CK96" s="55"/>
      <c r="CL96" s="55"/>
      <c r="CM96" s="55"/>
    </row>
    <row r="97" spans="1:95" s="1" customFormat="1" ht="27.95" customHeight="1" x14ac:dyDescent="0.2">
      <c r="A97" s="341"/>
      <c r="B97" s="224" t="s">
        <v>182</v>
      </c>
      <c r="C97" s="124" t="s">
        <v>518</v>
      </c>
      <c r="D97" s="585"/>
      <c r="E97" s="627"/>
      <c r="F97" s="585"/>
      <c r="G97" s="627"/>
      <c r="H97" s="585"/>
      <c r="I97" s="627"/>
      <c r="J97" s="585"/>
      <c r="K97" s="627"/>
      <c r="L97" s="585"/>
      <c r="M97" s="627"/>
      <c r="N97" s="585"/>
      <c r="O97" s="627"/>
      <c r="P97" s="585"/>
      <c r="Q97" s="627"/>
      <c r="R97" s="585"/>
      <c r="S97" s="627"/>
      <c r="T97" s="585"/>
      <c r="U97" s="627"/>
      <c r="V97" s="585"/>
      <c r="W97" s="627"/>
      <c r="X97" s="175"/>
      <c r="Y97" s="215">
        <f t="shared" si="16"/>
        <v>0</v>
      </c>
      <c r="Z97" s="342">
        <v>10</v>
      </c>
      <c r="AA97" s="16">
        <f t="shared" si="17"/>
        <v>0</v>
      </c>
      <c r="AB97" s="402"/>
      <c r="AC97" s="436"/>
      <c r="AD97" s="202"/>
      <c r="AE97" s="199"/>
      <c r="AF97" s="436"/>
      <c r="AG97" s="199"/>
      <c r="AH97" s="199"/>
      <c r="AI97" s="199"/>
      <c r="AJ97" s="199"/>
      <c r="AK97" s="199"/>
      <c r="AL97" s="199"/>
      <c r="AM97" s="199"/>
      <c r="AN97" s="199"/>
      <c r="AO97" s="199"/>
      <c r="AP97" s="199"/>
      <c r="AQ97" s="199"/>
      <c r="AR97" s="199"/>
      <c r="AS97" s="199"/>
      <c r="AT97" s="199"/>
      <c r="AU97" s="199"/>
      <c r="AV97" s="199"/>
      <c r="AW97" s="199"/>
      <c r="AX97" s="199"/>
      <c r="AY97" s="199"/>
      <c r="AZ97" s="199"/>
      <c r="BA97" s="199"/>
      <c r="BB97" s="199"/>
      <c r="BC97" s="199"/>
      <c r="BD97" s="199"/>
      <c r="BE97" s="199"/>
      <c r="BF97" s="199"/>
      <c r="BG97" s="199"/>
      <c r="BH97" s="199"/>
      <c r="BI97" s="199"/>
      <c r="BJ97" s="199"/>
      <c r="BK97" s="199"/>
      <c r="BL97" s="199"/>
      <c r="BM97" s="199"/>
      <c r="BN97" s="199"/>
      <c r="BO97" s="199"/>
      <c r="BP97" s="199"/>
      <c r="BQ97" s="199"/>
      <c r="BR97" s="199"/>
      <c r="BS97" s="199"/>
      <c r="BT97" s="199"/>
      <c r="BU97" s="199"/>
      <c r="BV97" s="199"/>
      <c r="BW97" s="199"/>
      <c r="BX97" s="199"/>
      <c r="BY97" s="199"/>
      <c r="BZ97" s="199"/>
      <c r="CA97" s="199"/>
      <c r="CB97" s="199"/>
      <c r="CC97" s="199"/>
      <c r="CD97" s="199"/>
      <c r="CE97" s="199"/>
      <c r="CF97" s="199"/>
      <c r="CG97" s="55"/>
      <c r="CH97" s="55"/>
      <c r="CI97" s="55"/>
      <c r="CJ97" s="55"/>
      <c r="CK97" s="55"/>
      <c r="CL97" s="55"/>
      <c r="CM97" s="55"/>
    </row>
    <row r="98" spans="1:95" s="1" customFormat="1" ht="27.95" customHeight="1" x14ac:dyDescent="0.2">
      <c r="A98" s="341"/>
      <c r="B98" s="224" t="s">
        <v>183</v>
      </c>
      <c r="C98" s="124" t="s">
        <v>138</v>
      </c>
      <c r="D98" s="585"/>
      <c r="E98" s="627"/>
      <c r="F98" s="585"/>
      <c r="G98" s="627"/>
      <c r="H98" s="585"/>
      <c r="I98" s="627"/>
      <c r="J98" s="585"/>
      <c r="K98" s="627"/>
      <c r="L98" s="585"/>
      <c r="M98" s="627"/>
      <c r="N98" s="585"/>
      <c r="O98" s="627"/>
      <c r="P98" s="585"/>
      <c r="Q98" s="627"/>
      <c r="R98" s="585"/>
      <c r="S98" s="627"/>
      <c r="T98" s="585"/>
      <c r="U98" s="627"/>
      <c r="V98" s="585"/>
      <c r="W98" s="627"/>
      <c r="X98" s="175"/>
      <c r="Y98" s="292">
        <f t="shared" si="16"/>
        <v>0</v>
      </c>
      <c r="Z98" s="338">
        <v>10</v>
      </c>
      <c r="AA98" s="16">
        <f t="shared" si="17"/>
        <v>0</v>
      </c>
      <c r="AB98" s="402"/>
      <c r="AC98" s="436"/>
      <c r="AD98" s="202" t="s">
        <v>34</v>
      </c>
      <c r="AE98" s="199"/>
      <c r="AF98" s="436"/>
      <c r="AG98" s="199"/>
      <c r="AH98" s="199"/>
      <c r="AI98" s="199"/>
      <c r="AJ98" s="199"/>
      <c r="AK98" s="199"/>
      <c r="AL98" s="199"/>
      <c r="AM98" s="199"/>
      <c r="AN98" s="199"/>
      <c r="AO98" s="199"/>
      <c r="AP98" s="199"/>
      <c r="AQ98" s="199"/>
      <c r="AR98" s="199"/>
      <c r="AS98" s="199"/>
      <c r="AT98" s="199"/>
      <c r="AU98" s="199"/>
      <c r="AV98" s="199"/>
      <c r="AW98" s="199"/>
      <c r="AX98" s="199"/>
      <c r="AY98" s="199"/>
      <c r="AZ98" s="199"/>
      <c r="BA98" s="199"/>
      <c r="BB98" s="199"/>
      <c r="BC98" s="199"/>
      <c r="BD98" s="199"/>
      <c r="BE98" s="199"/>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199"/>
      <c r="CC98" s="199"/>
      <c r="CD98" s="199"/>
      <c r="CE98" s="199"/>
      <c r="CF98" s="199"/>
      <c r="CG98" s="55"/>
      <c r="CH98" s="55"/>
      <c r="CI98" s="55"/>
      <c r="CJ98" s="55"/>
      <c r="CK98" s="55"/>
      <c r="CL98" s="55"/>
      <c r="CM98" s="55"/>
    </row>
    <row r="99" spans="1:95" s="1" customFormat="1" ht="45" customHeight="1" x14ac:dyDescent="0.2">
      <c r="A99" s="341"/>
      <c r="B99" s="224" t="s">
        <v>543</v>
      </c>
      <c r="C99" s="124" t="s">
        <v>1028</v>
      </c>
      <c r="D99" s="585"/>
      <c r="E99" s="627"/>
      <c r="F99" s="585"/>
      <c r="G99" s="627"/>
      <c r="H99" s="585"/>
      <c r="I99" s="627"/>
      <c r="J99" s="585"/>
      <c r="K99" s="627"/>
      <c r="L99" s="585"/>
      <c r="M99" s="627"/>
      <c r="N99" s="585"/>
      <c r="O99" s="627"/>
      <c r="P99" s="585"/>
      <c r="Q99" s="627"/>
      <c r="R99" s="585"/>
      <c r="S99" s="627"/>
      <c r="T99" s="585"/>
      <c r="U99" s="627"/>
      <c r="V99" s="585"/>
      <c r="W99" s="627"/>
      <c r="X99" s="175"/>
      <c r="Y99" s="99">
        <f t="shared" si="16"/>
        <v>0</v>
      </c>
      <c r="Z99" s="338">
        <v>10</v>
      </c>
      <c r="AA99" s="16">
        <f>IF((COUNTIF(D99:W99,"a")+COUNTIF(D99:W99,"s"))&gt;0,IF(OR((COUNTIF(D100:W100,"a")+COUNTIF(D100:W100,"s"))),0,COUNTIF(D99:W99,"a")+COUNTIF(D99:W99,"s")),COUNTIF(D99:W99,"a")+COUNTIF(D99:W99,"s"))</f>
        <v>0</v>
      </c>
      <c r="AB99" s="228"/>
      <c r="AC99" s="436"/>
      <c r="AD99" s="202"/>
      <c r="AE99" s="199"/>
      <c r="AF99" s="436"/>
      <c r="AG99" s="199"/>
      <c r="AH99" s="199"/>
      <c r="AI99" s="199"/>
      <c r="AJ99" s="199"/>
      <c r="AK99" s="199"/>
      <c r="AL99" s="199"/>
      <c r="AM99" s="199"/>
      <c r="AN99" s="199"/>
      <c r="AO99" s="199"/>
      <c r="AP99" s="199"/>
      <c r="AQ99" s="199"/>
      <c r="AR99" s="199"/>
      <c r="AS99" s="199"/>
      <c r="AT99" s="199"/>
      <c r="AU99" s="199"/>
      <c r="AV99" s="199"/>
      <c r="AW99" s="199"/>
      <c r="AX99" s="199"/>
      <c r="AY99" s="199"/>
      <c r="AZ99" s="199"/>
      <c r="BA99" s="199"/>
      <c r="BB99" s="199"/>
      <c r="BC99" s="199"/>
      <c r="BD99" s="199"/>
      <c r="BE99" s="199"/>
      <c r="BF99" s="199"/>
      <c r="BG99" s="199"/>
      <c r="BH99" s="199"/>
      <c r="BI99" s="199"/>
      <c r="BJ99" s="199"/>
      <c r="BK99" s="199"/>
      <c r="BL99" s="199"/>
      <c r="BM99" s="199"/>
      <c r="BN99" s="199"/>
      <c r="BO99" s="199"/>
      <c r="BP99" s="199"/>
      <c r="BQ99" s="199"/>
      <c r="BR99" s="199"/>
      <c r="BS99" s="199"/>
      <c r="BT99" s="199"/>
      <c r="BU99" s="199"/>
      <c r="BV99" s="199"/>
      <c r="BW99" s="199"/>
      <c r="BX99" s="199"/>
      <c r="BY99" s="199"/>
      <c r="BZ99" s="199"/>
      <c r="CA99" s="199"/>
      <c r="CB99" s="199"/>
      <c r="CC99" s="199"/>
      <c r="CD99" s="199"/>
      <c r="CE99" s="199"/>
      <c r="CF99" s="199"/>
      <c r="CG99" s="55"/>
      <c r="CH99" s="55"/>
      <c r="CI99" s="55"/>
      <c r="CJ99" s="55"/>
      <c r="CK99" s="55"/>
      <c r="CL99" s="55"/>
      <c r="CM99" s="55"/>
    </row>
    <row r="100" spans="1:95" s="1" customFormat="1" ht="45" customHeight="1" x14ac:dyDescent="0.2">
      <c r="A100" s="341"/>
      <c r="B100" s="224" t="s">
        <v>544</v>
      </c>
      <c r="C100" s="415" t="s">
        <v>545</v>
      </c>
      <c r="D100" s="585"/>
      <c r="E100" s="627"/>
      <c r="F100" s="585"/>
      <c r="G100" s="627"/>
      <c r="H100" s="585"/>
      <c r="I100" s="627"/>
      <c r="J100" s="585"/>
      <c r="K100" s="627"/>
      <c r="L100" s="585"/>
      <c r="M100" s="627"/>
      <c r="N100" s="585"/>
      <c r="O100" s="627"/>
      <c r="P100" s="585"/>
      <c r="Q100" s="627"/>
      <c r="R100" s="585"/>
      <c r="S100" s="627"/>
      <c r="T100" s="585"/>
      <c r="U100" s="627"/>
      <c r="V100" s="585"/>
      <c r="W100" s="627"/>
      <c r="X100" s="175"/>
      <c r="Y100" s="96">
        <f t="shared" si="16"/>
        <v>0</v>
      </c>
      <c r="Z100" s="338">
        <v>5</v>
      </c>
      <c r="AA100" s="16">
        <f>IF((COUNTIF(D100:W100,"a")+COUNTIF(D100:W100,"s"))&gt;0,IF((COUNTIF(D99:W99,"a")+COUNTIF(D99:W99,"s"))&gt;0,0,COUNTIF(D100:W100,"a")+COUNTIF(D100:W100,"s")), COUNTIF(D100:W100,"a")+COUNTIF(D100:W100,"s"))</f>
        <v>0</v>
      </c>
      <c r="AB100" s="228"/>
      <c r="AC100" s="436"/>
      <c r="AD100" s="202"/>
      <c r="AE100" s="199"/>
      <c r="AF100" s="436"/>
      <c r="AG100" s="199"/>
      <c r="AH100" s="199"/>
      <c r="AI100" s="199"/>
      <c r="AJ100" s="199"/>
      <c r="AK100" s="199"/>
      <c r="AL100" s="199"/>
      <c r="AM100" s="199"/>
      <c r="AN100" s="199"/>
      <c r="AO100" s="199"/>
      <c r="AP100" s="199"/>
      <c r="AQ100" s="199"/>
      <c r="AR100" s="199"/>
      <c r="AS100" s="199"/>
      <c r="AT100" s="199"/>
      <c r="AU100" s="199"/>
      <c r="AV100" s="199"/>
      <c r="AW100" s="199"/>
      <c r="AX100" s="199"/>
      <c r="AY100" s="199"/>
      <c r="AZ100" s="199"/>
      <c r="BA100" s="199"/>
      <c r="BB100" s="199"/>
      <c r="BC100" s="199"/>
      <c r="BD100" s="199"/>
      <c r="BE100" s="199"/>
      <c r="BF100" s="199"/>
      <c r="BG100" s="199"/>
      <c r="BH100" s="199"/>
      <c r="BI100" s="199"/>
      <c r="BJ100" s="199"/>
      <c r="BK100" s="199"/>
      <c r="BL100" s="199"/>
      <c r="BM100" s="199"/>
      <c r="BN100" s="199"/>
      <c r="BO100" s="199"/>
      <c r="BP100" s="199"/>
      <c r="BQ100" s="199"/>
      <c r="BR100" s="199"/>
      <c r="BS100" s="199"/>
      <c r="BT100" s="199"/>
      <c r="BU100" s="199"/>
      <c r="BV100" s="199"/>
      <c r="BW100" s="199"/>
      <c r="BX100" s="199"/>
      <c r="BY100" s="199"/>
      <c r="BZ100" s="199"/>
      <c r="CA100" s="199"/>
      <c r="CB100" s="199"/>
      <c r="CC100" s="199"/>
      <c r="CD100" s="199"/>
      <c r="CE100" s="199"/>
      <c r="CF100" s="199"/>
      <c r="CG100" s="55"/>
      <c r="CH100" s="55"/>
      <c r="CI100" s="55"/>
      <c r="CJ100" s="55"/>
      <c r="CK100" s="55"/>
      <c r="CL100" s="55"/>
      <c r="CM100" s="55"/>
    </row>
    <row r="101" spans="1:95" s="1" customFormat="1" ht="27.95" customHeight="1" x14ac:dyDescent="0.2">
      <c r="A101" s="341"/>
      <c r="B101" s="224" t="s">
        <v>519</v>
      </c>
      <c r="C101" s="124" t="s">
        <v>520</v>
      </c>
      <c r="D101" s="585"/>
      <c r="E101" s="627"/>
      <c r="F101" s="585"/>
      <c r="G101" s="627"/>
      <c r="H101" s="585"/>
      <c r="I101" s="627"/>
      <c r="J101" s="585"/>
      <c r="K101" s="627"/>
      <c r="L101" s="585"/>
      <c r="M101" s="627"/>
      <c r="N101" s="585"/>
      <c r="O101" s="627"/>
      <c r="P101" s="585"/>
      <c r="Q101" s="627"/>
      <c r="R101" s="585"/>
      <c r="S101" s="627"/>
      <c r="T101" s="585"/>
      <c r="U101" s="627"/>
      <c r="V101" s="585"/>
      <c r="W101" s="627"/>
      <c r="X101" s="175"/>
      <c r="Y101" s="292">
        <f>IF(OR(D101="s",F101="s",H101="s",J101="s",L101="s",N101="s",P101="s",R101="s",T101="s",V101="s"), 0, IF(OR(D101="a",F101="a",H101="a",J101="a",L101="a",N101="a",P101="a",R101="a",T101="a",V101="a"),Z101,0))</f>
        <v>0</v>
      </c>
      <c r="Z101" s="338">
        <v>10</v>
      </c>
      <c r="AA101" s="16">
        <f>COUNTIF(D101:W101,"a")+COUNTIF(D101:W101,"s")</f>
        <v>0</v>
      </c>
      <c r="AB101" s="402"/>
      <c r="AC101" s="436"/>
      <c r="AD101" s="202"/>
      <c r="AE101" s="199"/>
      <c r="AF101" s="436"/>
      <c r="AG101" s="199"/>
      <c r="AH101" s="199"/>
      <c r="AI101" s="199"/>
      <c r="AJ101" s="199"/>
      <c r="AK101" s="199"/>
      <c r="AL101" s="199"/>
      <c r="AM101" s="199"/>
      <c r="AN101" s="199"/>
      <c r="AO101" s="199"/>
      <c r="AP101" s="199"/>
      <c r="AQ101" s="199"/>
      <c r="AR101" s="199"/>
      <c r="AS101" s="199"/>
      <c r="AT101" s="199"/>
      <c r="AU101" s="199"/>
      <c r="AV101" s="199"/>
      <c r="AW101" s="199"/>
      <c r="AX101" s="199"/>
      <c r="AY101" s="199"/>
      <c r="AZ101" s="199"/>
      <c r="BA101" s="199"/>
      <c r="BB101" s="199"/>
      <c r="BC101" s="199"/>
      <c r="BD101" s="199"/>
      <c r="BE101" s="199"/>
      <c r="BF101" s="199"/>
      <c r="BG101" s="199"/>
      <c r="BH101" s="199"/>
      <c r="BI101" s="199"/>
      <c r="BJ101" s="199"/>
      <c r="BK101" s="199"/>
      <c r="BL101" s="199"/>
      <c r="BM101" s="199"/>
      <c r="BN101" s="199"/>
      <c r="BO101" s="199"/>
      <c r="BP101" s="199"/>
      <c r="BQ101" s="199"/>
      <c r="BR101" s="199"/>
      <c r="BS101" s="199"/>
      <c r="BT101" s="199"/>
      <c r="BU101" s="199"/>
      <c r="BV101" s="199"/>
      <c r="BW101" s="199"/>
      <c r="BX101" s="199"/>
      <c r="BY101" s="199"/>
      <c r="BZ101" s="199"/>
      <c r="CA101" s="199"/>
      <c r="CB101" s="199"/>
      <c r="CC101" s="199"/>
      <c r="CD101" s="199"/>
      <c r="CE101" s="199"/>
      <c r="CF101" s="199"/>
      <c r="CG101" s="55"/>
      <c r="CH101" s="55"/>
      <c r="CI101" s="55"/>
      <c r="CJ101" s="55"/>
      <c r="CK101" s="55"/>
      <c r="CL101" s="55"/>
      <c r="CM101" s="55"/>
    </row>
    <row r="102" spans="1:95" s="1" customFormat="1" ht="27.95" customHeight="1" x14ac:dyDescent="0.2">
      <c r="A102" s="341"/>
      <c r="B102" s="224" t="s">
        <v>521</v>
      </c>
      <c r="C102" s="124" t="s">
        <v>522</v>
      </c>
      <c r="D102" s="585"/>
      <c r="E102" s="627"/>
      <c r="F102" s="585"/>
      <c r="G102" s="627"/>
      <c r="H102" s="585"/>
      <c r="I102" s="627"/>
      <c r="J102" s="585"/>
      <c r="K102" s="627"/>
      <c r="L102" s="585"/>
      <c r="M102" s="627"/>
      <c r="N102" s="585"/>
      <c r="O102" s="627"/>
      <c r="P102" s="585"/>
      <c r="Q102" s="627"/>
      <c r="R102" s="585"/>
      <c r="S102" s="627"/>
      <c r="T102" s="585"/>
      <c r="U102" s="627"/>
      <c r="V102" s="585"/>
      <c r="W102" s="627"/>
      <c r="X102" s="175"/>
      <c r="Y102" s="292">
        <f t="shared" si="16"/>
        <v>0</v>
      </c>
      <c r="Z102" s="338">
        <v>10</v>
      </c>
      <c r="AA102" s="16">
        <f t="shared" si="17"/>
        <v>0</v>
      </c>
      <c r="AB102" s="402"/>
      <c r="AC102" s="436"/>
      <c r="AD102" s="202"/>
      <c r="AE102" s="199"/>
      <c r="AF102" s="436"/>
      <c r="AG102" s="199"/>
      <c r="AH102" s="199"/>
      <c r="AI102" s="199"/>
      <c r="AJ102" s="199"/>
      <c r="AK102" s="199"/>
      <c r="AL102" s="199"/>
      <c r="AM102" s="199"/>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199"/>
      <c r="BJ102" s="199"/>
      <c r="BK102" s="199"/>
      <c r="BL102" s="199"/>
      <c r="BM102" s="199"/>
      <c r="BN102" s="199"/>
      <c r="BO102" s="199"/>
      <c r="BP102" s="199"/>
      <c r="BQ102" s="199"/>
      <c r="BR102" s="199"/>
      <c r="BS102" s="199"/>
      <c r="BT102" s="199"/>
      <c r="BU102" s="199"/>
      <c r="BV102" s="199"/>
      <c r="BW102" s="199"/>
      <c r="BX102" s="199"/>
      <c r="BY102" s="199"/>
      <c r="BZ102" s="199"/>
      <c r="CA102" s="199"/>
      <c r="CB102" s="199"/>
      <c r="CC102" s="199"/>
      <c r="CD102" s="199"/>
      <c r="CE102" s="199"/>
      <c r="CF102" s="199"/>
      <c r="CG102" s="55"/>
      <c r="CH102" s="55"/>
      <c r="CI102" s="55"/>
      <c r="CJ102" s="55"/>
      <c r="CK102" s="55"/>
      <c r="CL102" s="55"/>
      <c r="CM102" s="55"/>
    </row>
    <row r="103" spans="1:95" s="1" customFormat="1" ht="45" customHeight="1" thickBot="1" x14ac:dyDescent="0.25">
      <c r="A103" s="341"/>
      <c r="B103" s="224" t="s">
        <v>523</v>
      </c>
      <c r="C103" s="124" t="s">
        <v>524</v>
      </c>
      <c r="D103" s="585"/>
      <c r="E103" s="627"/>
      <c r="F103" s="585"/>
      <c r="G103" s="627"/>
      <c r="H103" s="585"/>
      <c r="I103" s="627"/>
      <c r="J103" s="585"/>
      <c r="K103" s="627"/>
      <c r="L103" s="585"/>
      <c r="M103" s="627"/>
      <c r="N103" s="585"/>
      <c r="O103" s="627"/>
      <c r="P103" s="585"/>
      <c r="Q103" s="627"/>
      <c r="R103" s="585"/>
      <c r="S103" s="627"/>
      <c r="T103" s="585"/>
      <c r="U103" s="627"/>
      <c r="V103" s="585"/>
      <c r="W103" s="627"/>
      <c r="X103" s="175"/>
      <c r="Y103" s="292">
        <f>IF(OR(D103="s",F103="s",H103="s",J103="s",L103="s",N103="s",P103="s",R103="s",T103="s",V103="s"), 0, IF(OR(D103="a",F103="a",H103="a",J103="a",L103="a",N103="a",P103="a",R103="a",T103="a",V103="a"),Z103,0))</f>
        <v>0</v>
      </c>
      <c r="Z103" s="338">
        <v>20</v>
      </c>
      <c r="AA103" s="16">
        <f>COUNTIF(D103:W103,"a")+COUNTIF(D103:W103,"s")</f>
        <v>0</v>
      </c>
      <c r="AB103" s="402"/>
      <c r="AC103" s="436"/>
      <c r="AD103" s="202" t="s">
        <v>34</v>
      </c>
      <c r="AE103" s="199"/>
      <c r="AF103" s="436"/>
      <c r="AG103" s="199"/>
      <c r="AH103" s="199"/>
      <c r="AI103" s="199"/>
      <c r="AJ103" s="199"/>
      <c r="AK103" s="199"/>
      <c r="AL103" s="199"/>
      <c r="AM103" s="199"/>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199"/>
      <c r="BQ103" s="199"/>
      <c r="BR103" s="199"/>
      <c r="BS103" s="199"/>
      <c r="BT103" s="199"/>
      <c r="BU103" s="199"/>
      <c r="BV103" s="199"/>
      <c r="BW103" s="199"/>
      <c r="BX103" s="199"/>
      <c r="BY103" s="199"/>
      <c r="BZ103" s="199"/>
      <c r="CA103" s="199"/>
      <c r="CB103" s="199"/>
      <c r="CC103" s="199"/>
      <c r="CD103" s="199"/>
      <c r="CE103" s="199"/>
      <c r="CF103" s="199"/>
      <c r="CG103" s="55"/>
      <c r="CH103" s="55"/>
      <c r="CI103" s="55"/>
      <c r="CJ103" s="55"/>
      <c r="CK103" s="55"/>
      <c r="CL103" s="55"/>
      <c r="CM103" s="55"/>
    </row>
    <row r="104" spans="1:95" ht="21" customHeight="1" thickTop="1" thickBot="1" x14ac:dyDescent="0.25">
      <c r="A104" s="341" t="s">
        <v>67</v>
      </c>
      <c r="B104" s="12"/>
      <c r="C104" s="14"/>
      <c r="D104" s="631" t="s">
        <v>145</v>
      </c>
      <c r="E104" s="632"/>
      <c r="F104" s="632"/>
      <c r="G104" s="632"/>
      <c r="H104" s="632"/>
      <c r="I104" s="632"/>
      <c r="J104" s="632"/>
      <c r="K104" s="632"/>
      <c r="L104" s="632"/>
      <c r="M104" s="632"/>
      <c r="N104" s="632"/>
      <c r="O104" s="632"/>
      <c r="P104" s="632"/>
      <c r="Q104" s="632"/>
      <c r="R104" s="632"/>
      <c r="S104" s="632"/>
      <c r="T104" s="632"/>
      <c r="U104" s="632"/>
      <c r="V104" s="632"/>
      <c r="W104" s="632"/>
      <c r="X104" s="633"/>
      <c r="Y104" s="56">
        <f>SUM(Y94:Y103)</f>
        <v>0</v>
      </c>
      <c r="Z104" s="346">
        <f>SUM(Z94:Z99)+SUM(Z101:Z103)</f>
        <v>100</v>
      </c>
      <c r="AA104" s="55"/>
      <c r="AB104" s="55"/>
      <c r="AD104" s="209"/>
    </row>
    <row r="105" spans="1:95" ht="21" customHeight="1" thickBot="1" x14ac:dyDescent="0.25">
      <c r="A105" s="330" t="s">
        <v>67</v>
      </c>
      <c r="B105" s="9"/>
      <c r="C105" s="13"/>
      <c r="D105" s="634"/>
      <c r="E105" s="644"/>
      <c r="F105" s="787">
        <v>50</v>
      </c>
      <c r="G105" s="646"/>
      <c r="H105" s="646"/>
      <c r="I105" s="646"/>
      <c r="J105" s="646"/>
      <c r="K105" s="646"/>
      <c r="L105" s="646"/>
      <c r="M105" s="646"/>
      <c r="N105" s="646"/>
      <c r="O105" s="646"/>
      <c r="P105" s="646"/>
      <c r="Q105" s="646"/>
      <c r="R105" s="646"/>
      <c r="S105" s="646"/>
      <c r="T105" s="646"/>
      <c r="U105" s="646"/>
      <c r="V105" s="646"/>
      <c r="W105" s="646"/>
      <c r="X105" s="646"/>
      <c r="Y105" s="646"/>
      <c r="Z105" s="647"/>
      <c r="AA105" s="55"/>
      <c r="AB105" s="55"/>
      <c r="AD105" s="209"/>
    </row>
    <row r="106" spans="1:95" ht="30" customHeight="1" thickBot="1" x14ac:dyDescent="0.25">
      <c r="A106" s="341"/>
      <c r="B106" s="216" t="s">
        <v>527</v>
      </c>
      <c r="C106" s="143" t="s">
        <v>526</v>
      </c>
      <c r="D106" s="40"/>
      <c r="E106" s="41"/>
      <c r="F106" s="40"/>
      <c r="G106" s="41"/>
      <c r="H106" s="40"/>
      <c r="I106" s="42"/>
      <c r="J106" s="30" t="s">
        <v>429</v>
      </c>
      <c r="K106" s="41"/>
      <c r="L106" s="40"/>
      <c r="M106" s="42"/>
      <c r="N106" s="29" t="s">
        <v>429</v>
      </c>
      <c r="O106" s="41"/>
      <c r="P106" s="40"/>
      <c r="Q106" s="42"/>
      <c r="R106" s="43"/>
      <c r="S106" s="41"/>
      <c r="T106" s="40"/>
      <c r="U106" s="42"/>
      <c r="V106" s="43"/>
      <c r="W106" s="42"/>
      <c r="X106" s="44"/>
      <c r="Y106" s="38"/>
      <c r="Z106" s="34"/>
      <c r="AA106" s="55"/>
      <c r="AD106" s="209"/>
    </row>
    <row r="107" spans="1:95" s="1" customFormat="1" ht="45" customHeight="1" thickBot="1" x14ac:dyDescent="0.25">
      <c r="A107" s="344"/>
      <c r="B107" s="419"/>
      <c r="C107" s="420" t="s">
        <v>525</v>
      </c>
      <c r="D107" s="754"/>
      <c r="E107" s="755"/>
      <c r="F107" s="755"/>
      <c r="G107" s="755"/>
      <c r="H107" s="755"/>
      <c r="I107" s="755"/>
      <c r="J107" s="755"/>
      <c r="K107" s="755"/>
      <c r="L107" s="755"/>
      <c r="M107" s="755"/>
      <c r="N107" s="755"/>
      <c r="O107" s="755"/>
      <c r="P107" s="755"/>
      <c r="Q107" s="755"/>
      <c r="R107" s="755"/>
      <c r="S107" s="755"/>
      <c r="T107" s="755"/>
      <c r="U107" s="755"/>
      <c r="V107" s="755"/>
      <c r="W107" s="755"/>
      <c r="X107" s="755"/>
      <c r="Y107" s="755"/>
      <c r="Z107" s="756"/>
      <c r="AA107" s="16"/>
      <c r="AB107" s="55"/>
      <c r="AC107" s="436"/>
      <c r="AD107" s="403"/>
      <c r="AE107" s="199"/>
      <c r="AF107" s="436"/>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199"/>
      <c r="BV107" s="199"/>
      <c r="BW107" s="199"/>
      <c r="BX107" s="199"/>
      <c r="BY107" s="199"/>
      <c r="BZ107" s="199"/>
      <c r="CA107" s="199"/>
      <c r="CB107" s="199"/>
      <c r="CC107" s="199"/>
      <c r="CD107" s="199"/>
      <c r="CE107" s="199"/>
      <c r="CF107" s="199"/>
      <c r="CG107" s="55"/>
      <c r="CH107" s="55"/>
      <c r="CI107" s="55"/>
      <c r="CJ107" s="55"/>
      <c r="CK107" s="55"/>
      <c r="CL107" s="55"/>
      <c r="CM107" s="55"/>
    </row>
    <row r="108" spans="1:95" s="1" customFormat="1" ht="45" customHeight="1" x14ac:dyDescent="0.2">
      <c r="A108" s="341"/>
      <c r="B108" s="240" t="s">
        <v>528</v>
      </c>
      <c r="C108" s="124" t="s">
        <v>530</v>
      </c>
      <c r="D108" s="585"/>
      <c r="E108" s="627"/>
      <c r="F108" s="585"/>
      <c r="G108" s="627"/>
      <c r="H108" s="585"/>
      <c r="I108" s="627"/>
      <c r="J108" s="585"/>
      <c r="K108" s="627"/>
      <c r="L108" s="585"/>
      <c r="M108" s="627"/>
      <c r="N108" s="585"/>
      <c r="O108" s="627"/>
      <c r="P108" s="585"/>
      <c r="Q108" s="627"/>
      <c r="R108" s="585"/>
      <c r="S108" s="627"/>
      <c r="T108" s="585"/>
      <c r="U108" s="627"/>
      <c r="V108" s="585"/>
      <c r="W108" s="627"/>
      <c r="X108" s="391" t="s">
        <v>551</v>
      </c>
      <c r="Y108" s="292">
        <f t="shared" ref="Y108:Y109" si="18">IF(OR(D108="s",F108="s",H108="s",J108="s",L108="s",N108="s",P108="s",R108="s",T108="s",V108="s"), 0, IF(OR(D108="a",F108="a",H108="a",J108="a",L108="a",N108="a",P108="a",R108="a",T108="a",V108="a"),Z108,0))</f>
        <v>0</v>
      </c>
      <c r="Z108" s="338">
        <f>IF(X108="na", 0, 20)</f>
        <v>0</v>
      </c>
      <c r="AA108" s="57">
        <f>COUNTIF(D108:W108,"a")+COUNTIF(D108:W108,"s")+COUNTIF(X108:X108,"na")</f>
        <v>1</v>
      </c>
      <c r="AB108" s="402"/>
      <c r="AC108" s="436"/>
      <c r="AD108" s="202"/>
      <c r="AE108" s="199"/>
      <c r="AF108" s="436"/>
      <c r="AG108" s="199"/>
      <c r="AH108" s="199"/>
      <c r="AI108" s="199"/>
      <c r="AJ108" s="199"/>
      <c r="AK108" s="199"/>
      <c r="AL108" s="199"/>
      <c r="AM108" s="199"/>
      <c r="AN108" s="199"/>
      <c r="AO108" s="199"/>
      <c r="AP108" s="199"/>
      <c r="AQ108" s="199"/>
      <c r="AR108" s="199"/>
      <c r="AS108" s="199"/>
      <c r="AT108" s="199"/>
      <c r="AU108" s="199"/>
      <c r="AV108" s="199"/>
      <c r="AW108" s="199"/>
      <c r="AX108" s="199"/>
      <c r="AY108" s="199"/>
      <c r="AZ108" s="199"/>
      <c r="BA108" s="199"/>
      <c r="BB108" s="199"/>
      <c r="BC108" s="199"/>
      <c r="BD108" s="199"/>
      <c r="BE108" s="199"/>
      <c r="BF108" s="199"/>
      <c r="BG108" s="199"/>
      <c r="BH108" s="199"/>
      <c r="BI108" s="199"/>
      <c r="BJ108" s="199"/>
      <c r="BK108" s="199"/>
      <c r="BL108" s="199"/>
      <c r="BM108" s="199"/>
      <c r="BN108" s="199"/>
      <c r="BO108" s="199"/>
      <c r="BP108" s="199"/>
      <c r="BQ108" s="199"/>
      <c r="BR108" s="199"/>
      <c r="BS108" s="199"/>
      <c r="BT108" s="199"/>
      <c r="BU108" s="199"/>
      <c r="BV108" s="199"/>
      <c r="BW108" s="199"/>
      <c r="BX108" s="199"/>
      <c r="BY108" s="199"/>
      <c r="BZ108" s="199"/>
      <c r="CA108" s="199"/>
      <c r="CB108" s="199"/>
      <c r="CC108" s="199"/>
      <c r="CD108" s="199"/>
      <c r="CE108" s="199"/>
      <c r="CF108" s="199"/>
      <c r="CG108" s="55"/>
      <c r="CH108" s="55"/>
      <c r="CI108" s="55"/>
      <c r="CJ108" s="55"/>
      <c r="CK108" s="55"/>
      <c r="CL108" s="55"/>
      <c r="CM108" s="55"/>
    </row>
    <row r="109" spans="1:95" s="1" customFormat="1" ht="27.95" customHeight="1" thickBot="1" x14ac:dyDescent="0.25">
      <c r="A109" s="341"/>
      <c r="B109" s="224" t="s">
        <v>529</v>
      </c>
      <c r="C109" s="124" t="s">
        <v>531</v>
      </c>
      <c r="D109" s="585"/>
      <c r="E109" s="627"/>
      <c r="F109" s="585"/>
      <c r="G109" s="627"/>
      <c r="H109" s="585"/>
      <c r="I109" s="627"/>
      <c r="J109" s="585"/>
      <c r="K109" s="627"/>
      <c r="L109" s="585"/>
      <c r="M109" s="627"/>
      <c r="N109" s="585"/>
      <c r="O109" s="627"/>
      <c r="P109" s="585"/>
      <c r="Q109" s="627"/>
      <c r="R109" s="585"/>
      <c r="S109" s="627"/>
      <c r="T109" s="585"/>
      <c r="U109" s="627"/>
      <c r="V109" s="585"/>
      <c r="W109" s="627"/>
      <c r="X109" s="391" t="s">
        <v>551</v>
      </c>
      <c r="Y109" s="105">
        <f t="shared" si="18"/>
        <v>0</v>
      </c>
      <c r="Z109" s="338">
        <f>IF(X109="na",0,10)</f>
        <v>0</v>
      </c>
      <c r="AA109" s="57">
        <f>COUNTIF(D109:W109,"a")+COUNTIF(D109:W109,"s")+COUNTIF(X109:X109,"na")</f>
        <v>1</v>
      </c>
      <c r="AB109" s="402"/>
      <c r="AC109" s="436"/>
      <c r="AD109" s="202" t="s">
        <v>34</v>
      </c>
      <c r="AE109" s="199"/>
      <c r="AF109" s="436"/>
      <c r="AG109" s="199"/>
      <c r="AH109" s="199"/>
      <c r="AI109" s="199"/>
      <c r="AJ109" s="199"/>
      <c r="AK109" s="199"/>
      <c r="AL109" s="199"/>
      <c r="AM109" s="199"/>
      <c r="AN109" s="199"/>
      <c r="AO109" s="199"/>
      <c r="AP109" s="199"/>
      <c r="AQ109" s="199"/>
      <c r="AR109" s="199"/>
      <c r="AS109" s="199"/>
      <c r="AT109" s="199"/>
      <c r="AU109" s="199"/>
      <c r="AV109" s="199"/>
      <c r="AW109" s="199"/>
      <c r="AX109" s="199"/>
      <c r="AY109" s="199"/>
      <c r="AZ109" s="199"/>
      <c r="BA109" s="199"/>
      <c r="BB109" s="199"/>
      <c r="BC109" s="199"/>
      <c r="BD109" s="199"/>
      <c r="BE109" s="199"/>
      <c r="BF109" s="199"/>
      <c r="BG109" s="199"/>
      <c r="BH109" s="199"/>
      <c r="BI109" s="199"/>
      <c r="BJ109" s="199"/>
      <c r="BK109" s="199"/>
      <c r="BL109" s="199"/>
      <c r="BM109" s="199"/>
      <c r="BN109" s="199"/>
      <c r="BO109" s="199"/>
      <c r="BP109" s="199"/>
      <c r="BQ109" s="199"/>
      <c r="BR109" s="199"/>
      <c r="BS109" s="199"/>
      <c r="BT109" s="199"/>
      <c r="BU109" s="199"/>
      <c r="BV109" s="199"/>
      <c r="BW109" s="199"/>
      <c r="BX109" s="199"/>
      <c r="BY109" s="199"/>
      <c r="BZ109" s="199"/>
      <c r="CA109" s="199"/>
      <c r="CB109" s="199"/>
      <c r="CC109" s="199"/>
      <c r="CD109" s="199"/>
      <c r="CE109" s="199"/>
      <c r="CF109" s="199"/>
      <c r="CG109" s="55"/>
      <c r="CH109" s="55"/>
      <c r="CI109" s="55"/>
      <c r="CJ109" s="55"/>
      <c r="CK109" s="55"/>
      <c r="CL109" s="55"/>
      <c r="CM109" s="55"/>
    </row>
    <row r="110" spans="1:95" ht="21" customHeight="1" thickTop="1" thickBot="1" x14ac:dyDescent="0.25">
      <c r="A110" s="341"/>
      <c r="B110" s="12"/>
      <c r="C110" s="14"/>
      <c r="D110" s="631" t="s">
        <v>145</v>
      </c>
      <c r="E110" s="632"/>
      <c r="F110" s="632"/>
      <c r="G110" s="632"/>
      <c r="H110" s="632"/>
      <c r="I110" s="632"/>
      <c r="J110" s="632"/>
      <c r="K110" s="632"/>
      <c r="L110" s="632"/>
      <c r="M110" s="632"/>
      <c r="N110" s="632"/>
      <c r="O110" s="632"/>
      <c r="P110" s="632"/>
      <c r="Q110" s="632"/>
      <c r="R110" s="632"/>
      <c r="S110" s="632"/>
      <c r="T110" s="632"/>
      <c r="U110" s="632"/>
      <c r="V110" s="632"/>
      <c r="W110" s="632"/>
      <c r="X110" s="633"/>
      <c r="Y110" s="56">
        <f>SUM(Y108:Y109)</f>
        <v>0</v>
      </c>
      <c r="Z110" s="346">
        <f>SUM(Z108:Z109)</f>
        <v>0</v>
      </c>
      <c r="AA110" s="55"/>
      <c r="AB110" s="55"/>
      <c r="AD110" s="209"/>
    </row>
    <row r="111" spans="1:95" ht="21" customHeight="1" thickBot="1" x14ac:dyDescent="0.25">
      <c r="A111" s="330"/>
      <c r="B111" s="220"/>
      <c r="C111" s="425"/>
      <c r="D111" s="634"/>
      <c r="E111" s="644"/>
      <c r="F111" s="835">
        <f>IF(X108="na",0,10)</f>
        <v>0</v>
      </c>
      <c r="G111" s="836"/>
      <c r="H111" s="836"/>
      <c r="I111" s="836"/>
      <c r="J111" s="836"/>
      <c r="K111" s="836"/>
      <c r="L111" s="836"/>
      <c r="M111" s="836"/>
      <c r="N111" s="836"/>
      <c r="O111" s="836"/>
      <c r="P111" s="836"/>
      <c r="Q111" s="836"/>
      <c r="R111" s="836"/>
      <c r="S111" s="836"/>
      <c r="T111" s="836"/>
      <c r="U111" s="836"/>
      <c r="V111" s="836"/>
      <c r="W111" s="836"/>
      <c r="X111" s="836"/>
      <c r="Y111" s="836"/>
      <c r="Z111" s="837"/>
      <c r="AA111" s="55"/>
      <c r="AB111" s="55"/>
      <c r="AD111" s="209"/>
    </row>
    <row r="112" spans="1:95" s="1" customFormat="1" ht="30" customHeight="1" thickBot="1" x14ac:dyDescent="0.25">
      <c r="A112" s="341" t="s">
        <v>412</v>
      </c>
      <c r="B112" s="573" t="s">
        <v>315</v>
      </c>
      <c r="C112" s="147" t="s">
        <v>1102</v>
      </c>
      <c r="D112" s="221"/>
      <c r="E112" s="222"/>
      <c r="F112" s="221" t="s">
        <v>429</v>
      </c>
      <c r="G112" s="222"/>
      <c r="H112" s="221"/>
      <c r="I112" s="222"/>
      <c r="J112" s="221" t="s">
        <v>429</v>
      </c>
      <c r="K112" s="222"/>
      <c r="L112" s="221"/>
      <c r="M112" s="222"/>
      <c r="N112" s="221" t="s">
        <v>429</v>
      </c>
      <c r="O112" s="222"/>
      <c r="P112" s="221"/>
      <c r="Q112" s="222"/>
      <c r="R112" s="221"/>
      <c r="S112" s="222"/>
      <c r="T112" s="221"/>
      <c r="U112" s="222"/>
      <c r="V112" s="221"/>
      <c r="W112" s="222"/>
      <c r="X112" s="48"/>
      <c r="Y112" s="48"/>
      <c r="Z112" s="354"/>
      <c r="AA112" s="57"/>
      <c r="AB112" s="55"/>
      <c r="AC112" s="436"/>
      <c r="AD112" s="202"/>
      <c r="AE112" s="199"/>
      <c r="AF112" s="436"/>
      <c r="AG112" s="199"/>
      <c r="AH112" s="199"/>
      <c r="AI112" s="199"/>
      <c r="AJ112" s="199"/>
      <c r="AK112" s="199"/>
      <c r="AL112" s="199"/>
      <c r="AM112" s="199"/>
      <c r="AN112" s="199"/>
      <c r="AO112" s="199"/>
      <c r="AP112" s="199"/>
      <c r="AQ112" s="199"/>
      <c r="AR112" s="199"/>
      <c r="AS112" s="199"/>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199"/>
      <c r="CA112" s="199"/>
      <c r="CB112" s="199"/>
      <c r="CC112" s="199"/>
      <c r="CD112" s="199"/>
      <c r="CE112" s="55"/>
      <c r="CF112" s="55"/>
      <c r="CG112" s="55"/>
      <c r="CH112" s="55"/>
      <c r="CI112" s="55"/>
      <c r="CJ112" s="55"/>
      <c r="CK112" s="55"/>
      <c r="CL112" s="55"/>
      <c r="CM112" s="55"/>
      <c r="CN112" s="55"/>
      <c r="CO112" s="55"/>
      <c r="CP112" s="55"/>
      <c r="CQ112" s="55"/>
    </row>
    <row r="113" spans="1:95" s="556" customFormat="1" ht="67.5" customHeight="1" x14ac:dyDescent="0.2">
      <c r="A113" s="341" t="s">
        <v>344</v>
      </c>
      <c r="B113" s="262" t="s">
        <v>1103</v>
      </c>
      <c r="C113" s="130" t="s">
        <v>1104</v>
      </c>
      <c r="D113" s="625"/>
      <c r="E113" s="626"/>
      <c r="F113" s="625"/>
      <c r="G113" s="626"/>
      <c r="H113" s="625"/>
      <c r="I113" s="626"/>
      <c r="J113" s="625"/>
      <c r="K113" s="626"/>
      <c r="L113" s="625"/>
      <c r="M113" s="626"/>
      <c r="N113" s="625"/>
      <c r="O113" s="626"/>
      <c r="P113" s="625"/>
      <c r="Q113" s="626"/>
      <c r="R113" s="625"/>
      <c r="S113" s="626"/>
      <c r="T113" s="625"/>
      <c r="U113" s="626"/>
      <c r="V113" s="625"/>
      <c r="W113" s="626"/>
      <c r="X113" s="391"/>
      <c r="Y113" s="104">
        <f t="shared" ref="Y113:Y118" si="19">IF(OR(D113="s",F113="s",H113="s",J113="s",L113="s",N113="s",P113="s",R113="s",T113="s",V113="s"), 0, IF(OR(D113="a",F113="a",H113="a",J113="a",L113="a",N113="a",P113="a",R113="a",T113="a",V113="a"),Z113,0))</f>
        <v>0</v>
      </c>
      <c r="Z113" s="337">
        <f>IF(X113="na",0,10)</f>
        <v>10</v>
      </c>
      <c r="AA113" s="57">
        <f>COUNTIF(D113:W113,"a")+COUNTIF(D113:W113,"s")+COUNTIF(X113:X113,"na")</f>
        <v>0</v>
      </c>
      <c r="AB113" s="572"/>
      <c r="AD113" s="557" t="s">
        <v>34</v>
      </c>
    </row>
    <row r="114" spans="1:95" s="556" customFormat="1" ht="67.5" customHeight="1" x14ac:dyDescent="0.2">
      <c r="A114" s="341" t="s">
        <v>412</v>
      </c>
      <c r="B114" s="262" t="s">
        <v>147</v>
      </c>
      <c r="C114" s="130" t="s">
        <v>1105</v>
      </c>
      <c r="D114" s="585"/>
      <c r="E114" s="627"/>
      <c r="F114" s="585"/>
      <c r="G114" s="627"/>
      <c r="H114" s="585"/>
      <c r="I114" s="627"/>
      <c r="J114" s="585"/>
      <c r="K114" s="627"/>
      <c r="L114" s="585"/>
      <c r="M114" s="627"/>
      <c r="N114" s="585"/>
      <c r="O114" s="627"/>
      <c r="P114" s="585"/>
      <c r="Q114" s="627"/>
      <c r="R114" s="585"/>
      <c r="S114" s="627"/>
      <c r="T114" s="585"/>
      <c r="U114" s="627"/>
      <c r="V114" s="585"/>
      <c r="W114" s="627"/>
      <c r="X114" s="391"/>
      <c r="Y114" s="105">
        <f t="shared" si="19"/>
        <v>0</v>
      </c>
      <c r="Z114" s="337">
        <f>IF(X114="na",0,10)</f>
        <v>10</v>
      </c>
      <c r="AA114" s="57">
        <f>COUNTIF(D114:W114,"a")+COUNTIF(D114:W114,"s")+COUNTIF(X114,"na")</f>
        <v>0</v>
      </c>
      <c r="AB114" s="572"/>
      <c r="AD114" s="557" t="s">
        <v>34</v>
      </c>
    </row>
    <row r="115" spans="1:95" s="556" customFormat="1" ht="67.5" customHeight="1" x14ac:dyDescent="0.2">
      <c r="A115" s="341" t="s">
        <v>412</v>
      </c>
      <c r="B115" s="262" t="s">
        <v>148</v>
      </c>
      <c r="C115" s="130" t="s">
        <v>1106</v>
      </c>
      <c r="D115" s="585"/>
      <c r="E115" s="627"/>
      <c r="F115" s="585"/>
      <c r="G115" s="627"/>
      <c r="H115" s="585"/>
      <c r="I115" s="627"/>
      <c r="J115" s="585"/>
      <c r="K115" s="627"/>
      <c r="L115" s="585"/>
      <c r="M115" s="627"/>
      <c r="N115" s="585"/>
      <c r="O115" s="627"/>
      <c r="P115" s="585"/>
      <c r="Q115" s="627"/>
      <c r="R115" s="585"/>
      <c r="S115" s="627"/>
      <c r="T115" s="585"/>
      <c r="U115" s="627"/>
      <c r="V115" s="585"/>
      <c r="W115" s="627"/>
      <c r="X115" s="175"/>
      <c r="Y115" s="99">
        <f t="shared" si="19"/>
        <v>0</v>
      </c>
      <c r="Z115" s="338">
        <v>10</v>
      </c>
      <c r="AA115" s="16">
        <f>IF((COUNTIF(D115:W115,"a")+COUNTIF(D115:W115,"s"))&gt;0,IF(OR((COUNTIF(D116:W116,"a")+COUNTIF(D116:W116,"s"))),0,COUNTIF(D115:W115,"a")+COUNTIF(D115:W115,"s")),COUNTIF(D115:W115,"a")+COUNTIF(D115:W115,"s"))</f>
        <v>0</v>
      </c>
      <c r="AB115" s="574"/>
      <c r="AD115" s="557" t="s">
        <v>34</v>
      </c>
    </row>
    <row r="116" spans="1:95" s="556" customFormat="1" ht="45" customHeight="1" x14ac:dyDescent="0.2">
      <c r="A116" s="341" t="s">
        <v>344</v>
      </c>
      <c r="B116" s="262" t="s">
        <v>1107</v>
      </c>
      <c r="C116" s="415" t="s">
        <v>1108</v>
      </c>
      <c r="D116" s="585"/>
      <c r="E116" s="627"/>
      <c r="F116" s="585"/>
      <c r="G116" s="627"/>
      <c r="H116" s="585"/>
      <c r="I116" s="627"/>
      <c r="J116" s="585"/>
      <c r="K116" s="627"/>
      <c r="L116" s="585"/>
      <c r="M116" s="627"/>
      <c r="N116" s="585"/>
      <c r="O116" s="627"/>
      <c r="P116" s="585"/>
      <c r="Q116" s="627"/>
      <c r="R116" s="585"/>
      <c r="S116" s="627"/>
      <c r="T116" s="585"/>
      <c r="U116" s="627"/>
      <c r="V116" s="585"/>
      <c r="W116" s="627"/>
      <c r="X116" s="175"/>
      <c r="Y116" s="96">
        <f t="shared" si="19"/>
        <v>0</v>
      </c>
      <c r="Z116" s="338">
        <v>15</v>
      </c>
      <c r="AA116" s="16">
        <f>IF((COUNTIF(D116:W116,"a")+COUNTIF(D116:W116,"s"))&gt;0,IF((COUNTIF(D115:W115,"a")+COUNTIF(D115:W115,"s"))&gt;0,0,COUNTIF(D116:W116,"a")+COUNTIF(D116:W116,"s")), COUNTIF(D116:W116,"a")+COUNTIF(D116:W116,"s"))</f>
        <v>0</v>
      </c>
      <c r="AB116" s="574"/>
      <c r="AD116" s="557"/>
    </row>
    <row r="117" spans="1:95" s="556" customFormat="1" ht="67.5" customHeight="1" x14ac:dyDescent="0.2">
      <c r="A117" s="355" t="s">
        <v>1109</v>
      </c>
      <c r="B117" s="262" t="s">
        <v>1110</v>
      </c>
      <c r="C117" s="130" t="s">
        <v>1111</v>
      </c>
      <c r="D117" s="585"/>
      <c r="E117" s="627"/>
      <c r="F117" s="585"/>
      <c r="G117" s="627"/>
      <c r="H117" s="585"/>
      <c r="I117" s="627"/>
      <c r="J117" s="585"/>
      <c r="K117" s="627"/>
      <c r="L117" s="585"/>
      <c r="M117" s="627"/>
      <c r="N117" s="585"/>
      <c r="O117" s="627"/>
      <c r="P117" s="585"/>
      <c r="Q117" s="627"/>
      <c r="R117" s="585"/>
      <c r="S117" s="627"/>
      <c r="T117" s="585"/>
      <c r="U117" s="627"/>
      <c r="V117" s="585"/>
      <c r="W117" s="627"/>
      <c r="X117" s="175"/>
      <c r="Y117" s="105">
        <f t="shared" si="19"/>
        <v>0</v>
      </c>
      <c r="Z117" s="337">
        <f>IF(X117="na",0,10)</f>
        <v>10</v>
      </c>
      <c r="AA117" s="57">
        <f>COUNTIF(D117:W117,"a")+COUNTIF(D117:W117,"s")</f>
        <v>0</v>
      </c>
      <c r="AB117" s="572"/>
      <c r="AD117" s="557" t="s">
        <v>34</v>
      </c>
    </row>
    <row r="118" spans="1:95" s="556" customFormat="1" ht="45" customHeight="1" thickBot="1" x14ac:dyDescent="0.25">
      <c r="A118" s="355" t="s">
        <v>1109</v>
      </c>
      <c r="B118" s="262" t="s">
        <v>1112</v>
      </c>
      <c r="C118" s="130" t="s">
        <v>1113</v>
      </c>
      <c r="D118" s="585"/>
      <c r="E118" s="627"/>
      <c r="F118" s="585"/>
      <c r="G118" s="627"/>
      <c r="H118" s="585"/>
      <c r="I118" s="627"/>
      <c r="J118" s="585"/>
      <c r="K118" s="627"/>
      <c r="L118" s="585"/>
      <c r="M118" s="627"/>
      <c r="N118" s="585"/>
      <c r="O118" s="627"/>
      <c r="P118" s="585"/>
      <c r="Q118" s="627"/>
      <c r="R118" s="585"/>
      <c r="S118" s="627"/>
      <c r="T118" s="585"/>
      <c r="U118" s="627"/>
      <c r="V118" s="585"/>
      <c r="W118" s="627"/>
      <c r="X118" s="175"/>
      <c r="Y118" s="105">
        <f t="shared" si="19"/>
        <v>0</v>
      </c>
      <c r="Z118" s="337">
        <f>IF(X118="na",0,10)</f>
        <v>10</v>
      </c>
      <c r="AA118" s="57">
        <f>COUNTIF(D118:W118,"a")+COUNTIF(D118:W118,"s")</f>
        <v>0</v>
      </c>
      <c r="AB118" s="572"/>
      <c r="AD118" s="557" t="s">
        <v>34</v>
      </c>
    </row>
    <row r="119" spans="1:95" s="1" customFormat="1" ht="21" customHeight="1" thickTop="1" thickBot="1" x14ac:dyDescent="0.25">
      <c r="A119" s="341" t="s">
        <v>67</v>
      </c>
      <c r="B119" s="58"/>
      <c r="C119" s="124"/>
      <c r="D119" s="631" t="s">
        <v>145</v>
      </c>
      <c r="E119" s="648"/>
      <c r="F119" s="648"/>
      <c r="G119" s="648"/>
      <c r="H119" s="648"/>
      <c r="I119" s="648"/>
      <c r="J119" s="648"/>
      <c r="K119" s="648"/>
      <c r="L119" s="648"/>
      <c r="M119" s="648"/>
      <c r="N119" s="648"/>
      <c r="O119" s="648"/>
      <c r="P119" s="648"/>
      <c r="Q119" s="648"/>
      <c r="R119" s="648"/>
      <c r="S119" s="648"/>
      <c r="T119" s="648"/>
      <c r="U119" s="648"/>
      <c r="V119" s="648"/>
      <c r="W119" s="648"/>
      <c r="X119" s="649"/>
      <c r="Y119" s="56">
        <f>SUM(Y113:Y118)</f>
        <v>0</v>
      </c>
      <c r="Z119" s="339">
        <f>Z113+Z114+Z116+Z117+Z118</f>
        <v>55</v>
      </c>
      <c r="AA119" s="57"/>
      <c r="AB119" s="55"/>
      <c r="AC119" s="436"/>
      <c r="AD119" s="202"/>
      <c r="AE119" s="199"/>
      <c r="AF119" s="436"/>
      <c r="AG119" s="199"/>
      <c r="AH119" s="199"/>
      <c r="AI119" s="199"/>
      <c r="AJ119" s="199"/>
      <c r="AK119" s="199"/>
      <c r="AL119" s="199"/>
      <c r="AM119" s="199"/>
      <c r="AN119" s="199"/>
      <c r="AO119" s="199"/>
      <c r="AP119" s="199"/>
      <c r="AQ119" s="199"/>
      <c r="AR119" s="199"/>
      <c r="AS119" s="199"/>
      <c r="AT119" s="199"/>
      <c r="AU119" s="199"/>
      <c r="AV119" s="199"/>
      <c r="AW119" s="199"/>
      <c r="AX119" s="199"/>
      <c r="AY119" s="199"/>
      <c r="AZ119" s="199"/>
      <c r="BA119" s="199"/>
      <c r="BB119" s="199"/>
      <c r="BC119" s="199"/>
      <c r="BD119" s="199"/>
      <c r="BE119" s="199"/>
      <c r="BF119" s="199"/>
      <c r="BG119" s="199"/>
      <c r="BH119" s="199"/>
      <c r="BI119" s="199"/>
      <c r="BJ119" s="199"/>
      <c r="BK119" s="199"/>
      <c r="BL119" s="199"/>
      <c r="BM119" s="199"/>
      <c r="BN119" s="199"/>
      <c r="BO119" s="199"/>
      <c r="BP119" s="199"/>
      <c r="BQ119" s="199"/>
      <c r="BR119" s="199"/>
      <c r="BS119" s="199"/>
      <c r="BT119" s="199"/>
      <c r="BU119" s="199"/>
      <c r="BV119" s="199"/>
      <c r="BW119" s="199"/>
      <c r="BX119" s="199"/>
      <c r="BY119" s="199"/>
      <c r="BZ119" s="199"/>
      <c r="CA119" s="199"/>
      <c r="CB119" s="199"/>
      <c r="CC119" s="199"/>
      <c r="CD119" s="199"/>
      <c r="CE119" s="55"/>
      <c r="CF119" s="55"/>
      <c r="CG119" s="55"/>
      <c r="CH119" s="55"/>
      <c r="CI119" s="55"/>
      <c r="CJ119" s="55"/>
      <c r="CK119" s="55"/>
      <c r="CL119" s="55"/>
      <c r="CM119" s="55"/>
      <c r="CN119" s="55"/>
      <c r="CO119" s="55"/>
      <c r="CP119" s="55"/>
      <c r="CQ119" s="55"/>
    </row>
    <row r="120" spans="1:95" s="1" customFormat="1" ht="21" customHeight="1" thickBot="1" x14ac:dyDescent="0.25">
      <c r="A120" s="341" t="s">
        <v>67</v>
      </c>
      <c r="B120" s="152"/>
      <c r="C120" s="153"/>
      <c r="D120" s="634"/>
      <c r="E120" s="644"/>
      <c r="F120" s="747">
        <f>Z113+Z114+Z117+Z118</f>
        <v>40</v>
      </c>
      <c r="G120" s="748"/>
      <c r="H120" s="748"/>
      <c r="I120" s="748"/>
      <c r="J120" s="748"/>
      <c r="K120" s="748"/>
      <c r="L120" s="748"/>
      <c r="M120" s="748"/>
      <c r="N120" s="748"/>
      <c r="O120" s="748"/>
      <c r="P120" s="748"/>
      <c r="Q120" s="748"/>
      <c r="R120" s="748"/>
      <c r="S120" s="748"/>
      <c r="T120" s="748"/>
      <c r="U120" s="748"/>
      <c r="V120" s="748"/>
      <c r="W120" s="748"/>
      <c r="X120" s="748"/>
      <c r="Y120" s="748"/>
      <c r="Z120" s="749"/>
      <c r="AA120" s="57"/>
      <c r="AB120" s="55"/>
      <c r="AC120" s="436"/>
      <c r="AD120" s="202"/>
      <c r="AE120" s="199"/>
      <c r="AF120" s="436"/>
      <c r="AG120" s="199"/>
      <c r="AH120" s="199"/>
      <c r="AI120" s="199"/>
      <c r="AJ120" s="199"/>
      <c r="AK120" s="199"/>
      <c r="AL120" s="199"/>
      <c r="AM120" s="199"/>
      <c r="AN120" s="199"/>
      <c r="AO120" s="199"/>
      <c r="AP120" s="199"/>
      <c r="AQ120" s="199"/>
      <c r="AR120" s="199"/>
      <c r="AS120" s="199"/>
      <c r="AT120" s="199"/>
      <c r="AU120" s="199"/>
      <c r="AV120" s="199"/>
      <c r="AW120" s="199"/>
      <c r="AX120" s="199"/>
      <c r="AY120" s="199"/>
      <c r="AZ120" s="199"/>
      <c r="BA120" s="199"/>
      <c r="BB120" s="199"/>
      <c r="BC120" s="199"/>
      <c r="BD120" s="199"/>
      <c r="BE120" s="199"/>
      <c r="BF120" s="199"/>
      <c r="BG120" s="199"/>
      <c r="BH120" s="199"/>
      <c r="BI120" s="199"/>
      <c r="BJ120" s="199"/>
      <c r="BK120" s="199"/>
      <c r="BL120" s="199"/>
      <c r="BM120" s="199"/>
      <c r="BN120" s="199"/>
      <c r="BO120" s="199"/>
      <c r="BP120" s="199"/>
      <c r="BQ120" s="199"/>
      <c r="BR120" s="199"/>
      <c r="BS120" s="199"/>
      <c r="BT120" s="199"/>
      <c r="BU120" s="199"/>
      <c r="BV120" s="199"/>
      <c r="BW120" s="199"/>
      <c r="BX120" s="199"/>
      <c r="BY120" s="199"/>
      <c r="BZ120" s="199"/>
      <c r="CA120" s="199"/>
      <c r="CB120" s="199"/>
      <c r="CC120" s="199"/>
      <c r="CD120" s="199"/>
      <c r="CE120" s="55"/>
      <c r="CF120" s="55"/>
      <c r="CG120" s="55"/>
      <c r="CH120" s="55"/>
      <c r="CI120" s="55"/>
      <c r="CJ120" s="55"/>
      <c r="CK120" s="55"/>
      <c r="CL120" s="55"/>
      <c r="CM120" s="55"/>
      <c r="CN120" s="55"/>
      <c r="CO120" s="55"/>
      <c r="CP120" s="55"/>
      <c r="CQ120" s="55"/>
    </row>
    <row r="121" spans="1:95" ht="30" customHeight="1" thickBot="1" x14ac:dyDescent="0.25">
      <c r="A121" s="341"/>
      <c r="B121" s="216">
        <v>2300</v>
      </c>
      <c r="C121" s="144" t="s">
        <v>31</v>
      </c>
      <c r="D121" s="43"/>
      <c r="E121" s="41"/>
      <c r="F121" s="40"/>
      <c r="G121" s="41"/>
      <c r="H121" s="40"/>
      <c r="I121" s="42"/>
      <c r="J121" s="30" t="s">
        <v>429</v>
      </c>
      <c r="K121" s="41"/>
      <c r="L121" s="40"/>
      <c r="M121" s="42"/>
      <c r="N121" s="43"/>
      <c r="O121" s="41"/>
      <c r="P121" s="40"/>
      <c r="Q121" s="42"/>
      <c r="R121" s="43"/>
      <c r="S121" s="41"/>
      <c r="T121" s="40"/>
      <c r="U121" s="42"/>
      <c r="V121" s="43"/>
      <c r="W121" s="42"/>
      <c r="X121" s="44"/>
      <c r="Y121" s="38"/>
      <c r="Z121" s="34"/>
      <c r="AA121" s="55"/>
      <c r="AD121" s="209"/>
    </row>
    <row r="122" spans="1:95" ht="45" customHeight="1" thickBot="1" x14ac:dyDescent="0.25">
      <c r="A122" s="341"/>
      <c r="B122" s="240" t="s">
        <v>184</v>
      </c>
      <c r="C122" s="129" t="s">
        <v>562</v>
      </c>
      <c r="D122" s="728"/>
      <c r="E122" s="729"/>
      <c r="F122" s="728"/>
      <c r="G122" s="729"/>
      <c r="H122" s="728"/>
      <c r="I122" s="729"/>
      <c r="J122" s="728"/>
      <c r="K122" s="729"/>
      <c r="L122" s="728"/>
      <c r="M122" s="729"/>
      <c r="N122" s="728"/>
      <c r="O122" s="729"/>
      <c r="P122" s="728"/>
      <c r="Q122" s="729"/>
      <c r="R122" s="728"/>
      <c r="S122" s="729"/>
      <c r="T122" s="728"/>
      <c r="U122" s="729"/>
      <c r="V122" s="728"/>
      <c r="W122" s="729"/>
      <c r="X122" s="177"/>
      <c r="Y122" s="101">
        <f>IF(OR(D122="s",F122="s",H122="s",J122="s",L122="s",N122="s",P122="s",R122="s",T122="s",V122="s"), 0, IF(OR(D122="a",F122="a",H122="a",J122="a",L122="a",N122="a",P122="a",R122="a",T122="a",V122="a"),Z122,0))</f>
        <v>0</v>
      </c>
      <c r="Z122" s="336">
        <v>10</v>
      </c>
      <c r="AA122" s="52">
        <f>COUNTIF(D122:W122,"a")+COUNTIF(D122:W122,"s")</f>
        <v>0</v>
      </c>
      <c r="AB122" s="110"/>
      <c r="AD122" s="209" t="s">
        <v>34</v>
      </c>
    </row>
    <row r="123" spans="1:95" ht="21" customHeight="1" thickTop="1" thickBot="1" x14ac:dyDescent="0.25">
      <c r="A123" s="341"/>
      <c r="B123" s="24"/>
      <c r="C123" s="14"/>
      <c r="D123" s="788" t="s">
        <v>145</v>
      </c>
      <c r="E123" s="789"/>
      <c r="F123" s="789"/>
      <c r="G123" s="789"/>
      <c r="H123" s="789"/>
      <c r="I123" s="789"/>
      <c r="J123" s="789"/>
      <c r="K123" s="789"/>
      <c r="L123" s="789"/>
      <c r="M123" s="789"/>
      <c r="N123" s="789"/>
      <c r="O123" s="789"/>
      <c r="P123" s="789"/>
      <c r="Q123" s="789"/>
      <c r="R123" s="789"/>
      <c r="S123" s="789"/>
      <c r="T123" s="789"/>
      <c r="U123" s="789"/>
      <c r="V123" s="789"/>
      <c r="W123" s="789"/>
      <c r="X123" s="789"/>
      <c r="Y123" s="56">
        <f>SUM(Y122)</f>
        <v>0</v>
      </c>
      <c r="Z123" s="346">
        <f>SUM(Z122)</f>
        <v>10</v>
      </c>
      <c r="AA123" s="55"/>
      <c r="AB123" s="55"/>
      <c r="AD123" s="209"/>
    </row>
    <row r="124" spans="1:95" ht="21" customHeight="1" thickBot="1" x14ac:dyDescent="0.25">
      <c r="A124" s="330"/>
      <c r="B124" s="25"/>
      <c r="C124" s="254"/>
      <c r="D124" s="634"/>
      <c r="E124" s="644"/>
      <c r="F124" s="841">
        <v>10</v>
      </c>
      <c r="G124" s="646"/>
      <c r="H124" s="646"/>
      <c r="I124" s="646"/>
      <c r="J124" s="646"/>
      <c r="K124" s="646"/>
      <c r="L124" s="646"/>
      <c r="M124" s="646"/>
      <c r="N124" s="646"/>
      <c r="O124" s="646"/>
      <c r="P124" s="646"/>
      <c r="Q124" s="646"/>
      <c r="R124" s="646"/>
      <c r="S124" s="646"/>
      <c r="T124" s="646"/>
      <c r="U124" s="646"/>
      <c r="V124" s="646"/>
      <c r="W124" s="646"/>
      <c r="X124" s="646"/>
      <c r="Y124" s="646"/>
      <c r="Z124" s="647"/>
      <c r="AA124" s="55"/>
      <c r="AB124" s="55"/>
      <c r="AD124" s="209"/>
    </row>
    <row r="125" spans="1:95" s="1" customFormat="1" ht="30" customHeight="1" thickBot="1" x14ac:dyDescent="0.25">
      <c r="A125" s="327"/>
      <c r="B125" s="278" t="s">
        <v>556</v>
      </c>
      <c r="C125" s="149" t="s">
        <v>557</v>
      </c>
      <c r="D125" s="221"/>
      <c r="E125" s="222"/>
      <c r="F125" s="221"/>
      <c r="G125" s="222"/>
      <c r="H125" s="221"/>
      <c r="I125" s="222"/>
      <c r="J125" s="221"/>
      <c r="K125" s="222"/>
      <c r="L125" s="221"/>
      <c r="M125" s="222"/>
      <c r="N125" s="221"/>
      <c r="O125" s="222"/>
      <c r="P125" s="221"/>
      <c r="Q125" s="222"/>
      <c r="R125" s="221"/>
      <c r="S125" s="222"/>
      <c r="T125" s="221"/>
      <c r="U125" s="222"/>
      <c r="V125" s="221"/>
      <c r="W125" s="222"/>
      <c r="X125" s="48"/>
      <c r="Y125" s="48"/>
      <c r="Z125" s="354"/>
      <c r="AA125" s="57"/>
      <c r="AB125" s="55"/>
      <c r="AC125" s="436"/>
      <c r="AD125" s="202"/>
      <c r="AE125" s="199"/>
      <c r="AF125" s="436"/>
      <c r="AG125" s="199"/>
      <c r="AH125" s="199"/>
      <c r="AI125" s="199"/>
      <c r="AJ125" s="199"/>
      <c r="AK125" s="199"/>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55"/>
      <c r="CF125" s="55"/>
      <c r="CG125" s="55"/>
      <c r="CH125" s="55"/>
      <c r="CI125" s="55"/>
      <c r="CJ125" s="55"/>
      <c r="CK125" s="55"/>
      <c r="CL125" s="55"/>
      <c r="CM125" s="55"/>
      <c r="CN125" s="55"/>
      <c r="CO125" s="55"/>
      <c r="CP125" s="55"/>
      <c r="CQ125" s="55"/>
    </row>
    <row r="126" spans="1:95" s="1" customFormat="1" ht="45" customHeight="1" x14ac:dyDescent="0.2">
      <c r="A126" s="341"/>
      <c r="B126" s="262" t="s">
        <v>560</v>
      </c>
      <c r="C126" s="183" t="s">
        <v>558</v>
      </c>
      <c r="D126" s="625"/>
      <c r="E126" s="626"/>
      <c r="F126" s="625"/>
      <c r="G126" s="626"/>
      <c r="H126" s="625"/>
      <c r="I126" s="626"/>
      <c r="J126" s="625"/>
      <c r="K126" s="626"/>
      <c r="L126" s="625"/>
      <c r="M126" s="626"/>
      <c r="N126" s="625"/>
      <c r="O126" s="626"/>
      <c r="P126" s="625"/>
      <c r="Q126" s="626"/>
      <c r="R126" s="625"/>
      <c r="S126" s="626"/>
      <c r="T126" s="625"/>
      <c r="U126" s="626"/>
      <c r="V126" s="625"/>
      <c r="W126" s="626"/>
      <c r="X126" s="175"/>
      <c r="Y126" s="104">
        <f>IF(OR(D126="s",F126="s",H126="s",J126="s",L126="s",N126="s",P126="s",R126="s",T126="s",V126="s"), 0, IF(OR(D126="a",F126="a",H126="a",J126="a",L126="a",N126="a",P126="a",R126="a",T126="a",V126="a"),Z126,0))</f>
        <v>0</v>
      </c>
      <c r="Z126" s="336">
        <v>10</v>
      </c>
      <c r="AA126" s="57">
        <f>COUNTIF(D126:W126,"a")+COUNTIF(D126:W126,"s")</f>
        <v>0</v>
      </c>
      <c r="AB126" s="402"/>
      <c r="AC126" s="436"/>
      <c r="AD126" s="202" t="s">
        <v>34</v>
      </c>
      <c r="AE126" s="404"/>
      <c r="AF126" s="436"/>
      <c r="AG126" s="199"/>
      <c r="AH126" s="199"/>
      <c r="AI126" s="199"/>
      <c r="AJ126" s="199"/>
      <c r="AK126" s="199"/>
      <c r="AL126" s="199"/>
      <c r="AM126" s="199"/>
      <c r="AN126" s="199"/>
      <c r="AO126" s="199"/>
      <c r="AP126" s="199"/>
      <c r="AQ126" s="199"/>
      <c r="AR126" s="199"/>
      <c r="AS126" s="199"/>
      <c r="AT126" s="199"/>
      <c r="AU126" s="199"/>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199"/>
      <c r="CF126" s="199"/>
      <c r="CG126" s="55"/>
      <c r="CH126" s="55"/>
      <c r="CI126" s="55"/>
      <c r="CJ126" s="55"/>
      <c r="CK126" s="55"/>
      <c r="CL126" s="55"/>
      <c r="CM126" s="55"/>
      <c r="CN126" s="55"/>
      <c r="CO126" s="55"/>
      <c r="CP126" s="55"/>
      <c r="CQ126" s="55"/>
    </row>
    <row r="127" spans="1:95" s="1" customFormat="1" ht="45" customHeight="1" thickBot="1" x14ac:dyDescent="0.25">
      <c r="A127" s="341"/>
      <c r="B127" s="262" t="s">
        <v>561</v>
      </c>
      <c r="C127" s="183" t="s">
        <v>559</v>
      </c>
      <c r="D127" s="585"/>
      <c r="E127" s="627"/>
      <c r="F127" s="585"/>
      <c r="G127" s="627"/>
      <c r="H127" s="585"/>
      <c r="I127" s="627"/>
      <c r="J127" s="585"/>
      <c r="K127" s="627"/>
      <c r="L127" s="585"/>
      <c r="M127" s="627"/>
      <c r="N127" s="585"/>
      <c r="O127" s="627"/>
      <c r="P127" s="585"/>
      <c r="Q127" s="627"/>
      <c r="R127" s="585"/>
      <c r="S127" s="627"/>
      <c r="T127" s="585"/>
      <c r="U127" s="627"/>
      <c r="V127" s="585"/>
      <c r="W127" s="627"/>
      <c r="X127" s="175"/>
      <c r="Y127" s="105">
        <f>IF(OR(D127="s",F127="s",H127="s",J127="s",L127="s",N127="s",P127="s",R127="s",T127="s",V127="s"), 0, IF(OR(D127="a",F127="a",H127="a",J127="a",L127="a",N127="a",P127="a",R127="a",T127="a",V127="a"),Z127,0))</f>
        <v>0</v>
      </c>
      <c r="Z127" s="337">
        <v>10</v>
      </c>
      <c r="AA127" s="57">
        <f>COUNTIF(D127:W127,"a")+COUNTIF(D127:W127,"s")</f>
        <v>0</v>
      </c>
      <c r="AB127" s="402"/>
      <c r="AC127" s="436"/>
      <c r="AD127" s="202" t="s">
        <v>34</v>
      </c>
      <c r="AE127" s="404"/>
      <c r="AF127" s="436"/>
      <c r="AG127" s="199"/>
      <c r="AH127" s="199"/>
      <c r="AI127" s="199"/>
      <c r="AJ127" s="199"/>
      <c r="AK127" s="199"/>
      <c r="AL127" s="199"/>
      <c r="AM127" s="199"/>
      <c r="AN127" s="199"/>
      <c r="AO127" s="199"/>
      <c r="AP127" s="199"/>
      <c r="AQ127" s="199"/>
      <c r="AR127" s="199"/>
      <c r="AS127" s="199"/>
      <c r="AT127" s="199"/>
      <c r="AU127" s="199"/>
      <c r="AV127" s="199"/>
      <c r="AW127" s="199"/>
      <c r="AX127" s="199"/>
      <c r="AY127" s="199"/>
      <c r="AZ127" s="199"/>
      <c r="BA127" s="199"/>
      <c r="BB127" s="199"/>
      <c r="BC127" s="199"/>
      <c r="BD127" s="199"/>
      <c r="BE127" s="199"/>
      <c r="BF127" s="199"/>
      <c r="BG127" s="199"/>
      <c r="BH127" s="199"/>
      <c r="BI127" s="199"/>
      <c r="BJ127" s="199"/>
      <c r="BK127" s="199"/>
      <c r="BL127" s="199"/>
      <c r="BM127" s="199"/>
      <c r="BN127" s="199"/>
      <c r="BO127" s="199"/>
      <c r="BP127" s="199"/>
      <c r="BQ127" s="199"/>
      <c r="BR127" s="199"/>
      <c r="BS127" s="199"/>
      <c r="BT127" s="199"/>
      <c r="BU127" s="199"/>
      <c r="BV127" s="199"/>
      <c r="BW127" s="199"/>
      <c r="BX127" s="199"/>
      <c r="BY127" s="199"/>
      <c r="BZ127" s="199"/>
      <c r="CA127" s="199"/>
      <c r="CB127" s="199"/>
      <c r="CC127" s="199"/>
      <c r="CD127" s="199"/>
      <c r="CE127" s="199"/>
      <c r="CF127" s="199"/>
      <c r="CG127" s="55"/>
      <c r="CH127" s="55"/>
      <c r="CI127" s="55"/>
      <c r="CJ127" s="55"/>
      <c r="CK127" s="55"/>
      <c r="CL127" s="55"/>
      <c r="CM127" s="55"/>
      <c r="CN127" s="55"/>
      <c r="CO127" s="55"/>
      <c r="CP127" s="55"/>
      <c r="CQ127" s="55"/>
    </row>
    <row r="128" spans="1:95" s="1" customFormat="1" ht="21" customHeight="1" thickTop="1" thickBot="1" x14ac:dyDescent="0.25">
      <c r="A128" s="341"/>
      <c r="B128" s="58"/>
      <c r="C128" s="124"/>
      <c r="D128" s="631" t="s">
        <v>145</v>
      </c>
      <c r="E128" s="648"/>
      <c r="F128" s="648"/>
      <c r="G128" s="648"/>
      <c r="H128" s="648"/>
      <c r="I128" s="648"/>
      <c r="J128" s="648"/>
      <c r="K128" s="648"/>
      <c r="L128" s="648"/>
      <c r="M128" s="648"/>
      <c r="N128" s="648"/>
      <c r="O128" s="648"/>
      <c r="P128" s="648"/>
      <c r="Q128" s="648"/>
      <c r="R128" s="648"/>
      <c r="S128" s="648"/>
      <c r="T128" s="648"/>
      <c r="U128" s="648"/>
      <c r="V128" s="648"/>
      <c r="W128" s="648"/>
      <c r="X128" s="649"/>
      <c r="Y128" s="56">
        <f>SUM(Y126:Y127)</f>
        <v>0</v>
      </c>
      <c r="Z128" s="339">
        <f>SUM(Z126:Z127)</f>
        <v>20</v>
      </c>
      <c r="AA128" s="57"/>
      <c r="AB128" s="55"/>
      <c r="AC128" s="436"/>
      <c r="AD128" s="202"/>
      <c r="AE128" s="199"/>
      <c r="AF128" s="436"/>
      <c r="AG128" s="199"/>
      <c r="AH128" s="199"/>
      <c r="AI128" s="199"/>
      <c r="AJ128" s="199"/>
      <c r="AK128" s="199"/>
      <c r="AL128" s="199"/>
      <c r="AM128" s="199"/>
      <c r="AN128" s="199"/>
      <c r="AO128" s="199"/>
      <c r="AP128" s="199"/>
      <c r="AQ128" s="199"/>
      <c r="AR128" s="199"/>
      <c r="AS128" s="199"/>
      <c r="AT128" s="199"/>
      <c r="AU128" s="199"/>
      <c r="AV128" s="199"/>
      <c r="AW128" s="199"/>
      <c r="AX128" s="199"/>
      <c r="AY128" s="199"/>
      <c r="AZ128" s="199"/>
      <c r="BA128" s="199"/>
      <c r="BB128" s="199"/>
      <c r="BC128" s="199"/>
      <c r="BD128" s="199"/>
      <c r="BE128" s="199"/>
      <c r="BF128" s="199"/>
      <c r="BG128" s="199"/>
      <c r="BH128" s="199"/>
      <c r="BI128" s="199"/>
      <c r="BJ128" s="199"/>
      <c r="BK128" s="199"/>
      <c r="BL128" s="199"/>
      <c r="BM128" s="199"/>
      <c r="BN128" s="199"/>
      <c r="BO128" s="199"/>
      <c r="BP128" s="199"/>
      <c r="BQ128" s="199"/>
      <c r="BR128" s="199"/>
      <c r="BS128" s="199"/>
      <c r="BT128" s="199"/>
      <c r="BU128" s="199"/>
      <c r="BV128" s="199"/>
      <c r="BW128" s="199"/>
      <c r="BX128" s="199"/>
      <c r="BY128" s="199"/>
      <c r="BZ128" s="199"/>
      <c r="CA128" s="199"/>
      <c r="CB128" s="199"/>
      <c r="CC128" s="199"/>
      <c r="CD128" s="199"/>
      <c r="CE128" s="55"/>
      <c r="CF128" s="55"/>
      <c r="CG128" s="55"/>
      <c r="CH128" s="55"/>
      <c r="CI128" s="55"/>
      <c r="CJ128" s="55"/>
      <c r="CK128" s="55"/>
      <c r="CL128" s="55"/>
      <c r="CM128" s="55"/>
      <c r="CN128" s="55"/>
      <c r="CO128" s="55"/>
      <c r="CP128" s="55"/>
      <c r="CQ128" s="55"/>
    </row>
    <row r="129" spans="1:95" s="1" customFormat="1" ht="21" customHeight="1" thickBot="1" x14ac:dyDescent="0.25">
      <c r="A129" s="330"/>
      <c r="B129" s="152"/>
      <c r="C129" s="153"/>
      <c r="D129" s="634"/>
      <c r="E129" s="644"/>
      <c r="F129" s="738">
        <v>20</v>
      </c>
      <c r="G129" s="739"/>
      <c r="H129" s="739"/>
      <c r="I129" s="739"/>
      <c r="J129" s="739"/>
      <c r="K129" s="739"/>
      <c r="L129" s="739"/>
      <c r="M129" s="739"/>
      <c r="N129" s="739"/>
      <c r="O129" s="739"/>
      <c r="P129" s="739"/>
      <c r="Q129" s="739"/>
      <c r="R129" s="739"/>
      <c r="S129" s="739"/>
      <c r="T129" s="739"/>
      <c r="U129" s="739"/>
      <c r="V129" s="739"/>
      <c r="W129" s="739"/>
      <c r="X129" s="739"/>
      <c r="Y129" s="739"/>
      <c r="Z129" s="740"/>
      <c r="AA129" s="57"/>
      <c r="AB129" s="55"/>
      <c r="AC129" s="436"/>
      <c r="AD129" s="202"/>
      <c r="AE129" s="199"/>
      <c r="AF129" s="436"/>
      <c r="AG129" s="199"/>
      <c r="AH129" s="199"/>
      <c r="AI129" s="199"/>
      <c r="AJ129" s="199"/>
      <c r="AK129" s="199"/>
      <c r="AL129" s="199"/>
      <c r="AM129" s="199"/>
      <c r="AN129" s="199"/>
      <c r="AO129" s="199"/>
      <c r="AP129" s="199"/>
      <c r="AQ129" s="199"/>
      <c r="AR129" s="199"/>
      <c r="AS129" s="199"/>
      <c r="AT129" s="199"/>
      <c r="AU129" s="199"/>
      <c r="AV129" s="199"/>
      <c r="AW129" s="199"/>
      <c r="AX129" s="199"/>
      <c r="AY129" s="199"/>
      <c r="AZ129" s="199"/>
      <c r="BA129" s="199"/>
      <c r="BB129" s="199"/>
      <c r="BC129" s="199"/>
      <c r="BD129" s="199"/>
      <c r="BE129" s="199"/>
      <c r="BF129" s="199"/>
      <c r="BG129" s="199"/>
      <c r="BH129" s="199"/>
      <c r="BI129" s="199"/>
      <c r="BJ129" s="199"/>
      <c r="BK129" s="199"/>
      <c r="BL129" s="199"/>
      <c r="BM129" s="199"/>
      <c r="BN129" s="199"/>
      <c r="BO129" s="199"/>
      <c r="BP129" s="199"/>
      <c r="BQ129" s="199"/>
      <c r="BR129" s="199"/>
      <c r="BS129" s="199"/>
      <c r="BT129" s="199"/>
      <c r="BU129" s="199"/>
      <c r="BV129" s="199"/>
      <c r="BW129" s="199"/>
      <c r="BX129" s="199"/>
      <c r="BY129" s="199"/>
      <c r="BZ129" s="199"/>
      <c r="CA129" s="199"/>
      <c r="CB129" s="199"/>
      <c r="CC129" s="199"/>
      <c r="CD129" s="199"/>
      <c r="CE129" s="55"/>
      <c r="CF129" s="55"/>
      <c r="CG129" s="55"/>
      <c r="CH129" s="55"/>
      <c r="CI129" s="55"/>
      <c r="CJ129" s="55"/>
      <c r="CK129" s="55"/>
      <c r="CL129" s="55"/>
      <c r="CM129" s="55"/>
      <c r="CN129" s="55"/>
      <c r="CO129" s="55"/>
      <c r="CP129" s="55"/>
      <c r="CQ129" s="55"/>
    </row>
    <row r="130" spans="1:95" ht="33" customHeight="1" thickBot="1" x14ac:dyDescent="0.25">
      <c r="A130" s="327"/>
      <c r="B130" s="332">
        <v>3000</v>
      </c>
      <c r="C130" s="793" t="s">
        <v>185</v>
      </c>
      <c r="D130" s="794"/>
      <c r="E130" s="794"/>
      <c r="F130" s="794"/>
      <c r="G130" s="794"/>
      <c r="H130" s="794"/>
      <c r="I130" s="794"/>
      <c r="J130" s="794"/>
      <c r="K130" s="794"/>
      <c r="L130" s="794"/>
      <c r="M130" s="794"/>
      <c r="N130" s="794"/>
      <c r="O130" s="794"/>
      <c r="P130" s="794"/>
      <c r="Q130" s="794"/>
      <c r="R130" s="794"/>
      <c r="S130" s="794"/>
      <c r="T130" s="794"/>
      <c r="U130" s="794"/>
      <c r="V130" s="794"/>
      <c r="W130" s="794"/>
      <c r="X130" s="794"/>
      <c r="Y130" s="794"/>
      <c r="Z130" s="794"/>
      <c r="AA130" s="55"/>
      <c r="AD130" s="209"/>
    </row>
    <row r="131" spans="1:95" ht="30" customHeight="1" thickBot="1" x14ac:dyDescent="0.25">
      <c r="A131" s="341"/>
      <c r="B131" s="216">
        <v>3100</v>
      </c>
      <c r="C131" s="145" t="s">
        <v>345</v>
      </c>
      <c r="D131" s="33"/>
      <c r="E131" s="34"/>
      <c r="F131" s="35"/>
      <c r="G131" s="36"/>
      <c r="H131" s="28" t="s">
        <v>429</v>
      </c>
      <c r="I131" s="34"/>
      <c r="J131" s="39"/>
      <c r="K131" s="36"/>
      <c r="L131" s="33"/>
      <c r="M131" s="34"/>
      <c r="N131" s="35" t="s">
        <v>429</v>
      </c>
      <c r="O131" s="36"/>
      <c r="P131" s="33"/>
      <c r="Q131" s="34"/>
      <c r="R131" s="35"/>
      <c r="S131" s="36"/>
      <c r="T131" s="33"/>
      <c r="U131" s="34"/>
      <c r="V131" s="35"/>
      <c r="W131" s="34"/>
      <c r="X131" s="34"/>
      <c r="Y131" s="38"/>
      <c r="Z131" s="34"/>
      <c r="AA131" s="55"/>
      <c r="AD131" s="209"/>
    </row>
    <row r="132" spans="1:95" s="1" customFormat="1" ht="27.95" customHeight="1" x14ac:dyDescent="0.2">
      <c r="A132" s="341" t="s">
        <v>412</v>
      </c>
      <c r="B132" s="211" t="s">
        <v>186</v>
      </c>
      <c r="C132" s="120" t="s">
        <v>1078</v>
      </c>
      <c r="D132" s="584"/>
      <c r="E132" s="643"/>
      <c r="F132" s="584"/>
      <c r="G132" s="643"/>
      <c r="H132" s="584"/>
      <c r="I132" s="643"/>
      <c r="J132" s="584"/>
      <c r="K132" s="643"/>
      <c r="L132" s="584"/>
      <c r="M132" s="643"/>
      <c r="N132" s="584"/>
      <c r="O132" s="643"/>
      <c r="P132" s="584"/>
      <c r="Q132" s="643"/>
      <c r="R132" s="584"/>
      <c r="S132" s="643"/>
      <c r="T132" s="584"/>
      <c r="U132" s="643"/>
      <c r="V132" s="584"/>
      <c r="W132" s="643"/>
      <c r="X132" s="151"/>
      <c r="Y132" s="212">
        <f>IF(OR(D132="s",F132="s",H132="s",J132="s",L132="s",N132="s",P132="s",R132="s",T132="s",V132="s"), 0, IF(OR(D132="a",F132="a",H132="a",J132="a",L132="a",N132="a",P132="a",R132="a",T132="a",V132="a"),Z132,0))</f>
        <v>0</v>
      </c>
      <c r="Z132" s="340">
        <v>10</v>
      </c>
      <c r="AA132" s="57">
        <f>COUNTIF(D132:W132,"a")+COUNTIF(D132:W132,"s")</f>
        <v>0</v>
      </c>
      <c r="AB132" s="213"/>
      <c r="AC132" s="436"/>
      <c r="AD132" s="202" t="s">
        <v>34</v>
      </c>
      <c r="AE132" s="199"/>
      <c r="AF132" s="436"/>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c r="BB132" s="199"/>
      <c r="BC132" s="199"/>
      <c r="BD132" s="199"/>
      <c r="BE132" s="199"/>
      <c r="BF132" s="199"/>
      <c r="BG132" s="199"/>
      <c r="BH132" s="199"/>
      <c r="BI132" s="199"/>
      <c r="BJ132" s="199"/>
      <c r="BK132" s="199"/>
      <c r="BL132" s="199"/>
      <c r="BM132" s="199"/>
      <c r="BN132" s="199"/>
      <c r="BO132" s="199"/>
      <c r="BP132" s="199"/>
      <c r="BQ132" s="199"/>
      <c r="BR132" s="199"/>
      <c r="BS132" s="199"/>
      <c r="BT132" s="199"/>
      <c r="BU132" s="199"/>
      <c r="BV132" s="199"/>
      <c r="BW132" s="199"/>
      <c r="BX132" s="199"/>
      <c r="BY132" s="199"/>
      <c r="BZ132" s="199"/>
      <c r="CA132" s="199"/>
      <c r="CB132" s="199"/>
      <c r="CC132" s="199"/>
      <c r="CD132" s="199"/>
      <c r="CE132" s="55"/>
      <c r="CF132" s="55"/>
      <c r="CG132" s="55"/>
      <c r="CH132" s="55"/>
      <c r="CI132" s="55"/>
      <c r="CJ132" s="55"/>
      <c r="CK132" s="55"/>
      <c r="CL132" s="55"/>
      <c r="CM132" s="55"/>
      <c r="CN132" s="55"/>
      <c r="CO132" s="55"/>
      <c r="CP132" s="55"/>
      <c r="CQ132" s="55"/>
    </row>
    <row r="133" spans="1:95" ht="27.95" customHeight="1" x14ac:dyDescent="0.2">
      <c r="A133" s="341"/>
      <c r="B133" s="219" t="s">
        <v>187</v>
      </c>
      <c r="C133" s="121" t="s">
        <v>373</v>
      </c>
      <c r="D133" s="585"/>
      <c r="E133" s="627"/>
      <c r="F133" s="585"/>
      <c r="G133" s="627"/>
      <c r="H133" s="585"/>
      <c r="I133" s="627"/>
      <c r="J133" s="585"/>
      <c r="K133" s="627"/>
      <c r="L133" s="585"/>
      <c r="M133" s="627"/>
      <c r="N133" s="585"/>
      <c r="O133" s="627"/>
      <c r="P133" s="585"/>
      <c r="Q133" s="627"/>
      <c r="R133" s="585"/>
      <c r="S133" s="627"/>
      <c r="T133" s="585"/>
      <c r="U133" s="627"/>
      <c r="V133" s="585"/>
      <c r="W133" s="627"/>
      <c r="X133" s="106"/>
      <c r="Y133" s="99">
        <f>IF(OR(D133="s",F133="s",H133="s",J133="s",L133="s",N133="s",P133="s",R133="s",T133="s",V133="s"), 0, IF(OR(D133="a",F133="a",H133="a",J133="a",L133="a",N133="a",P133="a",R133="a",T133="a",V133="a"),Z133,0))</f>
        <v>0</v>
      </c>
      <c r="Z133" s="338">
        <v>10</v>
      </c>
      <c r="AA133" s="52">
        <f>COUNTIF(D133:W133,"a")+COUNTIF(D133:W133,"s")</f>
        <v>0</v>
      </c>
      <c r="AB133" s="110"/>
      <c r="AD133" s="209" t="s">
        <v>34</v>
      </c>
    </row>
    <row r="134" spans="1:95" ht="27.95" customHeight="1" x14ac:dyDescent="0.2">
      <c r="A134" s="341"/>
      <c r="B134" s="219" t="s">
        <v>188</v>
      </c>
      <c r="C134" s="121" t="s">
        <v>435</v>
      </c>
      <c r="D134" s="585"/>
      <c r="E134" s="627"/>
      <c r="F134" s="585"/>
      <c r="G134" s="627"/>
      <c r="H134" s="585"/>
      <c r="I134" s="627"/>
      <c r="J134" s="585"/>
      <c r="K134" s="627"/>
      <c r="L134" s="585"/>
      <c r="M134" s="627"/>
      <c r="N134" s="585"/>
      <c r="O134" s="627"/>
      <c r="P134" s="585"/>
      <c r="Q134" s="627"/>
      <c r="R134" s="585"/>
      <c r="S134" s="627"/>
      <c r="T134" s="585"/>
      <c r="U134" s="627"/>
      <c r="V134" s="585"/>
      <c r="W134" s="627"/>
      <c r="X134" s="106"/>
      <c r="Y134" s="99">
        <f>IF(OR(D134="s",F134="s",H134="s",J134="s",L134="s",N134="s",P134="s",R134="s",T134="s",V134="s"), 0, IF(OR(D134="a",F134="a",H134="a",J134="a",L134="a",N134="a",P134="a",R134="a",T134="a",V134="a"),Z134,0))</f>
        <v>0</v>
      </c>
      <c r="Z134" s="338">
        <v>10</v>
      </c>
      <c r="AA134" s="52">
        <f>COUNTIF(D134:W134,"a")+COUNTIF(D134:W134,"s")</f>
        <v>0</v>
      </c>
      <c r="AB134" s="110"/>
      <c r="AD134" s="209" t="s">
        <v>34</v>
      </c>
    </row>
    <row r="135" spans="1:95" ht="27.95" customHeight="1" x14ac:dyDescent="0.2">
      <c r="A135" s="341"/>
      <c r="B135" s="219" t="s">
        <v>252</v>
      </c>
      <c r="C135" s="122" t="s">
        <v>136</v>
      </c>
      <c r="D135" s="724"/>
      <c r="E135" s="725"/>
      <c r="F135" s="724"/>
      <c r="G135" s="725"/>
      <c r="H135" s="724"/>
      <c r="I135" s="725"/>
      <c r="J135" s="724"/>
      <c r="K135" s="725"/>
      <c r="L135" s="724"/>
      <c r="M135" s="725"/>
      <c r="N135" s="724"/>
      <c r="O135" s="725"/>
      <c r="P135" s="724"/>
      <c r="Q135" s="725"/>
      <c r="R135" s="724"/>
      <c r="S135" s="725"/>
      <c r="T135" s="724"/>
      <c r="U135" s="725"/>
      <c r="V135" s="724"/>
      <c r="W135" s="725"/>
      <c r="X135" s="106"/>
      <c r="Y135" s="103">
        <f>IF(OR(D135="s",F135="s",H135="s",J135="s",L135="s",N135="s",P135="s",R135="s",T135="s",V135="s"), 0, IF(OR(D135="a",F135="a",H135="a",J135="a",L135="a",N135="a",P135="a",R135="a",T135="a",V135="a"),Z135,0))</f>
        <v>0</v>
      </c>
      <c r="Z135" s="342">
        <v>10</v>
      </c>
      <c r="AA135" s="52">
        <f>COUNTIF(D135:W135,"a")+COUNTIF(D135:W135,"s")</f>
        <v>0</v>
      </c>
      <c r="AB135" s="110"/>
      <c r="AD135" s="209" t="s">
        <v>34</v>
      </c>
    </row>
    <row r="136" spans="1:95" ht="45" customHeight="1" thickBot="1" x14ac:dyDescent="0.25">
      <c r="A136" s="341"/>
      <c r="B136" s="219" t="s">
        <v>155</v>
      </c>
      <c r="C136" s="122" t="s">
        <v>137</v>
      </c>
      <c r="D136" s="731"/>
      <c r="E136" s="732"/>
      <c r="F136" s="731"/>
      <c r="G136" s="732"/>
      <c r="H136" s="731"/>
      <c r="I136" s="732"/>
      <c r="J136" s="731"/>
      <c r="K136" s="732"/>
      <c r="L136" s="731"/>
      <c r="M136" s="732"/>
      <c r="N136" s="731"/>
      <c r="O136" s="732"/>
      <c r="P136" s="731"/>
      <c r="Q136" s="732"/>
      <c r="R136" s="731"/>
      <c r="S136" s="732"/>
      <c r="T136" s="731"/>
      <c r="U136" s="732"/>
      <c r="V136" s="731"/>
      <c r="W136" s="732"/>
      <c r="X136" s="106"/>
      <c r="Y136" s="103">
        <f>IF(OR(D136="s",F136="s",H136="s",J136="s",L136="s",N136="s",P136="s",R136="s",T136="s",V136="s"), 0, IF(OR(D136="a",F136="a",H136="a",J136="a",L136="a",N136="a",P136="a",R136="a",T136="a",V136="a"),Z136,0))</f>
        <v>0</v>
      </c>
      <c r="Z136" s="342">
        <v>10</v>
      </c>
      <c r="AA136" s="52">
        <f>COUNTIF(D136:W136,"a")+COUNTIF(D136:W136,"s")</f>
        <v>0</v>
      </c>
      <c r="AB136" s="110"/>
      <c r="AD136" s="209" t="s">
        <v>34</v>
      </c>
    </row>
    <row r="137" spans="1:95" ht="21" customHeight="1" thickTop="1" thickBot="1" x14ac:dyDescent="0.25">
      <c r="A137" s="341"/>
      <c r="B137" s="58"/>
      <c r="C137" s="15"/>
      <c r="D137" s="631" t="s">
        <v>145</v>
      </c>
      <c r="E137" s="632"/>
      <c r="F137" s="632"/>
      <c r="G137" s="632"/>
      <c r="H137" s="632"/>
      <c r="I137" s="632"/>
      <c r="J137" s="632"/>
      <c r="K137" s="632"/>
      <c r="L137" s="632"/>
      <c r="M137" s="632"/>
      <c r="N137" s="632"/>
      <c r="O137" s="632"/>
      <c r="P137" s="632"/>
      <c r="Q137" s="632"/>
      <c r="R137" s="632"/>
      <c r="S137" s="632"/>
      <c r="T137" s="632"/>
      <c r="U137" s="632"/>
      <c r="V137" s="632"/>
      <c r="W137" s="632"/>
      <c r="X137" s="727"/>
      <c r="Y137" s="56">
        <f>SUM(Y132:Y136)</f>
        <v>0</v>
      </c>
      <c r="Z137" s="339">
        <f>SUM(Z132:Z136)</f>
        <v>50</v>
      </c>
      <c r="AA137" s="55"/>
      <c r="AB137" s="55"/>
      <c r="AD137" s="209"/>
    </row>
    <row r="138" spans="1:95" ht="21" customHeight="1" thickBot="1" x14ac:dyDescent="0.25">
      <c r="A138" s="330"/>
      <c r="B138" s="294"/>
      <c r="C138" s="255"/>
      <c r="D138" s="634"/>
      <c r="E138" s="644"/>
      <c r="F138" s="799">
        <v>50</v>
      </c>
      <c r="G138" s="646"/>
      <c r="H138" s="646"/>
      <c r="I138" s="646"/>
      <c r="J138" s="646"/>
      <c r="K138" s="646"/>
      <c r="L138" s="646"/>
      <c r="M138" s="646"/>
      <c r="N138" s="646"/>
      <c r="O138" s="646"/>
      <c r="P138" s="646"/>
      <c r="Q138" s="646"/>
      <c r="R138" s="646"/>
      <c r="S138" s="646"/>
      <c r="T138" s="646"/>
      <c r="U138" s="646"/>
      <c r="V138" s="646"/>
      <c r="W138" s="646"/>
      <c r="X138" s="646"/>
      <c r="Y138" s="646"/>
      <c r="Z138" s="647"/>
      <c r="AA138" s="55"/>
      <c r="AB138" s="55"/>
      <c r="AD138" s="209"/>
    </row>
    <row r="139" spans="1:95" s="1" customFormat="1" ht="30" customHeight="1" thickBot="1" x14ac:dyDescent="0.25">
      <c r="A139" s="341"/>
      <c r="B139" s="229" t="s">
        <v>921</v>
      </c>
      <c r="C139" s="145" t="s">
        <v>922</v>
      </c>
      <c r="D139" s="40"/>
      <c r="E139" s="42"/>
      <c r="F139" s="43"/>
      <c r="G139" s="41"/>
      <c r="H139" s="28"/>
      <c r="I139" s="42"/>
      <c r="J139" s="171"/>
      <c r="K139" s="41"/>
      <c r="L139" s="40"/>
      <c r="M139" s="42"/>
      <c r="N139" s="28"/>
      <c r="O139" s="41"/>
      <c r="P139" s="40"/>
      <c r="Q139" s="42"/>
      <c r="R139" s="43"/>
      <c r="S139" s="41"/>
      <c r="T139" s="40"/>
      <c r="U139" s="42"/>
      <c r="V139" s="43"/>
      <c r="W139" s="41"/>
      <c r="X139" s="534"/>
      <c r="Y139" s="155"/>
      <c r="Z139" s="335"/>
      <c r="AA139" s="16"/>
      <c r="AB139" s="55"/>
      <c r="AC139" s="199"/>
      <c r="AD139" s="202"/>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c r="AY139" s="199"/>
      <c r="AZ139" s="199"/>
      <c r="BA139" s="199"/>
      <c r="BB139" s="199"/>
      <c r="BC139" s="199"/>
      <c r="BD139" s="199"/>
      <c r="BE139" s="199"/>
      <c r="BF139" s="199"/>
      <c r="BG139" s="199"/>
      <c r="BH139" s="199"/>
      <c r="BI139" s="199"/>
      <c r="BJ139" s="199"/>
      <c r="BK139" s="199"/>
      <c r="BL139" s="199"/>
      <c r="BM139" s="199"/>
      <c r="BN139" s="199"/>
      <c r="BO139" s="199"/>
      <c r="BP139" s="199"/>
      <c r="BQ139" s="199"/>
      <c r="BR139" s="199"/>
      <c r="BS139" s="199"/>
      <c r="BT139" s="199"/>
      <c r="BU139" s="199"/>
      <c r="BV139" s="199"/>
      <c r="BW139" s="199"/>
      <c r="BX139" s="199"/>
      <c r="BY139" s="199"/>
      <c r="BZ139" s="199"/>
      <c r="CA139" s="199"/>
      <c r="CB139" s="199"/>
      <c r="CC139" s="199"/>
      <c r="CD139" s="199"/>
      <c r="CE139" s="199"/>
      <c r="CF139" s="199"/>
      <c r="CG139" s="55"/>
      <c r="CH139" s="55"/>
      <c r="CI139" s="55"/>
      <c r="CJ139" s="55"/>
      <c r="CK139" s="55"/>
      <c r="CL139" s="55"/>
      <c r="CM139" s="55"/>
    </row>
    <row r="140" spans="1:95" s="1" customFormat="1" ht="45" customHeight="1" x14ac:dyDescent="0.2">
      <c r="A140" s="535"/>
      <c r="B140" s="536" t="s">
        <v>923</v>
      </c>
      <c r="C140" s="537" t="s">
        <v>924</v>
      </c>
      <c r="D140" s="584"/>
      <c r="E140" s="643"/>
      <c r="F140" s="584"/>
      <c r="G140" s="643"/>
      <c r="H140" s="584"/>
      <c r="I140" s="643"/>
      <c r="J140" s="584"/>
      <c r="K140" s="643"/>
      <c r="L140" s="584"/>
      <c r="M140" s="643"/>
      <c r="N140" s="584"/>
      <c r="O140" s="643"/>
      <c r="P140" s="584"/>
      <c r="Q140" s="643"/>
      <c r="R140" s="584"/>
      <c r="S140" s="643"/>
      <c r="T140" s="584"/>
      <c r="U140" s="643"/>
      <c r="V140" s="584"/>
      <c r="W140" s="643"/>
      <c r="X140" s="391"/>
      <c r="Y140" s="212">
        <f>IF(OR(D140="s",F140="s",H140="s",J140="s",L140="s",N140="s",P140="s",R140="s",T140="s",V140="s"), 0, IF(OR(D140="a",F140="a",H140="a",J140="a",L140="a",N140="a",P140="a",R140="a",T140="a",V140="a"),Z140,0))</f>
        <v>0</v>
      </c>
      <c r="Z140" s="340">
        <f>IF(X140="na", 0, 10)</f>
        <v>10</v>
      </c>
      <c r="AA140" s="57">
        <f t="shared" ref="AA140:AA145" si="20">COUNTIF(D140:W140,"a")+COUNTIF(D140:W140,"s")+COUNTIF(X140:X140,"na")</f>
        <v>0</v>
      </c>
      <c r="AB140" s="402"/>
      <c r="AC140" s="199"/>
      <c r="AD140" s="202" t="s">
        <v>34</v>
      </c>
      <c r="AE140" s="199"/>
      <c r="AF140" s="199"/>
      <c r="AG140" s="199"/>
      <c r="AH140" s="199"/>
      <c r="AI140" s="199"/>
      <c r="AJ140" s="199"/>
      <c r="AK140" s="199"/>
      <c r="AL140" s="199"/>
      <c r="AM140" s="199"/>
      <c r="AN140" s="199"/>
      <c r="AO140" s="199"/>
      <c r="AP140" s="199"/>
      <c r="AQ140" s="199"/>
      <c r="AR140" s="199"/>
      <c r="AS140" s="199"/>
      <c r="AT140" s="199"/>
      <c r="AU140" s="199"/>
      <c r="AV140" s="199"/>
      <c r="AW140" s="199"/>
      <c r="AX140" s="199"/>
      <c r="AY140" s="199"/>
      <c r="AZ140" s="199"/>
      <c r="BA140" s="199"/>
      <c r="BB140" s="199"/>
      <c r="BC140" s="199"/>
      <c r="BD140" s="199"/>
      <c r="BE140" s="199"/>
      <c r="BF140" s="199"/>
      <c r="BG140" s="199"/>
      <c r="BH140" s="199"/>
      <c r="BI140" s="199"/>
      <c r="BJ140" s="199"/>
      <c r="BK140" s="199"/>
      <c r="BL140" s="199"/>
      <c r="BM140" s="199"/>
      <c r="BN140" s="199"/>
      <c r="BO140" s="199"/>
      <c r="BP140" s="199"/>
      <c r="BQ140" s="199"/>
      <c r="BR140" s="199"/>
      <c r="BS140" s="199"/>
      <c r="BT140" s="199"/>
      <c r="BU140" s="199"/>
      <c r="BV140" s="199"/>
      <c r="BW140" s="199"/>
      <c r="BX140" s="199"/>
      <c r="BY140" s="199"/>
      <c r="BZ140" s="199"/>
      <c r="CA140" s="199"/>
      <c r="CB140" s="199"/>
      <c r="CC140" s="199"/>
      <c r="CD140" s="199"/>
      <c r="CE140" s="199"/>
      <c r="CF140" s="199"/>
      <c r="CG140" s="55"/>
      <c r="CH140" s="55"/>
      <c r="CI140" s="55"/>
      <c r="CJ140" s="55"/>
      <c r="CK140" s="55"/>
      <c r="CL140" s="55"/>
      <c r="CM140" s="55"/>
    </row>
    <row r="141" spans="1:95" s="1" customFormat="1" ht="45" customHeight="1" x14ac:dyDescent="0.2">
      <c r="A141" s="535"/>
      <c r="B141" s="538" t="s">
        <v>925</v>
      </c>
      <c r="C141" s="539" t="s">
        <v>1029</v>
      </c>
      <c r="D141" s="585"/>
      <c r="E141" s="627"/>
      <c r="F141" s="585"/>
      <c r="G141" s="627"/>
      <c r="H141" s="585"/>
      <c r="I141" s="627"/>
      <c r="J141" s="585"/>
      <c r="K141" s="627"/>
      <c r="L141" s="585"/>
      <c r="M141" s="627"/>
      <c r="N141" s="585"/>
      <c r="O141" s="627"/>
      <c r="P141" s="585"/>
      <c r="Q141" s="627"/>
      <c r="R141" s="585"/>
      <c r="S141" s="627"/>
      <c r="T141" s="585"/>
      <c r="U141" s="627"/>
      <c r="V141" s="585"/>
      <c r="W141" s="627"/>
      <c r="X141" s="467" t="str">
        <f>IF(X140="na","na","")</f>
        <v/>
      </c>
      <c r="Y141" s="292">
        <f t="shared" ref="Y141:Y145" si="21">IF(OR(D141="s",F141="s",H141="s",J141="s",L141="s",N141="s",P141="s",R141="s",T141="s",V141="s"), 0, IF(OR(D141="a",F141="a",H141="a",J141="a",L141="a",N141="a",P141="a",R141="a",T141="a",V141="a"),Z141,0))</f>
        <v>0</v>
      </c>
      <c r="Z141" s="338">
        <f>IF(X140="na", 0, 10)</f>
        <v>10</v>
      </c>
      <c r="AA141" s="57">
        <f t="shared" si="20"/>
        <v>0</v>
      </c>
      <c r="AB141" s="402"/>
      <c r="AC141" s="199"/>
      <c r="AD141" s="202" t="s">
        <v>34</v>
      </c>
      <c r="AE141" s="199"/>
      <c r="AF141" s="199"/>
      <c r="AG141" s="199"/>
      <c r="AH141" s="199"/>
      <c r="AI141" s="199"/>
      <c r="AJ141" s="199"/>
      <c r="AK141" s="199"/>
      <c r="AL141" s="199"/>
      <c r="AM141" s="199"/>
      <c r="AN141" s="199"/>
      <c r="AO141" s="199"/>
      <c r="AP141" s="199"/>
      <c r="AQ141" s="199"/>
      <c r="AR141" s="199"/>
      <c r="AS141" s="199"/>
      <c r="AT141" s="199"/>
      <c r="AU141" s="199"/>
      <c r="AV141" s="199"/>
      <c r="AW141" s="199"/>
      <c r="AX141" s="199"/>
      <c r="AY141" s="199"/>
      <c r="AZ141" s="199"/>
      <c r="BA141" s="199"/>
      <c r="BB141" s="199"/>
      <c r="BC141" s="199"/>
      <c r="BD141" s="199"/>
      <c r="BE141" s="199"/>
      <c r="BF141" s="199"/>
      <c r="BG141" s="199"/>
      <c r="BH141" s="199"/>
      <c r="BI141" s="199"/>
      <c r="BJ141" s="199"/>
      <c r="BK141" s="199"/>
      <c r="BL141" s="199"/>
      <c r="BM141" s="199"/>
      <c r="BN141" s="199"/>
      <c r="BO141" s="199"/>
      <c r="BP141" s="199"/>
      <c r="BQ141" s="199"/>
      <c r="BR141" s="199"/>
      <c r="BS141" s="199"/>
      <c r="BT141" s="199"/>
      <c r="BU141" s="199"/>
      <c r="BV141" s="199"/>
      <c r="BW141" s="199"/>
      <c r="BX141" s="199"/>
      <c r="BY141" s="199"/>
      <c r="BZ141" s="199"/>
      <c r="CA141" s="199"/>
      <c r="CB141" s="199"/>
      <c r="CC141" s="199"/>
      <c r="CD141" s="199"/>
      <c r="CE141" s="199"/>
      <c r="CF141" s="199"/>
      <c r="CG141" s="55"/>
      <c r="CH141" s="55"/>
      <c r="CI141" s="55"/>
      <c r="CJ141" s="55"/>
      <c r="CK141" s="55"/>
      <c r="CL141" s="55"/>
      <c r="CM141" s="55"/>
    </row>
    <row r="142" spans="1:95" s="1" customFormat="1" ht="45" customHeight="1" x14ac:dyDescent="0.2">
      <c r="A142" s="535"/>
      <c r="B142" s="538" t="s">
        <v>926</v>
      </c>
      <c r="C142" s="539" t="s">
        <v>927</v>
      </c>
      <c r="D142" s="585"/>
      <c r="E142" s="627"/>
      <c r="F142" s="585"/>
      <c r="G142" s="627"/>
      <c r="H142" s="585"/>
      <c r="I142" s="627"/>
      <c r="J142" s="585"/>
      <c r="K142" s="627"/>
      <c r="L142" s="585"/>
      <c r="M142" s="627"/>
      <c r="N142" s="585"/>
      <c r="O142" s="627"/>
      <c r="P142" s="585"/>
      <c r="Q142" s="627"/>
      <c r="R142" s="585"/>
      <c r="S142" s="627"/>
      <c r="T142" s="585"/>
      <c r="U142" s="627"/>
      <c r="V142" s="585"/>
      <c r="W142" s="627"/>
      <c r="X142" s="467" t="str">
        <f>IF(X140="na","na","")</f>
        <v/>
      </c>
      <c r="Y142" s="105">
        <f t="shared" si="21"/>
        <v>0</v>
      </c>
      <c r="Z142" s="338">
        <f>IF(X140="na", 0, 10)</f>
        <v>10</v>
      </c>
      <c r="AA142" s="57">
        <f t="shared" si="20"/>
        <v>0</v>
      </c>
      <c r="AB142" s="402"/>
      <c r="AC142" s="199"/>
      <c r="AD142" s="202"/>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199"/>
      <c r="AZ142" s="199"/>
      <c r="BA142" s="199"/>
      <c r="BB142" s="199"/>
      <c r="BC142" s="199"/>
      <c r="BD142" s="199"/>
      <c r="BE142" s="199"/>
      <c r="BF142" s="199"/>
      <c r="BG142" s="199"/>
      <c r="BH142" s="199"/>
      <c r="BI142" s="199"/>
      <c r="BJ142" s="199"/>
      <c r="BK142" s="199"/>
      <c r="BL142" s="199"/>
      <c r="BM142" s="199"/>
      <c r="BN142" s="199"/>
      <c r="BO142" s="199"/>
      <c r="BP142" s="199"/>
      <c r="BQ142" s="199"/>
      <c r="BR142" s="199"/>
      <c r="BS142" s="199"/>
      <c r="BT142" s="199"/>
      <c r="BU142" s="199"/>
      <c r="BV142" s="199"/>
      <c r="BW142" s="199"/>
      <c r="BX142" s="199"/>
      <c r="BY142" s="199"/>
      <c r="BZ142" s="199"/>
      <c r="CA142" s="199"/>
      <c r="CB142" s="199"/>
      <c r="CC142" s="199"/>
      <c r="CD142" s="199"/>
      <c r="CE142" s="199"/>
      <c r="CF142" s="199"/>
      <c r="CG142" s="55"/>
      <c r="CH142" s="55"/>
      <c r="CI142" s="55"/>
      <c r="CJ142" s="55"/>
      <c r="CK142" s="55"/>
      <c r="CL142" s="55"/>
      <c r="CM142" s="55"/>
    </row>
    <row r="143" spans="1:95" s="1" customFormat="1" ht="45" customHeight="1" x14ac:dyDescent="0.2">
      <c r="A143" s="535"/>
      <c r="B143" s="538" t="s">
        <v>928</v>
      </c>
      <c r="C143" s="540" t="s">
        <v>1044</v>
      </c>
      <c r="D143" s="585"/>
      <c r="E143" s="627"/>
      <c r="F143" s="585"/>
      <c r="G143" s="627"/>
      <c r="H143" s="585"/>
      <c r="I143" s="627"/>
      <c r="J143" s="585"/>
      <c r="K143" s="627"/>
      <c r="L143" s="585"/>
      <c r="M143" s="627"/>
      <c r="N143" s="585"/>
      <c r="O143" s="627"/>
      <c r="P143" s="585"/>
      <c r="Q143" s="627"/>
      <c r="R143" s="585"/>
      <c r="S143" s="627"/>
      <c r="T143" s="585"/>
      <c r="U143" s="627"/>
      <c r="V143" s="585"/>
      <c r="W143" s="627"/>
      <c r="X143" s="467" t="str">
        <f>IF(X140="na","na","")</f>
        <v/>
      </c>
      <c r="Y143" s="212">
        <f t="shared" si="21"/>
        <v>0</v>
      </c>
      <c r="Z143" s="338">
        <f>IF(X140="na", 0, 5)</f>
        <v>5</v>
      </c>
      <c r="AA143" s="57">
        <f t="shared" si="20"/>
        <v>0</v>
      </c>
      <c r="AB143" s="402"/>
      <c r="AC143" s="199"/>
      <c r="AD143" s="202" t="s">
        <v>34</v>
      </c>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199"/>
      <c r="BA143" s="199"/>
      <c r="BB143" s="199"/>
      <c r="BC143" s="199"/>
      <c r="BD143" s="199"/>
      <c r="BE143" s="199"/>
      <c r="BF143" s="199"/>
      <c r="BG143" s="199"/>
      <c r="BH143" s="199"/>
      <c r="BI143" s="199"/>
      <c r="BJ143" s="199"/>
      <c r="BK143" s="199"/>
      <c r="BL143" s="199"/>
      <c r="BM143" s="199"/>
      <c r="BN143" s="199"/>
      <c r="BO143" s="199"/>
      <c r="BP143" s="199"/>
      <c r="BQ143" s="199"/>
      <c r="BR143" s="199"/>
      <c r="BS143" s="199"/>
      <c r="BT143" s="199"/>
      <c r="BU143" s="199"/>
      <c r="BV143" s="199"/>
      <c r="BW143" s="199"/>
      <c r="BX143" s="199"/>
      <c r="BY143" s="199"/>
      <c r="BZ143" s="199"/>
      <c r="CA143" s="199"/>
      <c r="CB143" s="199"/>
      <c r="CC143" s="199"/>
      <c r="CD143" s="199"/>
      <c r="CE143" s="199"/>
      <c r="CF143" s="199"/>
      <c r="CG143" s="55"/>
      <c r="CH143" s="55"/>
      <c r="CI143" s="55"/>
      <c r="CJ143" s="55"/>
      <c r="CK143" s="55"/>
      <c r="CL143" s="55"/>
      <c r="CM143" s="55"/>
    </row>
    <row r="144" spans="1:95" s="1" customFormat="1" ht="45" customHeight="1" x14ac:dyDescent="0.2">
      <c r="A144" s="535"/>
      <c r="B144" s="538" t="s">
        <v>931</v>
      </c>
      <c r="C144" s="539" t="s">
        <v>1030</v>
      </c>
      <c r="D144" s="585"/>
      <c r="E144" s="627"/>
      <c r="F144" s="585"/>
      <c r="G144" s="627"/>
      <c r="H144" s="585"/>
      <c r="I144" s="627"/>
      <c r="J144" s="585"/>
      <c r="K144" s="627"/>
      <c r="L144" s="585"/>
      <c r="M144" s="627"/>
      <c r="N144" s="585"/>
      <c r="O144" s="627"/>
      <c r="P144" s="585"/>
      <c r="Q144" s="627"/>
      <c r="R144" s="585"/>
      <c r="S144" s="627"/>
      <c r="T144" s="585"/>
      <c r="U144" s="627"/>
      <c r="V144" s="585"/>
      <c r="W144" s="627"/>
      <c r="X144" s="467" t="str">
        <f>IF(X140="na","na","")</f>
        <v/>
      </c>
      <c r="Y144" s="215">
        <f t="shared" si="21"/>
        <v>0</v>
      </c>
      <c r="Z144" s="338">
        <f>IF(X140="na", 0, 5)</f>
        <v>5</v>
      </c>
      <c r="AA144" s="57">
        <f t="shared" si="20"/>
        <v>0</v>
      </c>
      <c r="AB144" s="402"/>
      <c r="AC144" s="199"/>
      <c r="AD144" s="202"/>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199"/>
      <c r="BA144" s="199"/>
      <c r="BB144" s="199"/>
      <c r="BC144" s="199"/>
      <c r="BD144" s="199"/>
      <c r="BE144" s="199"/>
      <c r="BF144" s="199"/>
      <c r="BG144" s="199"/>
      <c r="BH144" s="199"/>
      <c r="BI144" s="199"/>
      <c r="BJ144" s="199"/>
      <c r="BK144" s="199"/>
      <c r="BL144" s="199"/>
      <c r="BM144" s="199"/>
      <c r="BN144" s="199"/>
      <c r="BO144" s="199"/>
      <c r="BP144" s="199"/>
      <c r="BQ144" s="199"/>
      <c r="BR144" s="199"/>
      <c r="BS144" s="199"/>
      <c r="BT144" s="199"/>
      <c r="BU144" s="199"/>
      <c r="BV144" s="199"/>
      <c r="BW144" s="199"/>
      <c r="BX144" s="199"/>
      <c r="BY144" s="199"/>
      <c r="BZ144" s="199"/>
      <c r="CA144" s="199"/>
      <c r="CB144" s="199"/>
      <c r="CC144" s="199"/>
      <c r="CD144" s="199"/>
      <c r="CE144" s="199"/>
      <c r="CF144" s="199"/>
      <c r="CG144" s="55"/>
      <c r="CH144" s="55"/>
      <c r="CI144" s="55"/>
      <c r="CJ144" s="55"/>
      <c r="CK144" s="55"/>
      <c r="CL144" s="55"/>
      <c r="CM144" s="55"/>
    </row>
    <row r="145" spans="1:91" s="1" customFormat="1" ht="45" customHeight="1" thickBot="1" x14ac:dyDescent="0.25">
      <c r="A145" s="535"/>
      <c r="B145" s="538" t="s">
        <v>929</v>
      </c>
      <c r="C145" s="540" t="s">
        <v>930</v>
      </c>
      <c r="D145" s="585"/>
      <c r="E145" s="627"/>
      <c r="F145" s="585"/>
      <c r="G145" s="627"/>
      <c r="H145" s="585"/>
      <c r="I145" s="627"/>
      <c r="J145" s="585"/>
      <c r="K145" s="627"/>
      <c r="L145" s="585"/>
      <c r="M145" s="627"/>
      <c r="N145" s="585"/>
      <c r="O145" s="627"/>
      <c r="P145" s="585"/>
      <c r="Q145" s="627"/>
      <c r="R145" s="585"/>
      <c r="S145" s="627"/>
      <c r="T145" s="585"/>
      <c r="U145" s="627"/>
      <c r="V145" s="585"/>
      <c r="W145" s="627"/>
      <c r="X145" s="467" t="str">
        <f>IF(X140="na","na","")</f>
        <v/>
      </c>
      <c r="Y145" s="292">
        <f t="shared" si="21"/>
        <v>0</v>
      </c>
      <c r="Z145" s="338">
        <f>IF(X140="na", 0, 10)</f>
        <v>10</v>
      </c>
      <c r="AA145" s="57">
        <f t="shared" si="20"/>
        <v>0</v>
      </c>
      <c r="AB145" s="402"/>
      <c r="AC145" s="199"/>
      <c r="AD145" s="202"/>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199"/>
      <c r="BR145" s="199"/>
      <c r="BS145" s="199"/>
      <c r="BT145" s="199"/>
      <c r="BU145" s="199"/>
      <c r="BV145" s="199"/>
      <c r="BW145" s="199"/>
      <c r="BX145" s="199"/>
      <c r="BY145" s="199"/>
      <c r="BZ145" s="199"/>
      <c r="CA145" s="199"/>
      <c r="CB145" s="199"/>
      <c r="CC145" s="199"/>
      <c r="CD145" s="199"/>
      <c r="CE145" s="199"/>
      <c r="CF145" s="199"/>
      <c r="CG145" s="55"/>
      <c r="CH145" s="55"/>
      <c r="CI145" s="55"/>
      <c r="CJ145" s="55"/>
      <c r="CK145" s="55"/>
      <c r="CL145" s="55"/>
      <c r="CM145" s="55"/>
    </row>
    <row r="146" spans="1:91" s="1" customFormat="1" ht="21" customHeight="1" thickTop="1" thickBot="1" x14ac:dyDescent="0.25">
      <c r="A146" s="341"/>
      <c r="B146" s="58"/>
      <c r="C146" s="124"/>
      <c r="D146" s="631" t="s">
        <v>145</v>
      </c>
      <c r="E146" s="648"/>
      <c r="F146" s="648"/>
      <c r="G146" s="648"/>
      <c r="H146" s="648"/>
      <c r="I146" s="648"/>
      <c r="J146" s="648"/>
      <c r="K146" s="648"/>
      <c r="L146" s="648"/>
      <c r="M146" s="648"/>
      <c r="N146" s="648"/>
      <c r="O146" s="648"/>
      <c r="P146" s="648"/>
      <c r="Q146" s="648"/>
      <c r="R146" s="648"/>
      <c r="S146" s="648"/>
      <c r="T146" s="648"/>
      <c r="U146" s="648"/>
      <c r="V146" s="648"/>
      <c r="W146" s="648"/>
      <c r="X146" s="649"/>
      <c r="Y146" s="445">
        <f>SUM(Y140:Y145)</f>
        <v>0</v>
      </c>
      <c r="Z146" s="339">
        <f>SUM(Z140:Z145)</f>
        <v>50</v>
      </c>
      <c r="AA146" s="16"/>
      <c r="AB146" s="55"/>
      <c r="AC146" s="199"/>
      <c r="AD146" s="202"/>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c r="BP146" s="199"/>
      <c r="BQ146" s="199"/>
      <c r="BR146" s="199"/>
      <c r="BS146" s="199"/>
      <c r="BT146" s="199"/>
      <c r="BU146" s="199"/>
      <c r="BV146" s="199"/>
      <c r="BW146" s="199"/>
      <c r="BX146" s="199"/>
      <c r="BY146" s="199"/>
      <c r="BZ146" s="199"/>
      <c r="CA146" s="199"/>
      <c r="CB146" s="199"/>
      <c r="CC146" s="199"/>
      <c r="CD146" s="199"/>
      <c r="CE146" s="199"/>
      <c r="CF146" s="199"/>
      <c r="CG146" s="55"/>
      <c r="CH146" s="55"/>
      <c r="CI146" s="55"/>
      <c r="CJ146" s="55"/>
      <c r="CK146" s="55"/>
      <c r="CL146" s="55"/>
      <c r="CM146" s="55"/>
    </row>
    <row r="147" spans="1:91" s="1" customFormat="1" ht="21" customHeight="1" thickBot="1" x14ac:dyDescent="0.25">
      <c r="A147" s="330"/>
      <c r="B147" s="294"/>
      <c r="C147" s="275"/>
      <c r="D147" s="634"/>
      <c r="E147" s="635"/>
      <c r="F147" s="850">
        <f>IF(X140="na", 0, 25)</f>
        <v>25</v>
      </c>
      <c r="G147" s="851"/>
      <c r="H147" s="851"/>
      <c r="I147" s="851"/>
      <c r="J147" s="851"/>
      <c r="K147" s="851"/>
      <c r="L147" s="851"/>
      <c r="M147" s="851"/>
      <c r="N147" s="851"/>
      <c r="O147" s="851"/>
      <c r="P147" s="851"/>
      <c r="Q147" s="851"/>
      <c r="R147" s="851"/>
      <c r="S147" s="851"/>
      <c r="T147" s="851"/>
      <c r="U147" s="851"/>
      <c r="V147" s="851"/>
      <c r="W147" s="851"/>
      <c r="X147" s="851"/>
      <c r="Y147" s="851"/>
      <c r="Z147" s="852"/>
      <c r="AA147" s="16"/>
      <c r="AB147" s="55"/>
      <c r="AC147" s="199"/>
      <c r="AD147" s="202"/>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99"/>
      <c r="CA147" s="199"/>
      <c r="CB147" s="199"/>
      <c r="CC147" s="199"/>
      <c r="CD147" s="199"/>
      <c r="CE147" s="199"/>
      <c r="CF147" s="199"/>
      <c r="CG147" s="55"/>
      <c r="CH147" s="55"/>
      <c r="CI147" s="55"/>
      <c r="CJ147" s="55"/>
      <c r="CK147" s="55"/>
      <c r="CL147" s="55"/>
      <c r="CM147" s="55"/>
    </row>
    <row r="148" spans="1:91" s="1" customFormat="1" ht="30" customHeight="1" thickBot="1" x14ac:dyDescent="0.25">
      <c r="A148" s="327"/>
      <c r="B148" s="269">
        <v>3200</v>
      </c>
      <c r="C148" s="162" t="s">
        <v>962</v>
      </c>
      <c r="D148" s="290"/>
      <c r="E148" s="288"/>
      <c r="F148" s="291"/>
      <c r="G148" s="289"/>
      <c r="H148" s="31"/>
      <c r="I148" s="395"/>
      <c r="J148" s="396"/>
      <c r="K148" s="397"/>
      <c r="L148" s="398"/>
      <c r="M148" s="395"/>
      <c r="N148" s="32"/>
      <c r="O148" s="397"/>
      <c r="P148" s="398"/>
      <c r="Q148" s="395"/>
      <c r="R148" s="291"/>
      <c r="S148" s="289"/>
      <c r="T148" s="290"/>
      <c r="U148" s="288"/>
      <c r="V148" s="291"/>
      <c r="W148" s="289"/>
      <c r="X148" s="64"/>
      <c r="Y148" s="399"/>
      <c r="Z148" s="184"/>
      <c r="AA148" s="16"/>
      <c r="AB148" s="55"/>
      <c r="AC148" s="436"/>
      <c r="AD148" s="202"/>
      <c r="AE148" s="199"/>
      <c r="AF148" s="436"/>
      <c r="AG148" s="199"/>
      <c r="AH148" s="199"/>
      <c r="AI148" s="199"/>
      <c r="AJ148" s="199"/>
      <c r="AK148" s="199"/>
      <c r="AL148" s="199"/>
      <c r="AM148" s="199"/>
      <c r="AN148" s="199"/>
      <c r="AO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99"/>
      <c r="CA148" s="199"/>
      <c r="CB148" s="199"/>
      <c r="CC148" s="199"/>
      <c r="CD148" s="199"/>
      <c r="CE148" s="199"/>
      <c r="CF148" s="199"/>
      <c r="CG148" s="55"/>
      <c r="CH148" s="55"/>
      <c r="CI148" s="55"/>
      <c r="CJ148" s="55"/>
      <c r="CK148" s="55"/>
      <c r="CL148" s="55"/>
      <c r="CM148" s="55"/>
    </row>
    <row r="149" spans="1:91" s="1" customFormat="1" ht="30" customHeight="1" x14ac:dyDescent="0.2">
      <c r="A149" s="341"/>
      <c r="B149" s="224"/>
      <c r="C149" s="450" t="s">
        <v>972</v>
      </c>
      <c r="D149" s="628"/>
      <c r="E149" s="628"/>
      <c r="F149" s="628"/>
      <c r="G149" s="628"/>
      <c r="H149" s="628"/>
      <c r="I149" s="628"/>
      <c r="J149" s="628"/>
      <c r="K149" s="628"/>
      <c r="L149" s="628"/>
      <c r="M149" s="628"/>
      <c r="N149" s="628"/>
      <c r="O149" s="628"/>
      <c r="P149" s="628"/>
      <c r="Q149" s="628"/>
      <c r="R149" s="628"/>
      <c r="S149" s="628"/>
      <c r="T149" s="628"/>
      <c r="U149" s="628"/>
      <c r="V149" s="628"/>
      <c r="W149" s="628"/>
      <c r="X149" s="628"/>
      <c r="Y149" s="628"/>
      <c r="Z149" s="629"/>
      <c r="AA149" s="16"/>
      <c r="AB149" s="55"/>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c r="BS149" s="199"/>
      <c r="BT149" s="199"/>
      <c r="BU149" s="199"/>
      <c r="BV149" s="199"/>
      <c r="BW149" s="199"/>
      <c r="BX149" s="199"/>
      <c r="BY149" s="199"/>
      <c r="BZ149" s="199"/>
      <c r="CA149" s="199"/>
      <c r="CB149" s="199"/>
      <c r="CC149" s="199"/>
      <c r="CD149" s="199"/>
      <c r="CE149" s="199"/>
    </row>
    <row r="150" spans="1:91" s="1" customFormat="1" ht="67.7" customHeight="1" x14ac:dyDescent="0.2">
      <c r="A150" s="341"/>
      <c r="B150" s="219" t="s">
        <v>973</v>
      </c>
      <c r="C150" s="138" t="s">
        <v>974</v>
      </c>
      <c r="D150" s="585"/>
      <c r="E150" s="627"/>
      <c r="F150" s="585"/>
      <c r="G150" s="627"/>
      <c r="H150" s="585"/>
      <c r="I150" s="627"/>
      <c r="J150" s="585"/>
      <c r="K150" s="627"/>
      <c r="L150" s="585"/>
      <c r="M150" s="627"/>
      <c r="N150" s="585"/>
      <c r="O150" s="627"/>
      <c r="P150" s="585"/>
      <c r="Q150" s="627"/>
      <c r="R150" s="585"/>
      <c r="S150" s="627"/>
      <c r="T150" s="585"/>
      <c r="U150" s="627"/>
      <c r="V150" s="585"/>
      <c r="W150" s="627"/>
      <c r="X150" s="391"/>
      <c r="Y150" s="105">
        <f t="shared" ref="Y150:Y165" si="22">IF(OR(D150="s",F150="s",H150="s",J150="s",L150="s",N150="s",P150="s",R150="s",T150="s",V150="s"), 0, IF(OR(D150="a",F150="a",H150="a",J150="a",L150="a",N150="a",P150="a",R150="a",T150="a",V150="a"),Z150,0))</f>
        <v>0</v>
      </c>
      <c r="Z150" s="338">
        <f>IF(X150="na",0,10)</f>
        <v>10</v>
      </c>
      <c r="AA150" s="16">
        <f>COUNTIF(D150:W150,"a")+COUNTIF(D150:W150,"s")+COUNTIF(X150,"na")</f>
        <v>0</v>
      </c>
      <c r="AB150" s="402"/>
      <c r="AC150" s="199"/>
      <c r="AD150" s="202" t="s">
        <v>34</v>
      </c>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199"/>
      <c r="BY150" s="199"/>
      <c r="BZ150" s="199"/>
      <c r="CA150" s="199"/>
      <c r="CB150" s="199"/>
      <c r="CC150" s="199"/>
      <c r="CD150" s="199"/>
      <c r="CE150" s="199"/>
      <c r="CF150" s="199"/>
      <c r="CG150" s="55"/>
      <c r="CH150" s="55"/>
      <c r="CI150" s="55"/>
      <c r="CJ150" s="55"/>
      <c r="CK150" s="55"/>
      <c r="CL150" s="55"/>
      <c r="CM150" s="55"/>
    </row>
    <row r="151" spans="1:91" s="1" customFormat="1" ht="88.5" customHeight="1" x14ac:dyDescent="0.2">
      <c r="A151" s="341"/>
      <c r="B151" s="211" t="s">
        <v>975</v>
      </c>
      <c r="C151" s="296" t="s">
        <v>976</v>
      </c>
      <c r="D151" s="585"/>
      <c r="E151" s="627"/>
      <c r="F151" s="585"/>
      <c r="G151" s="627"/>
      <c r="H151" s="585"/>
      <c r="I151" s="627"/>
      <c r="J151" s="585"/>
      <c r="K151" s="627"/>
      <c r="L151" s="585"/>
      <c r="M151" s="627"/>
      <c r="N151" s="585"/>
      <c r="O151" s="627"/>
      <c r="P151" s="585"/>
      <c r="Q151" s="627"/>
      <c r="R151" s="585"/>
      <c r="S151" s="627"/>
      <c r="T151" s="585"/>
      <c r="U151" s="627"/>
      <c r="V151" s="585"/>
      <c r="W151" s="627"/>
      <c r="X151" s="391"/>
      <c r="Y151" s="105">
        <f t="shared" si="22"/>
        <v>0</v>
      </c>
      <c r="Z151" s="338">
        <f>IF(X151="na",0,10)</f>
        <v>10</v>
      </c>
      <c r="AA151" s="16">
        <f>COUNTIF(D151:W151,"a")+COUNTIF(D151:W151,"s")+COUNTIF(X151,"na")</f>
        <v>0</v>
      </c>
      <c r="AB151" s="402"/>
      <c r="AC151" s="199"/>
      <c r="AD151" s="202" t="s">
        <v>34</v>
      </c>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199"/>
      <c r="BY151" s="199"/>
      <c r="BZ151" s="199"/>
      <c r="CA151" s="199"/>
      <c r="CB151" s="199"/>
      <c r="CC151" s="199"/>
      <c r="CD151" s="199"/>
      <c r="CE151" s="199"/>
      <c r="CF151" s="199"/>
      <c r="CG151" s="55"/>
      <c r="CH151" s="55"/>
      <c r="CI151" s="55"/>
      <c r="CJ151" s="55"/>
      <c r="CK151" s="55"/>
      <c r="CL151" s="55"/>
      <c r="CM151" s="55"/>
    </row>
    <row r="152" spans="1:91" s="1" customFormat="1" ht="67.7" customHeight="1" x14ac:dyDescent="0.2">
      <c r="A152" s="341"/>
      <c r="B152" s="211" t="s">
        <v>327</v>
      </c>
      <c r="C152" s="296" t="s">
        <v>977</v>
      </c>
      <c r="D152" s="585"/>
      <c r="E152" s="627"/>
      <c r="F152" s="585"/>
      <c r="G152" s="627"/>
      <c r="H152" s="585"/>
      <c r="I152" s="627"/>
      <c r="J152" s="585"/>
      <c r="K152" s="627"/>
      <c r="L152" s="585"/>
      <c r="M152" s="627"/>
      <c r="N152" s="585"/>
      <c r="O152" s="627"/>
      <c r="P152" s="585"/>
      <c r="Q152" s="627"/>
      <c r="R152" s="585"/>
      <c r="S152" s="627"/>
      <c r="T152" s="585"/>
      <c r="U152" s="627"/>
      <c r="V152" s="585"/>
      <c r="W152" s="627"/>
      <c r="X152" s="175"/>
      <c r="Y152" s="105">
        <f t="shared" si="22"/>
        <v>0</v>
      </c>
      <c r="Z152" s="338">
        <v>10</v>
      </c>
      <c r="AA152" s="16">
        <f t="shared" ref="AA152:AA165" si="23">COUNTIF(D152:W152,"a")+COUNTIF(D152:W152,"s")</f>
        <v>0</v>
      </c>
      <c r="AB152" s="402"/>
      <c r="AC152" s="199"/>
      <c r="AD152" s="202"/>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c r="AY152" s="199"/>
      <c r="AZ152" s="199"/>
      <c r="BA152" s="199"/>
      <c r="BB152" s="199"/>
      <c r="BC152" s="199"/>
      <c r="BD152" s="199"/>
      <c r="BE152" s="199"/>
      <c r="BF152" s="199"/>
      <c r="BG152" s="199"/>
      <c r="BH152" s="199"/>
      <c r="BI152" s="199"/>
      <c r="BJ152" s="199"/>
      <c r="BK152" s="199"/>
      <c r="BL152" s="199"/>
      <c r="BM152" s="199"/>
      <c r="BN152" s="199"/>
      <c r="BO152" s="199"/>
      <c r="BP152" s="199"/>
      <c r="BQ152" s="199"/>
      <c r="BR152" s="199"/>
      <c r="BS152" s="199"/>
      <c r="BT152" s="199"/>
      <c r="BU152" s="199"/>
      <c r="BV152" s="199"/>
      <c r="BW152" s="199"/>
      <c r="BX152" s="199"/>
      <c r="BY152" s="199"/>
      <c r="BZ152" s="199"/>
      <c r="CA152" s="199"/>
      <c r="CB152" s="199"/>
      <c r="CC152" s="199"/>
      <c r="CD152" s="199"/>
      <c r="CE152" s="199"/>
      <c r="CF152" s="199"/>
      <c r="CG152" s="55"/>
      <c r="CH152" s="55"/>
      <c r="CI152" s="55"/>
      <c r="CJ152" s="55"/>
      <c r="CK152" s="55"/>
      <c r="CL152" s="55"/>
      <c r="CM152" s="55"/>
    </row>
    <row r="153" spans="1:91" s="1" customFormat="1" ht="30" customHeight="1" x14ac:dyDescent="0.2">
      <c r="A153" s="341"/>
      <c r="B153" s="224"/>
      <c r="C153" s="450" t="s">
        <v>978</v>
      </c>
      <c r="D153" s="628"/>
      <c r="E153" s="628"/>
      <c r="F153" s="628"/>
      <c r="G153" s="628"/>
      <c r="H153" s="628"/>
      <c r="I153" s="628"/>
      <c r="J153" s="628"/>
      <c r="K153" s="628"/>
      <c r="L153" s="628"/>
      <c r="M153" s="628"/>
      <c r="N153" s="628"/>
      <c r="O153" s="628"/>
      <c r="P153" s="628"/>
      <c r="Q153" s="628"/>
      <c r="R153" s="628"/>
      <c r="S153" s="628"/>
      <c r="T153" s="628"/>
      <c r="U153" s="628"/>
      <c r="V153" s="628"/>
      <c r="W153" s="628"/>
      <c r="X153" s="628"/>
      <c r="Y153" s="628"/>
      <c r="Z153" s="629"/>
      <c r="AA153" s="16"/>
      <c r="AB153" s="55"/>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c r="AY153" s="199"/>
      <c r="AZ153" s="199"/>
      <c r="BA153" s="199"/>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99"/>
      <c r="CA153" s="199"/>
      <c r="CB153" s="199"/>
      <c r="CC153" s="199"/>
      <c r="CD153" s="199"/>
      <c r="CE153" s="199"/>
    </row>
    <row r="154" spans="1:91" s="1" customFormat="1" ht="30" customHeight="1" x14ac:dyDescent="0.2">
      <c r="A154" s="341"/>
      <c r="B154" s="224"/>
      <c r="C154" s="450" t="s">
        <v>963</v>
      </c>
      <c r="D154" s="628"/>
      <c r="E154" s="628"/>
      <c r="F154" s="628"/>
      <c r="G154" s="628"/>
      <c r="H154" s="628"/>
      <c r="I154" s="628"/>
      <c r="J154" s="628"/>
      <c r="K154" s="628"/>
      <c r="L154" s="628"/>
      <c r="M154" s="628"/>
      <c r="N154" s="628"/>
      <c r="O154" s="628"/>
      <c r="P154" s="628"/>
      <c r="Q154" s="628"/>
      <c r="R154" s="628"/>
      <c r="S154" s="628"/>
      <c r="T154" s="628"/>
      <c r="U154" s="628"/>
      <c r="V154" s="628"/>
      <c r="W154" s="628"/>
      <c r="X154" s="628"/>
      <c r="Y154" s="628"/>
      <c r="Z154" s="629"/>
      <c r="AA154" s="16"/>
      <c r="AB154" s="55"/>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c r="AY154" s="199"/>
      <c r="AZ154" s="199"/>
      <c r="BA154" s="199"/>
      <c r="BB154" s="199"/>
      <c r="BC154" s="199"/>
      <c r="BD154" s="199"/>
      <c r="BE154" s="199"/>
      <c r="BF154" s="199"/>
      <c r="BG154" s="199"/>
      <c r="BH154" s="199"/>
      <c r="BI154" s="199"/>
      <c r="BJ154" s="199"/>
      <c r="BK154" s="199"/>
      <c r="BL154" s="199"/>
      <c r="BM154" s="199"/>
      <c r="BN154" s="199"/>
      <c r="BO154" s="199"/>
      <c r="BP154" s="199"/>
      <c r="BQ154" s="199"/>
      <c r="BR154" s="199"/>
      <c r="BS154" s="199"/>
      <c r="BT154" s="199"/>
      <c r="BU154" s="199"/>
      <c r="BV154" s="199"/>
      <c r="BW154" s="199"/>
      <c r="BX154" s="199"/>
      <c r="BY154" s="199"/>
      <c r="BZ154" s="199"/>
      <c r="CA154" s="199"/>
      <c r="CB154" s="199"/>
      <c r="CC154" s="199"/>
      <c r="CD154" s="199"/>
      <c r="CE154" s="199"/>
    </row>
    <row r="155" spans="1:91" s="1" customFormat="1" ht="45" customHeight="1" x14ac:dyDescent="0.2">
      <c r="A155" s="341"/>
      <c r="B155" s="211" t="s">
        <v>156</v>
      </c>
      <c r="C155" s="296" t="s">
        <v>979</v>
      </c>
      <c r="D155" s="585"/>
      <c r="E155" s="627"/>
      <c r="F155" s="585"/>
      <c r="G155" s="627"/>
      <c r="H155" s="585"/>
      <c r="I155" s="627"/>
      <c r="J155" s="585"/>
      <c r="K155" s="627"/>
      <c r="L155" s="585"/>
      <c r="M155" s="627"/>
      <c r="N155" s="585"/>
      <c r="O155" s="627"/>
      <c r="P155" s="585"/>
      <c r="Q155" s="627"/>
      <c r="R155" s="585"/>
      <c r="S155" s="627"/>
      <c r="T155" s="585"/>
      <c r="U155" s="627"/>
      <c r="V155" s="585"/>
      <c r="W155" s="627"/>
      <c r="X155" s="175"/>
      <c r="Y155" s="105">
        <f t="shared" si="22"/>
        <v>0</v>
      </c>
      <c r="Z155" s="338">
        <v>10</v>
      </c>
      <c r="AA155" s="16">
        <f t="shared" si="23"/>
        <v>0</v>
      </c>
      <c r="AB155" s="402"/>
      <c r="AC155" s="199"/>
      <c r="AD155" s="202"/>
      <c r="AE155" s="199"/>
      <c r="AF155" s="199"/>
      <c r="AG155" s="199"/>
      <c r="AH155" s="199"/>
      <c r="AI155" s="199"/>
      <c r="AJ155" s="199"/>
      <c r="AK155" s="199"/>
      <c r="AL155" s="199"/>
      <c r="AM155" s="199"/>
      <c r="AN155" s="199"/>
      <c r="AO155" s="199"/>
      <c r="AP155" s="199"/>
      <c r="AQ155" s="199"/>
      <c r="AR155" s="199"/>
      <c r="AS155" s="199"/>
      <c r="AT155" s="199"/>
      <c r="AU155" s="199"/>
      <c r="AV155" s="199"/>
      <c r="AW155" s="199"/>
      <c r="AX155" s="199"/>
      <c r="AY155" s="199"/>
      <c r="AZ155" s="199"/>
      <c r="BA155" s="199"/>
      <c r="BB155" s="199"/>
      <c r="BC155" s="199"/>
      <c r="BD155" s="199"/>
      <c r="BE155" s="199"/>
      <c r="BF155" s="199"/>
      <c r="BG155" s="199"/>
      <c r="BH155" s="199"/>
      <c r="BI155" s="199"/>
      <c r="BJ155" s="199"/>
      <c r="BK155" s="199"/>
      <c r="BL155" s="199"/>
      <c r="BM155" s="199"/>
      <c r="BN155" s="199"/>
      <c r="BO155" s="199"/>
      <c r="BP155" s="199"/>
      <c r="BQ155" s="199"/>
      <c r="BR155" s="199"/>
      <c r="BS155" s="199"/>
      <c r="BT155" s="199"/>
      <c r="BU155" s="199"/>
      <c r="BV155" s="199"/>
      <c r="BW155" s="199"/>
      <c r="BX155" s="199"/>
      <c r="BY155" s="199"/>
      <c r="BZ155" s="199"/>
      <c r="CA155" s="199"/>
      <c r="CB155" s="199"/>
      <c r="CC155" s="199"/>
      <c r="CD155" s="199"/>
      <c r="CE155" s="199"/>
      <c r="CF155" s="199"/>
      <c r="CG155" s="55"/>
      <c r="CH155" s="55"/>
      <c r="CI155" s="55"/>
      <c r="CJ155" s="55"/>
      <c r="CK155" s="55"/>
      <c r="CL155" s="55"/>
      <c r="CM155" s="55"/>
    </row>
    <row r="156" spans="1:91" s="1" customFormat="1" ht="30" customHeight="1" x14ac:dyDescent="0.2">
      <c r="A156" s="341"/>
      <c r="B156" s="224"/>
      <c r="C156" s="450" t="s">
        <v>964</v>
      </c>
      <c r="D156" s="628"/>
      <c r="E156" s="628"/>
      <c r="F156" s="628"/>
      <c r="G156" s="628"/>
      <c r="H156" s="628"/>
      <c r="I156" s="628"/>
      <c r="J156" s="628"/>
      <c r="K156" s="628"/>
      <c r="L156" s="628"/>
      <c r="M156" s="628"/>
      <c r="N156" s="628"/>
      <c r="O156" s="628"/>
      <c r="P156" s="628"/>
      <c r="Q156" s="628"/>
      <c r="R156" s="628"/>
      <c r="S156" s="628"/>
      <c r="T156" s="628"/>
      <c r="U156" s="628"/>
      <c r="V156" s="628"/>
      <c r="W156" s="628"/>
      <c r="X156" s="628"/>
      <c r="Y156" s="628"/>
      <c r="Z156" s="629"/>
      <c r="AA156" s="16"/>
      <c r="AB156" s="55"/>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c r="CE156" s="199"/>
    </row>
    <row r="157" spans="1:91" s="1" customFormat="1" ht="126" customHeight="1" x14ac:dyDescent="0.2">
      <c r="A157" s="341"/>
      <c r="B157" s="211" t="s">
        <v>965</v>
      </c>
      <c r="C157" s="296" t="s">
        <v>1039</v>
      </c>
      <c r="D157" s="585"/>
      <c r="E157" s="627"/>
      <c r="F157" s="585"/>
      <c r="G157" s="627"/>
      <c r="H157" s="585"/>
      <c r="I157" s="627"/>
      <c r="J157" s="585"/>
      <c r="K157" s="627"/>
      <c r="L157" s="585"/>
      <c r="M157" s="627"/>
      <c r="N157" s="585"/>
      <c r="O157" s="627"/>
      <c r="P157" s="585"/>
      <c r="Q157" s="627"/>
      <c r="R157" s="585"/>
      <c r="S157" s="627"/>
      <c r="T157" s="585"/>
      <c r="U157" s="627"/>
      <c r="V157" s="585"/>
      <c r="W157" s="627"/>
      <c r="X157" s="175"/>
      <c r="Y157" s="105">
        <f t="shared" si="22"/>
        <v>0</v>
      </c>
      <c r="Z157" s="338">
        <v>10</v>
      </c>
      <c r="AA157" s="16">
        <f t="shared" si="23"/>
        <v>0</v>
      </c>
      <c r="AB157" s="402"/>
      <c r="AC157" s="199"/>
      <c r="AD157" s="202"/>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c r="AY157" s="199"/>
      <c r="AZ157" s="199"/>
      <c r="BA157" s="199"/>
      <c r="BB157" s="199"/>
      <c r="BC157" s="199"/>
      <c r="BD157" s="199"/>
      <c r="BE157" s="199"/>
      <c r="BF157" s="199"/>
      <c r="BG157" s="199"/>
      <c r="BH157" s="199"/>
      <c r="BI157" s="199"/>
      <c r="BJ157" s="199"/>
      <c r="BK157" s="199"/>
      <c r="BL157" s="199"/>
      <c r="BM157" s="199"/>
      <c r="BN157" s="199"/>
      <c r="BO157" s="199"/>
      <c r="BP157" s="199"/>
      <c r="BQ157" s="199"/>
      <c r="BR157" s="199"/>
      <c r="BS157" s="199"/>
      <c r="BT157" s="199"/>
      <c r="BU157" s="199"/>
      <c r="BV157" s="199"/>
      <c r="BW157" s="199"/>
      <c r="BX157" s="199"/>
      <c r="BY157" s="199"/>
      <c r="BZ157" s="199"/>
      <c r="CA157" s="199"/>
      <c r="CB157" s="199"/>
      <c r="CC157" s="199"/>
      <c r="CD157" s="199"/>
      <c r="CE157" s="199"/>
      <c r="CF157" s="199"/>
      <c r="CG157" s="55"/>
      <c r="CH157" s="55"/>
      <c r="CI157" s="55"/>
      <c r="CJ157" s="55"/>
      <c r="CK157" s="55"/>
      <c r="CL157" s="55"/>
      <c r="CM157" s="55"/>
    </row>
    <row r="158" spans="1:91" s="1" customFormat="1" ht="30" customHeight="1" x14ac:dyDescent="0.2">
      <c r="A158" s="341"/>
      <c r="B158" s="224"/>
      <c r="C158" s="450" t="s">
        <v>966</v>
      </c>
      <c r="D158" s="628"/>
      <c r="E158" s="628"/>
      <c r="F158" s="628"/>
      <c r="G158" s="628"/>
      <c r="H158" s="628"/>
      <c r="I158" s="628"/>
      <c r="J158" s="628"/>
      <c r="K158" s="628"/>
      <c r="L158" s="628"/>
      <c r="M158" s="628"/>
      <c r="N158" s="628"/>
      <c r="O158" s="628"/>
      <c r="P158" s="628"/>
      <c r="Q158" s="628"/>
      <c r="R158" s="628"/>
      <c r="S158" s="628"/>
      <c r="T158" s="628"/>
      <c r="U158" s="628"/>
      <c r="V158" s="628"/>
      <c r="W158" s="628"/>
      <c r="X158" s="628"/>
      <c r="Y158" s="628"/>
      <c r="Z158" s="629"/>
      <c r="AA158" s="16"/>
      <c r="AB158" s="55"/>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199"/>
      <c r="BA158" s="199"/>
      <c r="BB158" s="199"/>
      <c r="BC158" s="199"/>
      <c r="BD158" s="199"/>
      <c r="BE158" s="199"/>
      <c r="BF158" s="199"/>
      <c r="BG158" s="199"/>
      <c r="BH158" s="199"/>
      <c r="BI158" s="199"/>
      <c r="BJ158" s="199"/>
      <c r="BK158" s="199"/>
      <c r="BL158" s="199"/>
      <c r="BM158" s="199"/>
      <c r="BN158" s="199"/>
      <c r="BO158" s="199"/>
      <c r="BP158" s="199"/>
      <c r="BQ158" s="199"/>
      <c r="BR158" s="199"/>
      <c r="BS158" s="199"/>
      <c r="BT158" s="199"/>
      <c r="BU158" s="199"/>
      <c r="BV158" s="199"/>
      <c r="BW158" s="199"/>
      <c r="BX158" s="199"/>
      <c r="BY158" s="199"/>
      <c r="BZ158" s="199"/>
      <c r="CA158" s="199"/>
      <c r="CB158" s="199"/>
      <c r="CC158" s="199"/>
      <c r="CD158" s="199"/>
      <c r="CE158" s="199"/>
    </row>
    <row r="159" spans="1:91" s="1" customFormat="1" ht="67.7" customHeight="1" x14ac:dyDescent="0.2">
      <c r="A159" s="341"/>
      <c r="B159" s="211" t="s">
        <v>287</v>
      </c>
      <c r="C159" s="296" t="s">
        <v>980</v>
      </c>
      <c r="D159" s="585"/>
      <c r="E159" s="627"/>
      <c r="F159" s="585"/>
      <c r="G159" s="627"/>
      <c r="H159" s="585"/>
      <c r="I159" s="627"/>
      <c r="J159" s="585"/>
      <c r="K159" s="627"/>
      <c r="L159" s="585"/>
      <c r="M159" s="627"/>
      <c r="N159" s="585"/>
      <c r="O159" s="627"/>
      <c r="P159" s="585"/>
      <c r="Q159" s="627"/>
      <c r="R159" s="585"/>
      <c r="S159" s="627"/>
      <c r="T159" s="585"/>
      <c r="U159" s="627"/>
      <c r="V159" s="585"/>
      <c r="W159" s="627"/>
      <c r="X159" s="175"/>
      <c r="Y159" s="105">
        <f t="shared" si="22"/>
        <v>0</v>
      </c>
      <c r="Z159" s="338">
        <v>40</v>
      </c>
      <c r="AA159" s="16">
        <f t="shared" si="23"/>
        <v>0</v>
      </c>
      <c r="AB159" s="402"/>
      <c r="AC159" s="199"/>
      <c r="AD159" s="202" t="s">
        <v>34</v>
      </c>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199"/>
      <c r="BH159" s="199"/>
      <c r="BI159" s="199"/>
      <c r="BJ159" s="199"/>
      <c r="BK159" s="199"/>
      <c r="BL159" s="199"/>
      <c r="BM159" s="199"/>
      <c r="BN159" s="199"/>
      <c r="BO159" s="199"/>
      <c r="BP159" s="199"/>
      <c r="BQ159" s="199"/>
      <c r="BR159" s="199"/>
      <c r="BS159" s="199"/>
      <c r="BT159" s="199"/>
      <c r="BU159" s="199"/>
      <c r="BV159" s="199"/>
      <c r="BW159" s="199"/>
      <c r="BX159" s="199"/>
      <c r="BY159" s="199"/>
      <c r="BZ159" s="199"/>
      <c r="CA159" s="199"/>
      <c r="CB159" s="199"/>
      <c r="CC159" s="199"/>
      <c r="CD159" s="199"/>
      <c r="CE159" s="199"/>
      <c r="CF159" s="199"/>
      <c r="CG159" s="55"/>
      <c r="CH159" s="55"/>
      <c r="CI159" s="55"/>
      <c r="CJ159" s="55"/>
      <c r="CK159" s="55"/>
      <c r="CL159" s="55"/>
      <c r="CM159" s="55"/>
    </row>
    <row r="160" spans="1:91" s="1" customFormat="1" ht="30" customHeight="1" x14ac:dyDescent="0.2">
      <c r="A160" s="341"/>
      <c r="B160" s="224"/>
      <c r="C160" s="450" t="s">
        <v>967</v>
      </c>
      <c r="D160" s="628"/>
      <c r="E160" s="628"/>
      <c r="F160" s="628"/>
      <c r="G160" s="628"/>
      <c r="H160" s="628"/>
      <c r="I160" s="628"/>
      <c r="J160" s="628"/>
      <c r="K160" s="628"/>
      <c r="L160" s="628"/>
      <c r="M160" s="628"/>
      <c r="N160" s="628"/>
      <c r="O160" s="628"/>
      <c r="P160" s="628"/>
      <c r="Q160" s="628"/>
      <c r="R160" s="628"/>
      <c r="S160" s="628"/>
      <c r="T160" s="628"/>
      <c r="U160" s="628"/>
      <c r="V160" s="628"/>
      <c r="W160" s="628"/>
      <c r="X160" s="628"/>
      <c r="Y160" s="628"/>
      <c r="Z160" s="629"/>
      <c r="AA160" s="16"/>
      <c r="AB160" s="55"/>
      <c r="AC160" s="199"/>
      <c r="AD160" s="199"/>
      <c r="AE160" s="199"/>
      <c r="AF160" s="199"/>
      <c r="AG160" s="199"/>
      <c r="AH160" s="199"/>
      <c r="AI160" s="199"/>
      <c r="AJ160" s="199"/>
      <c r="AK160" s="199"/>
      <c r="AL160" s="199"/>
      <c r="AM160" s="199"/>
      <c r="AN160" s="199"/>
      <c r="AO160" s="199"/>
      <c r="AP160" s="199"/>
      <c r="AQ160" s="199"/>
      <c r="AR160" s="199"/>
      <c r="AS160" s="199"/>
      <c r="AT160" s="199"/>
      <c r="AU160" s="199"/>
      <c r="AV160" s="199"/>
      <c r="AW160" s="199"/>
      <c r="AX160" s="199"/>
      <c r="AY160" s="199"/>
      <c r="AZ160" s="199"/>
      <c r="BA160" s="199"/>
      <c r="BB160" s="199"/>
      <c r="BC160" s="199"/>
      <c r="BD160" s="199"/>
      <c r="BE160" s="199"/>
      <c r="BF160" s="199"/>
      <c r="BG160" s="199"/>
      <c r="BH160" s="199"/>
      <c r="BI160" s="199"/>
      <c r="BJ160" s="199"/>
      <c r="BK160" s="199"/>
      <c r="BL160" s="199"/>
      <c r="BM160" s="199"/>
      <c r="BN160" s="199"/>
      <c r="BO160" s="199"/>
      <c r="BP160" s="199"/>
      <c r="BQ160" s="199"/>
      <c r="BR160" s="199"/>
      <c r="BS160" s="199"/>
      <c r="BT160" s="199"/>
      <c r="BU160" s="199"/>
      <c r="BV160" s="199"/>
      <c r="BW160" s="199"/>
      <c r="BX160" s="199"/>
      <c r="BY160" s="199"/>
      <c r="BZ160" s="199"/>
      <c r="CA160" s="199"/>
      <c r="CB160" s="199"/>
      <c r="CC160" s="199"/>
      <c r="CD160" s="199"/>
      <c r="CE160" s="199"/>
    </row>
    <row r="161" spans="1:95" s="1" customFormat="1" ht="45" customHeight="1" x14ac:dyDescent="0.2">
      <c r="A161" s="341"/>
      <c r="B161" s="211" t="s">
        <v>968</v>
      </c>
      <c r="C161" s="296" t="s">
        <v>1038</v>
      </c>
      <c r="D161" s="585"/>
      <c r="E161" s="627"/>
      <c r="F161" s="585"/>
      <c r="G161" s="627"/>
      <c r="H161" s="585"/>
      <c r="I161" s="627"/>
      <c r="J161" s="585"/>
      <c r="K161" s="627"/>
      <c r="L161" s="585"/>
      <c r="M161" s="627"/>
      <c r="N161" s="585"/>
      <c r="O161" s="627"/>
      <c r="P161" s="585"/>
      <c r="Q161" s="627"/>
      <c r="R161" s="585"/>
      <c r="S161" s="627"/>
      <c r="T161" s="585"/>
      <c r="U161" s="627"/>
      <c r="V161" s="585"/>
      <c r="W161" s="627"/>
      <c r="X161" s="175"/>
      <c r="Y161" s="105">
        <f t="shared" ref="Y161:Y162" si="24">IF(OR(D161="s",F161="s",H161="s",J161="s",L161="s",N161="s",P161="s",R161="s",T161="s",V161="s"), 0, IF(OR(D161="a",F161="a",H161="a",J161="a",L161="a",N161="a",P161="a",R161="a",T161="a",V161="a"),Z161,0))</f>
        <v>0</v>
      </c>
      <c r="Z161" s="338">
        <v>10</v>
      </c>
      <c r="AA161" s="16">
        <f t="shared" ref="AA161:AA162" si="25">COUNTIF(D161:W161,"a")+COUNTIF(D161:W161,"s")</f>
        <v>0</v>
      </c>
      <c r="AB161" s="402"/>
      <c r="AC161" s="199"/>
      <c r="AD161" s="202"/>
      <c r="AE161" s="199"/>
      <c r="AF161" s="199"/>
      <c r="AG161" s="199"/>
      <c r="AH161" s="199"/>
      <c r="AI161" s="199"/>
      <c r="AJ161" s="199"/>
      <c r="AK161" s="199"/>
      <c r="AL161" s="199"/>
      <c r="AM161" s="199"/>
      <c r="AN161" s="199"/>
      <c r="AO161" s="199"/>
      <c r="AP161" s="199"/>
      <c r="AQ161" s="199"/>
      <c r="AR161" s="199"/>
      <c r="AS161" s="199"/>
      <c r="AT161" s="199"/>
      <c r="AU161" s="199"/>
      <c r="AV161" s="199"/>
      <c r="AW161" s="199"/>
      <c r="AX161" s="199"/>
      <c r="AY161" s="199"/>
      <c r="AZ161" s="199"/>
      <c r="BA161" s="199"/>
      <c r="BB161" s="199"/>
      <c r="BC161" s="199"/>
      <c r="BD161" s="199"/>
      <c r="BE161" s="199"/>
      <c r="BF161" s="199"/>
      <c r="BG161" s="199"/>
      <c r="BH161" s="199"/>
      <c r="BI161" s="199"/>
      <c r="BJ161" s="199"/>
      <c r="BK161" s="199"/>
      <c r="BL161" s="199"/>
      <c r="BM161" s="199"/>
      <c r="BN161" s="199"/>
      <c r="BO161" s="199"/>
      <c r="BP161" s="199"/>
      <c r="BQ161" s="199"/>
      <c r="BR161" s="199"/>
      <c r="BS161" s="199"/>
      <c r="BT161" s="199"/>
      <c r="BU161" s="199"/>
      <c r="BV161" s="199"/>
      <c r="BW161" s="199"/>
      <c r="BX161" s="199"/>
      <c r="BY161" s="199"/>
      <c r="BZ161" s="199"/>
      <c r="CA161" s="199"/>
      <c r="CB161" s="199"/>
      <c r="CC161" s="199"/>
      <c r="CD161" s="199"/>
      <c r="CE161" s="199"/>
      <c r="CF161" s="199"/>
      <c r="CG161" s="55"/>
      <c r="CH161" s="55"/>
      <c r="CI161" s="55"/>
      <c r="CJ161" s="55"/>
      <c r="CK161" s="55"/>
      <c r="CL161" s="55"/>
      <c r="CM161" s="55"/>
    </row>
    <row r="162" spans="1:95" s="1" customFormat="1" ht="67.7" customHeight="1" x14ac:dyDescent="0.2">
      <c r="A162" s="341"/>
      <c r="B162" s="211" t="s">
        <v>969</v>
      </c>
      <c r="C162" s="296" t="s">
        <v>981</v>
      </c>
      <c r="D162" s="585"/>
      <c r="E162" s="627"/>
      <c r="F162" s="585"/>
      <c r="G162" s="627"/>
      <c r="H162" s="585"/>
      <c r="I162" s="627"/>
      <c r="J162" s="585"/>
      <c r="K162" s="627"/>
      <c r="L162" s="585"/>
      <c r="M162" s="627"/>
      <c r="N162" s="585"/>
      <c r="O162" s="627"/>
      <c r="P162" s="585"/>
      <c r="Q162" s="627"/>
      <c r="R162" s="585"/>
      <c r="S162" s="627"/>
      <c r="T162" s="585"/>
      <c r="U162" s="627"/>
      <c r="V162" s="585"/>
      <c r="W162" s="627"/>
      <c r="X162" s="175"/>
      <c r="Y162" s="105">
        <f t="shared" si="24"/>
        <v>0</v>
      </c>
      <c r="Z162" s="338">
        <v>5</v>
      </c>
      <c r="AA162" s="16">
        <f t="shared" si="25"/>
        <v>0</v>
      </c>
      <c r="AB162" s="402"/>
      <c r="AC162" s="199"/>
      <c r="AD162" s="202"/>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c r="AY162" s="199"/>
      <c r="AZ162" s="199"/>
      <c r="BA162" s="199"/>
      <c r="BB162" s="199"/>
      <c r="BC162" s="199"/>
      <c r="BD162" s="199"/>
      <c r="BE162" s="199"/>
      <c r="BF162" s="199"/>
      <c r="BG162" s="199"/>
      <c r="BH162" s="199"/>
      <c r="BI162" s="199"/>
      <c r="BJ162" s="199"/>
      <c r="BK162" s="199"/>
      <c r="BL162" s="199"/>
      <c r="BM162" s="199"/>
      <c r="BN162" s="199"/>
      <c r="BO162" s="199"/>
      <c r="BP162" s="199"/>
      <c r="BQ162" s="199"/>
      <c r="BR162" s="199"/>
      <c r="BS162" s="199"/>
      <c r="BT162" s="199"/>
      <c r="BU162" s="199"/>
      <c r="BV162" s="199"/>
      <c r="BW162" s="199"/>
      <c r="BX162" s="199"/>
      <c r="BY162" s="199"/>
      <c r="BZ162" s="199"/>
      <c r="CA162" s="199"/>
      <c r="CB162" s="199"/>
      <c r="CC162" s="199"/>
      <c r="CD162" s="199"/>
      <c r="CE162" s="199"/>
      <c r="CF162" s="199"/>
      <c r="CG162" s="55"/>
      <c r="CH162" s="55"/>
      <c r="CI162" s="55"/>
      <c r="CJ162" s="55"/>
      <c r="CK162" s="55"/>
      <c r="CL162" s="55"/>
      <c r="CM162" s="55"/>
    </row>
    <row r="163" spans="1:95" s="1" customFormat="1" ht="30" customHeight="1" x14ac:dyDescent="0.2">
      <c r="A163" s="341"/>
      <c r="B163" s="224"/>
      <c r="C163" s="450" t="s">
        <v>970</v>
      </c>
      <c r="D163" s="628"/>
      <c r="E163" s="628"/>
      <c r="F163" s="628"/>
      <c r="G163" s="628"/>
      <c r="H163" s="628"/>
      <c r="I163" s="628"/>
      <c r="J163" s="628"/>
      <c r="K163" s="628"/>
      <c r="L163" s="628"/>
      <c r="M163" s="628"/>
      <c r="N163" s="628"/>
      <c r="O163" s="628"/>
      <c r="P163" s="628"/>
      <c r="Q163" s="628"/>
      <c r="R163" s="628"/>
      <c r="S163" s="628"/>
      <c r="T163" s="628"/>
      <c r="U163" s="628"/>
      <c r="V163" s="628"/>
      <c r="W163" s="628"/>
      <c r="X163" s="628"/>
      <c r="Y163" s="628"/>
      <c r="Z163" s="629"/>
      <c r="AA163" s="16"/>
      <c r="AB163" s="55"/>
      <c r="AC163" s="199"/>
      <c r="AD163" s="199"/>
      <c r="AE163" s="199"/>
      <c r="AF163" s="199"/>
      <c r="AG163" s="199"/>
      <c r="AH163" s="199"/>
      <c r="AI163" s="199"/>
      <c r="AJ163" s="199"/>
      <c r="AK163" s="199"/>
      <c r="AL163" s="199"/>
      <c r="AM163" s="199"/>
      <c r="AN163" s="199"/>
      <c r="AO163" s="199"/>
      <c r="AP163" s="199"/>
      <c r="AQ163" s="199"/>
      <c r="AR163" s="199"/>
      <c r="AS163" s="199"/>
      <c r="AT163" s="199"/>
      <c r="AU163" s="199"/>
      <c r="AV163" s="199"/>
      <c r="AW163" s="199"/>
      <c r="AX163" s="199"/>
      <c r="AY163" s="199"/>
      <c r="AZ163" s="199"/>
      <c r="BA163" s="199"/>
      <c r="BB163" s="199"/>
      <c r="BC163" s="199"/>
      <c r="BD163" s="199"/>
      <c r="BE163" s="199"/>
      <c r="BF163" s="199"/>
      <c r="BG163" s="199"/>
      <c r="BH163" s="199"/>
      <c r="BI163" s="199"/>
      <c r="BJ163" s="199"/>
      <c r="BK163" s="199"/>
      <c r="BL163" s="199"/>
      <c r="BM163" s="199"/>
      <c r="BN163" s="199"/>
      <c r="BO163" s="199"/>
      <c r="BP163" s="199"/>
      <c r="BQ163" s="199"/>
      <c r="BR163" s="199"/>
      <c r="BS163" s="199"/>
      <c r="BT163" s="199"/>
      <c r="BU163" s="199"/>
      <c r="BV163" s="199"/>
      <c r="BW163" s="199"/>
      <c r="BX163" s="199"/>
      <c r="BY163" s="199"/>
      <c r="BZ163" s="199"/>
      <c r="CA163" s="199"/>
      <c r="CB163" s="199"/>
      <c r="CC163" s="199"/>
      <c r="CD163" s="199"/>
      <c r="CE163" s="199"/>
    </row>
    <row r="164" spans="1:95" s="1" customFormat="1" ht="45" customHeight="1" x14ac:dyDescent="0.2">
      <c r="A164" s="341"/>
      <c r="B164" s="211" t="s">
        <v>75</v>
      </c>
      <c r="C164" s="296" t="s">
        <v>982</v>
      </c>
      <c r="D164" s="585"/>
      <c r="E164" s="627"/>
      <c r="F164" s="585"/>
      <c r="G164" s="627"/>
      <c r="H164" s="585"/>
      <c r="I164" s="627"/>
      <c r="J164" s="585"/>
      <c r="K164" s="627"/>
      <c r="L164" s="585"/>
      <c r="M164" s="627"/>
      <c r="N164" s="585"/>
      <c r="O164" s="627"/>
      <c r="P164" s="585"/>
      <c r="Q164" s="627"/>
      <c r="R164" s="585"/>
      <c r="S164" s="627"/>
      <c r="T164" s="585"/>
      <c r="U164" s="627"/>
      <c r="V164" s="585"/>
      <c r="W164" s="627"/>
      <c r="X164" s="175"/>
      <c r="Y164" s="105">
        <f t="shared" ref="Y164" si="26">IF(OR(D164="s",F164="s",H164="s",J164="s",L164="s",N164="s",P164="s",R164="s",T164="s",V164="s"), 0, IF(OR(D164="a",F164="a",H164="a",J164="a",L164="a",N164="a",P164="a",R164="a",T164="a",V164="a"),Z164,0))</f>
        <v>0</v>
      </c>
      <c r="Z164" s="338">
        <v>10</v>
      </c>
      <c r="AA164" s="16">
        <f t="shared" ref="AA164" si="27">COUNTIF(D164:W164,"a")+COUNTIF(D164:W164,"s")</f>
        <v>0</v>
      </c>
      <c r="AB164" s="402"/>
      <c r="AC164" s="199"/>
      <c r="AD164" s="202" t="s">
        <v>34</v>
      </c>
      <c r="AE164" s="199"/>
      <c r="AF164" s="199"/>
      <c r="AG164" s="199"/>
      <c r="AH164" s="199"/>
      <c r="AI164" s="199"/>
      <c r="AJ164" s="199"/>
      <c r="AK164" s="199"/>
      <c r="AL164" s="199"/>
      <c r="AM164" s="199"/>
      <c r="AN164" s="199"/>
      <c r="AO164" s="199"/>
      <c r="AP164" s="199"/>
      <c r="AQ164" s="199"/>
      <c r="AR164" s="199"/>
      <c r="AS164" s="199"/>
      <c r="AT164" s="199"/>
      <c r="AU164" s="199"/>
      <c r="AV164" s="199"/>
      <c r="AW164" s="199"/>
      <c r="AX164" s="199"/>
      <c r="AY164" s="199"/>
      <c r="AZ164" s="199"/>
      <c r="BA164" s="199"/>
      <c r="BB164" s="199"/>
      <c r="BC164" s="199"/>
      <c r="BD164" s="199"/>
      <c r="BE164" s="199"/>
      <c r="BF164" s="199"/>
      <c r="BG164" s="199"/>
      <c r="BH164" s="199"/>
      <c r="BI164" s="199"/>
      <c r="BJ164" s="199"/>
      <c r="BK164" s="199"/>
      <c r="BL164" s="199"/>
      <c r="BM164" s="199"/>
      <c r="BN164" s="199"/>
      <c r="BO164" s="199"/>
      <c r="BP164" s="199"/>
      <c r="BQ164" s="199"/>
      <c r="BR164" s="199"/>
      <c r="BS164" s="199"/>
      <c r="BT164" s="199"/>
      <c r="BU164" s="199"/>
      <c r="BV164" s="199"/>
      <c r="BW164" s="199"/>
      <c r="BX164" s="199"/>
      <c r="BY164" s="199"/>
      <c r="BZ164" s="199"/>
      <c r="CA164" s="199"/>
      <c r="CB164" s="199"/>
      <c r="CC164" s="199"/>
      <c r="CD164" s="199"/>
      <c r="CE164" s="199"/>
      <c r="CF164" s="199"/>
      <c r="CG164" s="55"/>
      <c r="CH164" s="55"/>
      <c r="CI164" s="55"/>
      <c r="CJ164" s="55"/>
      <c r="CK164" s="55"/>
      <c r="CL164" s="55"/>
      <c r="CM164" s="55"/>
    </row>
    <row r="165" spans="1:95" s="1" customFormat="1" ht="67.7" customHeight="1" thickBot="1" x14ac:dyDescent="0.25">
      <c r="A165" s="341"/>
      <c r="B165" s="211" t="s">
        <v>971</v>
      </c>
      <c r="C165" s="296" t="s">
        <v>983</v>
      </c>
      <c r="D165" s="585"/>
      <c r="E165" s="627"/>
      <c r="F165" s="585"/>
      <c r="G165" s="627"/>
      <c r="H165" s="585"/>
      <c r="I165" s="627"/>
      <c r="J165" s="585"/>
      <c r="K165" s="627"/>
      <c r="L165" s="585"/>
      <c r="M165" s="627"/>
      <c r="N165" s="585"/>
      <c r="O165" s="627"/>
      <c r="P165" s="585"/>
      <c r="Q165" s="627"/>
      <c r="R165" s="585"/>
      <c r="S165" s="627"/>
      <c r="T165" s="585"/>
      <c r="U165" s="627"/>
      <c r="V165" s="585"/>
      <c r="W165" s="627"/>
      <c r="X165" s="175"/>
      <c r="Y165" s="105">
        <f t="shared" si="22"/>
        <v>0</v>
      </c>
      <c r="Z165" s="338">
        <v>5</v>
      </c>
      <c r="AA165" s="16">
        <f t="shared" si="23"/>
        <v>0</v>
      </c>
      <c r="AB165" s="402"/>
      <c r="AC165" s="199"/>
      <c r="AD165" s="202"/>
      <c r="AE165" s="404"/>
      <c r="AF165" s="199"/>
      <c r="AG165" s="199"/>
      <c r="AH165" s="199"/>
      <c r="AI165" s="199"/>
      <c r="AJ165" s="199"/>
      <c r="AK165" s="199"/>
      <c r="AL165" s="199"/>
      <c r="AM165" s="199"/>
      <c r="AN165" s="199"/>
      <c r="AO165" s="199"/>
      <c r="AP165" s="199"/>
      <c r="AQ165" s="199"/>
      <c r="AR165" s="199"/>
      <c r="AS165" s="199"/>
      <c r="AT165" s="199"/>
      <c r="AU165" s="199"/>
      <c r="AV165" s="199"/>
      <c r="AW165" s="199"/>
      <c r="AX165" s="199"/>
      <c r="AY165" s="199"/>
      <c r="AZ165" s="199"/>
      <c r="BA165" s="199"/>
      <c r="BB165" s="199"/>
      <c r="BC165" s="199"/>
      <c r="BD165" s="199"/>
      <c r="BE165" s="199"/>
      <c r="BF165" s="199"/>
      <c r="BG165" s="199"/>
      <c r="BH165" s="199"/>
      <c r="BI165" s="199"/>
      <c r="BJ165" s="199"/>
      <c r="BK165" s="199"/>
      <c r="BL165" s="199"/>
      <c r="BM165" s="199"/>
      <c r="BN165" s="199"/>
      <c r="BO165" s="199"/>
      <c r="BP165" s="199"/>
      <c r="BQ165" s="199"/>
      <c r="BR165" s="199"/>
      <c r="BS165" s="199"/>
      <c r="BT165" s="199"/>
      <c r="BU165" s="199"/>
      <c r="BV165" s="199"/>
      <c r="BW165" s="199"/>
      <c r="BX165" s="199"/>
      <c r="BY165" s="199"/>
      <c r="BZ165" s="199"/>
      <c r="CA165" s="199"/>
      <c r="CB165" s="199"/>
      <c r="CC165" s="199"/>
      <c r="CD165" s="199"/>
      <c r="CE165" s="199"/>
      <c r="CF165" s="199"/>
      <c r="CG165" s="55"/>
      <c r="CH165" s="55"/>
      <c r="CI165" s="55"/>
      <c r="CJ165" s="55"/>
      <c r="CK165" s="55"/>
      <c r="CL165" s="55"/>
      <c r="CM165" s="55"/>
    </row>
    <row r="166" spans="1:95" s="1" customFormat="1" ht="21" customHeight="1" thickTop="1" thickBot="1" x14ac:dyDescent="0.25">
      <c r="A166" s="341"/>
      <c r="B166" s="58"/>
      <c r="C166" s="127"/>
      <c r="D166" s="631" t="s">
        <v>145</v>
      </c>
      <c r="E166" s="648"/>
      <c r="F166" s="648"/>
      <c r="G166" s="648"/>
      <c r="H166" s="648"/>
      <c r="I166" s="648"/>
      <c r="J166" s="648"/>
      <c r="K166" s="648"/>
      <c r="L166" s="648"/>
      <c r="M166" s="648"/>
      <c r="N166" s="648"/>
      <c r="O166" s="648"/>
      <c r="P166" s="648"/>
      <c r="Q166" s="648"/>
      <c r="R166" s="648"/>
      <c r="S166" s="648"/>
      <c r="T166" s="648"/>
      <c r="U166" s="648"/>
      <c r="V166" s="648"/>
      <c r="W166" s="648"/>
      <c r="X166" s="649"/>
      <c r="Y166" s="56">
        <f>SUM(Y150:Y165)</f>
        <v>0</v>
      </c>
      <c r="Z166" s="339">
        <f>SUM(Z150:Z165)</f>
        <v>120</v>
      </c>
      <c r="AA166" s="16"/>
      <c r="AB166" s="55"/>
      <c r="AC166" s="436"/>
      <c r="AD166" s="202"/>
      <c r="AE166" s="199"/>
      <c r="AF166" s="436"/>
      <c r="AG166" s="199"/>
      <c r="AH166" s="199"/>
      <c r="AI166" s="199"/>
      <c r="AJ166" s="199"/>
      <c r="AK166" s="199"/>
      <c r="AL166" s="199"/>
      <c r="AM166" s="199"/>
      <c r="AN166" s="199"/>
      <c r="AO166" s="199"/>
      <c r="AP166" s="199"/>
      <c r="AQ166" s="199"/>
      <c r="AR166" s="199"/>
      <c r="AS166" s="199"/>
      <c r="AT166" s="199"/>
      <c r="AU166" s="199"/>
      <c r="AV166" s="199"/>
      <c r="AW166" s="199"/>
      <c r="AX166" s="199"/>
      <c r="AY166" s="199"/>
      <c r="AZ166" s="199"/>
      <c r="BA166" s="199"/>
      <c r="BB166" s="199"/>
      <c r="BC166" s="199"/>
      <c r="BD166" s="199"/>
      <c r="BE166" s="199"/>
      <c r="BF166" s="199"/>
      <c r="BG166" s="199"/>
      <c r="BH166" s="199"/>
      <c r="BI166" s="199"/>
      <c r="BJ166" s="199"/>
      <c r="BK166" s="199"/>
      <c r="BL166" s="199"/>
      <c r="BM166" s="199"/>
      <c r="BN166" s="199"/>
      <c r="BO166" s="199"/>
      <c r="BP166" s="199"/>
      <c r="BQ166" s="199"/>
      <c r="BR166" s="199"/>
      <c r="BS166" s="199"/>
      <c r="BT166" s="199"/>
      <c r="BU166" s="199"/>
      <c r="BV166" s="199"/>
      <c r="BW166" s="199"/>
      <c r="BX166" s="199"/>
      <c r="BY166" s="199"/>
      <c r="BZ166" s="199"/>
      <c r="CA166" s="199"/>
      <c r="CB166" s="199"/>
      <c r="CC166" s="199"/>
      <c r="CD166" s="199"/>
      <c r="CE166" s="199"/>
      <c r="CF166" s="199"/>
      <c r="CG166" s="55"/>
      <c r="CH166" s="55"/>
      <c r="CI166" s="55"/>
      <c r="CJ166" s="55"/>
      <c r="CK166" s="55"/>
      <c r="CL166" s="55"/>
      <c r="CM166" s="55"/>
    </row>
    <row r="167" spans="1:95" s="1" customFormat="1" ht="21" customHeight="1" thickBot="1" x14ac:dyDescent="0.25">
      <c r="A167" s="330"/>
      <c r="B167" s="152"/>
      <c r="C167" s="255"/>
      <c r="D167" s="634"/>
      <c r="E167" s="635"/>
      <c r="F167" s="856">
        <v>60</v>
      </c>
      <c r="G167" s="646"/>
      <c r="H167" s="646"/>
      <c r="I167" s="646"/>
      <c r="J167" s="646"/>
      <c r="K167" s="646"/>
      <c r="L167" s="646"/>
      <c r="M167" s="646"/>
      <c r="N167" s="646"/>
      <c r="O167" s="646"/>
      <c r="P167" s="646"/>
      <c r="Q167" s="646"/>
      <c r="R167" s="646"/>
      <c r="S167" s="646"/>
      <c r="T167" s="646"/>
      <c r="U167" s="646"/>
      <c r="V167" s="646"/>
      <c r="W167" s="646"/>
      <c r="X167" s="646"/>
      <c r="Y167" s="646"/>
      <c r="Z167" s="647"/>
      <c r="AA167" s="16"/>
      <c r="AB167" s="55"/>
      <c r="AC167" s="436"/>
      <c r="AD167" s="202"/>
      <c r="AE167" s="199"/>
      <c r="AF167" s="436"/>
      <c r="AG167" s="199"/>
      <c r="AH167" s="199"/>
      <c r="AI167" s="199"/>
      <c r="AJ167" s="199"/>
      <c r="AK167" s="199"/>
      <c r="AL167" s="199"/>
      <c r="AM167" s="199"/>
      <c r="AN167" s="199"/>
      <c r="AO167" s="199"/>
      <c r="AP167" s="199"/>
      <c r="AQ167" s="199"/>
      <c r="AR167" s="199"/>
      <c r="AS167" s="199"/>
      <c r="AT167" s="199"/>
      <c r="AU167" s="199"/>
      <c r="AV167" s="199"/>
      <c r="AW167" s="199"/>
      <c r="AX167" s="199"/>
      <c r="AY167" s="199"/>
      <c r="AZ167" s="199"/>
      <c r="BA167" s="199"/>
      <c r="BB167" s="199"/>
      <c r="BC167" s="199"/>
      <c r="BD167" s="199"/>
      <c r="BE167" s="199"/>
      <c r="BF167" s="199"/>
      <c r="BG167" s="199"/>
      <c r="BH167" s="199"/>
      <c r="BI167" s="199"/>
      <c r="BJ167" s="199"/>
      <c r="BK167" s="199"/>
      <c r="BL167" s="199"/>
      <c r="BM167" s="199"/>
      <c r="BN167" s="199"/>
      <c r="BO167" s="199"/>
      <c r="BP167" s="199"/>
      <c r="BQ167" s="199"/>
      <c r="BR167" s="199"/>
      <c r="BS167" s="199"/>
      <c r="BT167" s="199"/>
      <c r="BU167" s="199"/>
      <c r="BV167" s="199"/>
      <c r="BW167" s="199"/>
      <c r="BX167" s="199"/>
      <c r="BY167" s="199"/>
      <c r="BZ167" s="199"/>
      <c r="CA167" s="199"/>
      <c r="CB167" s="199"/>
      <c r="CC167" s="199"/>
      <c r="CD167" s="199"/>
      <c r="CE167" s="199"/>
      <c r="CF167" s="199"/>
      <c r="CG167" s="55"/>
      <c r="CH167" s="55"/>
      <c r="CI167" s="55"/>
      <c r="CJ167" s="55"/>
      <c r="CK167" s="55"/>
      <c r="CL167" s="55"/>
      <c r="CM167" s="55"/>
    </row>
    <row r="168" spans="1:95" ht="33" customHeight="1" thickBot="1" x14ac:dyDescent="0.25">
      <c r="A168" s="334"/>
      <c r="B168" s="266">
        <v>4000</v>
      </c>
      <c r="C168" s="800" t="s">
        <v>288</v>
      </c>
      <c r="D168" s="801"/>
      <c r="E168" s="801"/>
      <c r="F168" s="801"/>
      <c r="G168" s="801"/>
      <c r="H168" s="801"/>
      <c r="I168" s="801"/>
      <c r="J168" s="801"/>
      <c r="K168" s="801"/>
      <c r="L168" s="801"/>
      <c r="M168" s="801"/>
      <c r="N168" s="801"/>
      <c r="O168" s="801"/>
      <c r="P168" s="801"/>
      <c r="Q168" s="801"/>
      <c r="R168" s="801"/>
      <c r="S168" s="801"/>
      <c r="T168" s="801"/>
      <c r="U168" s="801"/>
      <c r="V168" s="801"/>
      <c r="W168" s="801"/>
      <c r="X168" s="801"/>
      <c r="Y168" s="801"/>
      <c r="Z168" s="801"/>
      <c r="AA168" s="55"/>
      <c r="AD168" s="209"/>
    </row>
    <row r="169" spans="1:95" ht="30" customHeight="1" thickBot="1" x14ac:dyDescent="0.25">
      <c r="A169" s="341"/>
      <c r="B169" s="269" t="s">
        <v>616</v>
      </c>
      <c r="C169" s="145" t="s">
        <v>623</v>
      </c>
      <c r="D169" s="33"/>
      <c r="E169" s="34"/>
      <c r="F169" s="35"/>
      <c r="G169" s="36"/>
      <c r="H169" s="28"/>
      <c r="I169" s="34"/>
      <c r="J169" s="39"/>
      <c r="K169" s="36"/>
      <c r="L169" s="33"/>
      <c r="M169" s="34"/>
      <c r="N169" s="35"/>
      <c r="O169" s="36"/>
      <c r="P169" s="33"/>
      <c r="Q169" s="34"/>
      <c r="R169" s="35"/>
      <c r="S169" s="36"/>
      <c r="T169" s="33"/>
      <c r="U169" s="34"/>
      <c r="V169" s="35"/>
      <c r="W169" s="34"/>
      <c r="X169" s="34"/>
      <c r="Y169" s="38"/>
      <c r="Z169" s="34"/>
      <c r="AA169" s="55"/>
      <c r="AD169" s="209"/>
    </row>
    <row r="170" spans="1:95" s="1" customFormat="1" ht="45" customHeight="1" x14ac:dyDescent="0.2">
      <c r="A170" s="341"/>
      <c r="B170" s="211" t="s">
        <v>617</v>
      </c>
      <c r="C170" s="296" t="s">
        <v>620</v>
      </c>
      <c r="D170" s="584"/>
      <c r="E170" s="643"/>
      <c r="F170" s="584"/>
      <c r="G170" s="643"/>
      <c r="H170" s="584"/>
      <c r="I170" s="643"/>
      <c r="J170" s="584"/>
      <c r="K170" s="643"/>
      <c r="L170" s="584"/>
      <c r="M170" s="643"/>
      <c r="N170" s="584"/>
      <c r="O170" s="643"/>
      <c r="P170" s="584"/>
      <c r="Q170" s="643"/>
      <c r="R170" s="584"/>
      <c r="S170" s="643"/>
      <c r="T170" s="584"/>
      <c r="U170" s="643"/>
      <c r="V170" s="584"/>
      <c r="W170" s="643"/>
      <c r="X170" s="391"/>
      <c r="Y170" s="212">
        <f>IF(OR(D170="s",F170="s",H170="s",J170="s",L170="s",N170="s",P170="s",R170="s",T170="s",V170="s"), 0, IF(OR(D170="a",F170="a",H170="a",J170="a",L170="a",N170="a",P170="a",R170="a",T170="a",V170="a"),Z170,0))</f>
        <v>0</v>
      </c>
      <c r="Z170" s="340">
        <f>IF(X170="na",0,10)</f>
        <v>10</v>
      </c>
      <c r="AA170" s="52">
        <f t="shared" ref="AA170:AA172" si="28">COUNTIF(D170:W170,"a")+COUNTIF(D170:W170,"s")+COUNTIF(X170,"na")</f>
        <v>0</v>
      </c>
      <c r="AB170" s="213"/>
      <c r="AC170" s="436"/>
      <c r="AD170" s="202" t="s">
        <v>34</v>
      </c>
      <c r="AE170" s="199"/>
      <c r="AF170" s="436"/>
      <c r="AG170" s="199"/>
      <c r="AH170" s="199"/>
      <c r="AI170" s="199"/>
      <c r="AJ170" s="199"/>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199"/>
      <c r="BO170" s="199"/>
      <c r="BP170" s="199"/>
      <c r="BQ170" s="199"/>
      <c r="BR170" s="199"/>
      <c r="BS170" s="199"/>
      <c r="BT170" s="199"/>
      <c r="BU170" s="199"/>
      <c r="BV170" s="199"/>
      <c r="BW170" s="199"/>
      <c r="BX170" s="199"/>
      <c r="BY170" s="199"/>
      <c r="BZ170" s="199"/>
      <c r="CA170" s="199"/>
      <c r="CB170" s="199"/>
      <c r="CC170" s="199"/>
      <c r="CD170" s="199"/>
      <c r="CE170" s="55"/>
      <c r="CF170" s="55"/>
      <c r="CG170" s="55"/>
      <c r="CH170" s="55"/>
      <c r="CI170" s="55"/>
      <c r="CJ170" s="55"/>
      <c r="CK170" s="55"/>
      <c r="CL170" s="55"/>
      <c r="CM170" s="55"/>
      <c r="CN170" s="55"/>
      <c r="CO170" s="55"/>
      <c r="CP170" s="55"/>
      <c r="CQ170" s="55"/>
    </row>
    <row r="171" spans="1:95" ht="27.95" customHeight="1" x14ac:dyDescent="0.2">
      <c r="A171" s="341"/>
      <c r="B171" s="219" t="s">
        <v>618</v>
      </c>
      <c r="C171" s="138" t="s">
        <v>621</v>
      </c>
      <c r="D171" s="585"/>
      <c r="E171" s="627"/>
      <c r="F171" s="585"/>
      <c r="G171" s="627"/>
      <c r="H171" s="585"/>
      <c r="I171" s="627"/>
      <c r="J171" s="585"/>
      <c r="K171" s="627"/>
      <c r="L171" s="585"/>
      <c r="M171" s="627"/>
      <c r="N171" s="585"/>
      <c r="O171" s="627"/>
      <c r="P171" s="585"/>
      <c r="Q171" s="627"/>
      <c r="R171" s="585"/>
      <c r="S171" s="627"/>
      <c r="T171" s="585"/>
      <c r="U171" s="627"/>
      <c r="V171" s="585"/>
      <c r="W171" s="627"/>
      <c r="X171" s="391"/>
      <c r="Y171" s="99">
        <f>IF(OR(D171="s",F171="s",H171="s",J171="s",L171="s",N171="s",P171="s",R171="s",T171="s",V171="s"), 0, IF(OR(D171="a",F171="a",H171="a",J171="a",L171="a",N171="a",P171="a",R171="a",T171="a",V171="a"),Z171,0))</f>
        <v>0</v>
      </c>
      <c r="Z171" s="340">
        <f>IF(X171="na",0,10)</f>
        <v>10</v>
      </c>
      <c r="AA171" s="52">
        <f t="shared" si="28"/>
        <v>0</v>
      </c>
      <c r="AB171" s="110"/>
      <c r="AD171" s="209"/>
    </row>
    <row r="172" spans="1:95" ht="27.95" customHeight="1" thickBot="1" x14ac:dyDescent="0.25">
      <c r="A172" s="341"/>
      <c r="B172" s="219" t="s">
        <v>619</v>
      </c>
      <c r="C172" s="138" t="s">
        <v>622</v>
      </c>
      <c r="D172" s="585"/>
      <c r="E172" s="627"/>
      <c r="F172" s="585"/>
      <c r="G172" s="627"/>
      <c r="H172" s="585"/>
      <c r="I172" s="627"/>
      <c r="J172" s="585"/>
      <c r="K172" s="627"/>
      <c r="L172" s="585"/>
      <c r="M172" s="627"/>
      <c r="N172" s="585"/>
      <c r="O172" s="627"/>
      <c r="P172" s="585"/>
      <c r="Q172" s="627"/>
      <c r="R172" s="585"/>
      <c r="S172" s="627"/>
      <c r="T172" s="585"/>
      <c r="U172" s="627"/>
      <c r="V172" s="585"/>
      <c r="W172" s="627"/>
      <c r="X172" s="391"/>
      <c r="Y172" s="99">
        <f>IF(OR(D172="s",F172="s",H172="s",J172="s",L172="s",N172="s",P172="s",R172="s",T172="s",V172="s"), 0, IF(OR(D172="a",F172="a",H172="a",J172="a",L172="a",N172="a",P172="a",R172="a",T172="a",V172="a"),Z172,0))</f>
        <v>0</v>
      </c>
      <c r="Z172" s="340">
        <f>IF(X172="na",0,10)</f>
        <v>10</v>
      </c>
      <c r="AA172" s="52">
        <f t="shared" si="28"/>
        <v>0</v>
      </c>
      <c r="AB172" s="110"/>
      <c r="AD172" s="209"/>
    </row>
    <row r="173" spans="1:95" ht="21" customHeight="1" thickTop="1" thickBot="1" x14ac:dyDescent="0.25">
      <c r="A173" s="341"/>
      <c r="B173" s="58"/>
      <c r="C173" s="15"/>
      <c r="D173" s="631" t="s">
        <v>145</v>
      </c>
      <c r="E173" s="632"/>
      <c r="F173" s="632"/>
      <c r="G173" s="632"/>
      <c r="H173" s="632"/>
      <c r="I173" s="632"/>
      <c r="J173" s="632"/>
      <c r="K173" s="632"/>
      <c r="L173" s="632"/>
      <c r="M173" s="632"/>
      <c r="N173" s="632"/>
      <c r="O173" s="632"/>
      <c r="P173" s="632"/>
      <c r="Q173" s="632"/>
      <c r="R173" s="632"/>
      <c r="S173" s="632"/>
      <c r="T173" s="632"/>
      <c r="U173" s="632"/>
      <c r="V173" s="632"/>
      <c r="W173" s="632"/>
      <c r="X173" s="727"/>
      <c r="Y173" s="56">
        <f>SUM(Y170:Y172)</f>
        <v>0</v>
      </c>
      <c r="Z173" s="339">
        <f>SUM(Z170:Z172)</f>
        <v>30</v>
      </c>
      <c r="AA173" s="55"/>
      <c r="AB173" s="55"/>
      <c r="AD173" s="209"/>
    </row>
    <row r="174" spans="1:95" ht="21" customHeight="1" thickBot="1" x14ac:dyDescent="0.25">
      <c r="A174" s="341"/>
      <c r="B174" s="294"/>
      <c r="C174" s="255"/>
      <c r="D174" s="634"/>
      <c r="E174" s="644"/>
      <c r="F174" s="741">
        <f>IF(OR(X170="na",X171="na",X172="na"),0,30)</f>
        <v>30</v>
      </c>
      <c r="G174" s="742"/>
      <c r="H174" s="742"/>
      <c r="I174" s="742"/>
      <c r="J174" s="742"/>
      <c r="K174" s="742"/>
      <c r="L174" s="742"/>
      <c r="M174" s="742"/>
      <c r="N174" s="742"/>
      <c r="O174" s="742"/>
      <c r="P174" s="742"/>
      <c r="Q174" s="742"/>
      <c r="R174" s="742"/>
      <c r="S174" s="742"/>
      <c r="T174" s="742"/>
      <c r="U174" s="742"/>
      <c r="V174" s="742"/>
      <c r="W174" s="742"/>
      <c r="X174" s="742"/>
      <c r="Y174" s="742"/>
      <c r="Z174" s="743"/>
      <c r="AA174" s="55"/>
      <c r="AB174" s="55"/>
      <c r="AD174" s="209"/>
    </row>
    <row r="175" spans="1:95" ht="30" customHeight="1" thickBot="1" x14ac:dyDescent="0.25">
      <c r="A175" s="341"/>
      <c r="B175" s="269" t="s">
        <v>563</v>
      </c>
      <c r="C175" s="145" t="s">
        <v>564</v>
      </c>
      <c r="D175" s="33"/>
      <c r="E175" s="34"/>
      <c r="F175" s="35"/>
      <c r="G175" s="36"/>
      <c r="H175" s="28"/>
      <c r="I175" s="34"/>
      <c r="J175" s="39"/>
      <c r="K175" s="36"/>
      <c r="L175" s="33"/>
      <c r="M175" s="34"/>
      <c r="N175" s="35"/>
      <c r="O175" s="36"/>
      <c r="P175" s="33"/>
      <c r="Q175" s="34"/>
      <c r="R175" s="35"/>
      <c r="S175" s="36"/>
      <c r="T175" s="33"/>
      <c r="U175" s="34"/>
      <c r="V175" s="35"/>
      <c r="W175" s="34"/>
      <c r="X175" s="34"/>
      <c r="Y175" s="38"/>
      <c r="Z175" s="34"/>
      <c r="AA175" s="55"/>
      <c r="AD175" s="209"/>
    </row>
    <row r="176" spans="1:95" s="1" customFormat="1" ht="27.95" customHeight="1" x14ac:dyDescent="0.2">
      <c r="A176" s="341"/>
      <c r="B176" s="211" t="s">
        <v>567</v>
      </c>
      <c r="C176" s="296" t="s">
        <v>1031</v>
      </c>
      <c r="D176" s="584"/>
      <c r="E176" s="643"/>
      <c r="F176" s="584"/>
      <c r="G176" s="643"/>
      <c r="H176" s="584"/>
      <c r="I176" s="643"/>
      <c r="J176" s="584"/>
      <c r="K176" s="643"/>
      <c r="L176" s="584"/>
      <c r="M176" s="643"/>
      <c r="N176" s="584"/>
      <c r="O176" s="643"/>
      <c r="P176" s="584"/>
      <c r="Q176" s="643"/>
      <c r="R176" s="584"/>
      <c r="S176" s="643"/>
      <c r="T176" s="584"/>
      <c r="U176" s="643"/>
      <c r="V176" s="584"/>
      <c r="W176" s="643"/>
      <c r="X176" s="151"/>
      <c r="Y176" s="212">
        <f>IF(OR(D176="s",F176="s",H176="s",J176="s",L176="s",N176="s",P176="s",R176="s",T176="s",V176="s"), 0, IF(OR(D176="a",F176="a",H176="a",J176="a",L176="a",N176="a",P176="a",R176="a",T176="a",V176="a"),Z176,0))</f>
        <v>0</v>
      </c>
      <c r="Z176" s="340">
        <v>20</v>
      </c>
      <c r="AA176" s="57">
        <f>COUNTIF(D176:W176,"a")+COUNTIF(D176:W176,"s")</f>
        <v>0</v>
      </c>
      <c r="AB176" s="213"/>
      <c r="AC176" s="436"/>
      <c r="AD176" s="202" t="s">
        <v>34</v>
      </c>
      <c r="AE176" s="199"/>
      <c r="AF176" s="436"/>
      <c r="AG176" s="199"/>
      <c r="AH176" s="199"/>
      <c r="AI176" s="199"/>
      <c r="AJ176" s="199"/>
      <c r="AK176" s="199"/>
      <c r="AL176" s="199"/>
      <c r="AM176" s="199"/>
      <c r="AN176" s="199"/>
      <c r="AO176" s="199"/>
      <c r="AP176" s="199"/>
      <c r="AQ176" s="199"/>
      <c r="AR176" s="199"/>
      <c r="AS176" s="199"/>
      <c r="AT176" s="199"/>
      <c r="AU176" s="199"/>
      <c r="AV176" s="199"/>
      <c r="AW176" s="199"/>
      <c r="AX176" s="199"/>
      <c r="AY176" s="199"/>
      <c r="AZ176" s="199"/>
      <c r="BA176" s="199"/>
      <c r="BB176" s="199"/>
      <c r="BC176" s="199"/>
      <c r="BD176" s="199"/>
      <c r="BE176" s="199"/>
      <c r="BF176" s="199"/>
      <c r="BG176" s="199"/>
      <c r="BH176" s="199"/>
      <c r="BI176" s="199"/>
      <c r="BJ176" s="199"/>
      <c r="BK176" s="199"/>
      <c r="BL176" s="199"/>
      <c r="BM176" s="199"/>
      <c r="BN176" s="199"/>
      <c r="BO176" s="199"/>
      <c r="BP176" s="199"/>
      <c r="BQ176" s="199"/>
      <c r="BR176" s="199"/>
      <c r="BS176" s="199"/>
      <c r="BT176" s="199"/>
      <c r="BU176" s="199"/>
      <c r="BV176" s="199"/>
      <c r="BW176" s="199"/>
      <c r="BX176" s="199"/>
      <c r="BY176" s="199"/>
      <c r="BZ176" s="199"/>
      <c r="CA176" s="199"/>
      <c r="CB176" s="199"/>
      <c r="CC176" s="199"/>
      <c r="CD176" s="199"/>
      <c r="CE176" s="55"/>
      <c r="CF176" s="55"/>
      <c r="CG176" s="55"/>
      <c r="CH176" s="55"/>
      <c r="CI176" s="55"/>
      <c r="CJ176" s="55"/>
      <c r="CK176" s="55"/>
      <c r="CL176" s="55"/>
      <c r="CM176" s="55"/>
      <c r="CN176" s="55"/>
      <c r="CO176" s="55"/>
      <c r="CP176" s="55"/>
      <c r="CQ176" s="55"/>
    </row>
    <row r="177" spans="1:30" ht="27.95" customHeight="1" x14ac:dyDescent="0.2">
      <c r="A177" s="341"/>
      <c r="B177" s="219" t="s">
        <v>568</v>
      </c>
      <c r="C177" s="138" t="s">
        <v>1032</v>
      </c>
      <c r="D177" s="585"/>
      <c r="E177" s="627"/>
      <c r="F177" s="585"/>
      <c r="G177" s="627"/>
      <c r="H177" s="585"/>
      <c r="I177" s="627"/>
      <c r="J177" s="585"/>
      <c r="K177" s="627"/>
      <c r="L177" s="585"/>
      <c r="M177" s="627"/>
      <c r="N177" s="585"/>
      <c r="O177" s="627"/>
      <c r="P177" s="585"/>
      <c r="Q177" s="627"/>
      <c r="R177" s="585"/>
      <c r="S177" s="627"/>
      <c r="T177" s="585"/>
      <c r="U177" s="627"/>
      <c r="V177" s="585"/>
      <c r="W177" s="627"/>
      <c r="X177" s="106"/>
      <c r="Y177" s="99">
        <f>IF(OR(D177="s",F177="s",H177="s",J177="s",L177="s",N177="s",P177="s",R177="s",T177="s",V177="s"), 0, IF(OR(D177="a",F177="a",H177="a",J177="a",L177="a",N177="a",P177="a",R177="a",T177="a",V177="a"),Z177,0))</f>
        <v>0</v>
      </c>
      <c r="Z177" s="338">
        <v>20</v>
      </c>
      <c r="AA177" s="52">
        <f>COUNTIF(D177:W177,"a")+COUNTIF(D177:W177,"s")</f>
        <v>0</v>
      </c>
      <c r="AB177" s="110"/>
      <c r="AD177" s="209"/>
    </row>
    <row r="178" spans="1:30" ht="27.95" customHeight="1" x14ac:dyDescent="0.2">
      <c r="A178" s="341"/>
      <c r="B178" s="219" t="s">
        <v>569</v>
      </c>
      <c r="C178" s="138" t="s">
        <v>565</v>
      </c>
      <c r="D178" s="585"/>
      <c r="E178" s="627"/>
      <c r="F178" s="585"/>
      <c r="G178" s="627"/>
      <c r="H178" s="585"/>
      <c r="I178" s="627"/>
      <c r="J178" s="585"/>
      <c r="K178" s="627"/>
      <c r="L178" s="585"/>
      <c r="M178" s="627"/>
      <c r="N178" s="585"/>
      <c r="O178" s="627"/>
      <c r="P178" s="585"/>
      <c r="Q178" s="627"/>
      <c r="R178" s="585"/>
      <c r="S178" s="627"/>
      <c r="T178" s="585"/>
      <c r="U178" s="627"/>
      <c r="V178" s="585"/>
      <c r="W178" s="627"/>
      <c r="X178" s="106"/>
      <c r="Y178" s="99">
        <f>IF(OR(D178="s",F178="s",H178="s",J178="s",L178="s",N178="s",P178="s",R178="s",T178="s",V178="s"), 0, IF(OR(D178="a",F178="a",H178="a",J178="a",L178="a",N178="a",P178="a",R178="a",T178="a",V178="a"),Z178,0))</f>
        <v>0</v>
      </c>
      <c r="Z178" s="338">
        <v>20</v>
      </c>
      <c r="AA178" s="52">
        <f>COUNTIF(D178:W178,"a")+COUNTIF(D178:W178,"s")</f>
        <v>0</v>
      </c>
      <c r="AB178" s="110"/>
      <c r="AD178" s="209"/>
    </row>
    <row r="179" spans="1:30" ht="27.95" customHeight="1" thickBot="1" x14ac:dyDescent="0.25">
      <c r="A179" s="341"/>
      <c r="B179" s="219" t="s">
        <v>570</v>
      </c>
      <c r="C179" s="137" t="s">
        <v>566</v>
      </c>
      <c r="D179" s="724"/>
      <c r="E179" s="725"/>
      <c r="F179" s="724"/>
      <c r="G179" s="725"/>
      <c r="H179" s="724"/>
      <c r="I179" s="725"/>
      <c r="J179" s="724"/>
      <c r="K179" s="725"/>
      <c r="L179" s="724"/>
      <c r="M179" s="725"/>
      <c r="N179" s="724"/>
      <c r="O179" s="725"/>
      <c r="P179" s="724"/>
      <c r="Q179" s="725"/>
      <c r="R179" s="724"/>
      <c r="S179" s="725"/>
      <c r="T179" s="724"/>
      <c r="U179" s="725"/>
      <c r="V179" s="724"/>
      <c r="W179" s="725"/>
      <c r="X179" s="106"/>
      <c r="Y179" s="103">
        <f>IF(OR(D179="s",F179="s",H179="s",J179="s",L179="s",N179="s",P179="s",R179="s",T179="s",V179="s"), 0, IF(OR(D179="a",F179="a",H179="a",J179="a",L179="a",N179="a",P179="a",R179="a",T179="a",V179="a"),Z179,0))</f>
        <v>0</v>
      </c>
      <c r="Z179" s="342">
        <v>20</v>
      </c>
      <c r="AA179" s="52">
        <f>COUNTIF(D179:W179,"a")+COUNTIF(D179:W179,"s")</f>
        <v>0</v>
      </c>
      <c r="AB179" s="110"/>
      <c r="AD179" s="209" t="s">
        <v>34</v>
      </c>
    </row>
    <row r="180" spans="1:30" ht="21" customHeight="1" thickTop="1" thickBot="1" x14ac:dyDescent="0.25">
      <c r="A180" s="341"/>
      <c r="B180" s="58"/>
      <c r="C180" s="15"/>
      <c r="D180" s="631" t="s">
        <v>145</v>
      </c>
      <c r="E180" s="632"/>
      <c r="F180" s="632"/>
      <c r="G180" s="632"/>
      <c r="H180" s="632"/>
      <c r="I180" s="632"/>
      <c r="J180" s="632"/>
      <c r="K180" s="632"/>
      <c r="L180" s="632"/>
      <c r="M180" s="632"/>
      <c r="N180" s="632"/>
      <c r="O180" s="632"/>
      <c r="P180" s="632"/>
      <c r="Q180" s="632"/>
      <c r="R180" s="632"/>
      <c r="S180" s="632"/>
      <c r="T180" s="632"/>
      <c r="U180" s="632"/>
      <c r="V180" s="632"/>
      <c r="W180" s="632"/>
      <c r="X180" s="727"/>
      <c r="Y180" s="56">
        <f>SUM(Y176:Y179)</f>
        <v>0</v>
      </c>
      <c r="Z180" s="339">
        <f>SUM(Z176:Z179)</f>
        <v>80</v>
      </c>
      <c r="AA180" s="55"/>
      <c r="AB180" s="55"/>
      <c r="AD180" s="209"/>
    </row>
    <row r="181" spans="1:30" ht="21" customHeight="1" thickBot="1" x14ac:dyDescent="0.25">
      <c r="A181" s="330"/>
      <c r="B181" s="294"/>
      <c r="C181" s="255"/>
      <c r="D181" s="634"/>
      <c r="E181" s="644"/>
      <c r="F181" s="744">
        <v>20</v>
      </c>
      <c r="G181" s="745"/>
      <c r="H181" s="745"/>
      <c r="I181" s="745"/>
      <c r="J181" s="745"/>
      <c r="K181" s="745"/>
      <c r="L181" s="745"/>
      <c r="M181" s="745"/>
      <c r="N181" s="745"/>
      <c r="O181" s="745"/>
      <c r="P181" s="745"/>
      <c r="Q181" s="745"/>
      <c r="R181" s="745"/>
      <c r="S181" s="745"/>
      <c r="T181" s="745"/>
      <c r="U181" s="745"/>
      <c r="V181" s="745"/>
      <c r="W181" s="745"/>
      <c r="X181" s="745"/>
      <c r="Y181" s="745"/>
      <c r="Z181" s="746"/>
      <c r="AA181" s="55"/>
      <c r="AB181" s="55"/>
      <c r="AD181" s="209"/>
    </row>
    <row r="182" spans="1:30" ht="30" customHeight="1" thickBot="1" x14ac:dyDescent="0.25">
      <c r="A182" s="327"/>
      <c r="B182" s="263" t="s">
        <v>222</v>
      </c>
      <c r="C182" s="298" t="s">
        <v>420</v>
      </c>
      <c r="D182" s="31" t="s">
        <v>429</v>
      </c>
      <c r="E182" s="45"/>
      <c r="F182" s="32"/>
      <c r="G182" s="47"/>
      <c r="H182" s="31" t="s">
        <v>429</v>
      </c>
      <c r="I182" s="45"/>
      <c r="J182" s="168" t="s">
        <v>429</v>
      </c>
      <c r="K182" s="47"/>
      <c r="L182" s="31"/>
      <c r="M182" s="45"/>
      <c r="N182" s="32" t="s">
        <v>429</v>
      </c>
      <c r="O182" s="47"/>
      <c r="P182" s="31"/>
      <c r="Q182" s="45"/>
      <c r="R182" s="32"/>
      <c r="S182" s="47"/>
      <c r="T182" s="31"/>
      <c r="U182" s="45"/>
      <c r="V182" s="32" t="s">
        <v>429</v>
      </c>
      <c r="W182" s="45"/>
      <c r="X182" s="45"/>
      <c r="Y182" s="64"/>
      <c r="Z182" s="60"/>
      <c r="AA182" s="55"/>
      <c r="AD182" s="209"/>
    </row>
    <row r="183" spans="1:30" ht="67.7" customHeight="1" thickBot="1" x14ac:dyDescent="0.25">
      <c r="A183" s="341"/>
      <c r="B183" s="224" t="s">
        <v>223</v>
      </c>
      <c r="C183" s="124" t="s">
        <v>296</v>
      </c>
      <c r="D183" s="737"/>
      <c r="E183" s="737"/>
      <c r="F183" s="737"/>
      <c r="G183" s="737"/>
      <c r="H183" s="737"/>
      <c r="I183" s="737"/>
      <c r="J183" s="737"/>
      <c r="K183" s="737"/>
      <c r="L183" s="737"/>
      <c r="M183" s="737"/>
      <c r="N183" s="737"/>
      <c r="O183" s="737"/>
      <c r="P183" s="737"/>
      <c r="Q183" s="737"/>
      <c r="R183" s="737"/>
      <c r="S183" s="737"/>
      <c r="T183" s="737"/>
      <c r="U183" s="737"/>
      <c r="V183" s="737"/>
      <c r="W183" s="737"/>
      <c r="X183" s="106"/>
      <c r="Y183" s="102">
        <f>IF(OR(D183="s",F183="s",H183="s",J183="s",L183="s",N183="s",P183="s",R183="s",T183="s",V183="s"), 0, IF(OR(D183="a",F183="a",H183="a",J183="a",L183="a",N183="a",P183="a",R183="a",T183="a",V183="a"),Z183,0))</f>
        <v>0</v>
      </c>
      <c r="Z183" s="352">
        <v>20</v>
      </c>
      <c r="AA183" s="52">
        <f>COUNTIF(D183:W183,"a")+COUNTIF(D183:W183,"s")</f>
        <v>0</v>
      </c>
      <c r="AB183" s="110"/>
      <c r="AD183" s="209"/>
    </row>
    <row r="184" spans="1:30" ht="21" customHeight="1" thickTop="1" thickBot="1" x14ac:dyDescent="0.25">
      <c r="A184" s="341"/>
      <c r="B184" s="260"/>
      <c r="C184" s="17"/>
      <c r="D184" s="631" t="s">
        <v>145</v>
      </c>
      <c r="E184" s="632"/>
      <c r="F184" s="632"/>
      <c r="G184" s="632"/>
      <c r="H184" s="632"/>
      <c r="I184" s="632"/>
      <c r="J184" s="632"/>
      <c r="K184" s="632"/>
      <c r="L184" s="632"/>
      <c r="M184" s="632"/>
      <c r="N184" s="632"/>
      <c r="O184" s="632"/>
      <c r="P184" s="632"/>
      <c r="Q184" s="632"/>
      <c r="R184" s="632"/>
      <c r="S184" s="632"/>
      <c r="T184" s="632"/>
      <c r="U184" s="632"/>
      <c r="V184" s="632"/>
      <c r="W184" s="632"/>
      <c r="X184" s="727"/>
      <c r="Y184" s="56">
        <f>SUM(Y183:Y183)</f>
        <v>0</v>
      </c>
      <c r="Z184" s="346">
        <f>SUM(Z183:Z183)</f>
        <v>20</v>
      </c>
      <c r="AA184" s="55"/>
      <c r="AB184" s="55"/>
      <c r="AD184" s="209"/>
    </row>
    <row r="185" spans="1:30" ht="21" customHeight="1" thickBot="1" x14ac:dyDescent="0.25">
      <c r="A185" s="330"/>
      <c r="B185" s="268"/>
      <c r="C185" s="256"/>
      <c r="D185" s="634"/>
      <c r="E185" s="644"/>
      <c r="F185" s="759">
        <v>0</v>
      </c>
      <c r="G185" s="760"/>
      <c r="H185" s="760"/>
      <c r="I185" s="760"/>
      <c r="J185" s="760"/>
      <c r="K185" s="760"/>
      <c r="L185" s="760"/>
      <c r="M185" s="760"/>
      <c r="N185" s="760"/>
      <c r="O185" s="760"/>
      <c r="P185" s="760"/>
      <c r="Q185" s="760"/>
      <c r="R185" s="760"/>
      <c r="S185" s="760"/>
      <c r="T185" s="760"/>
      <c r="U185" s="760"/>
      <c r="V185" s="760"/>
      <c r="W185" s="760"/>
      <c r="X185" s="760"/>
      <c r="Y185" s="760"/>
      <c r="Z185" s="761"/>
      <c r="AA185" s="55"/>
      <c r="AB185" s="55"/>
      <c r="AD185" s="209"/>
    </row>
    <row r="186" spans="1:30" ht="30" customHeight="1" thickBot="1" x14ac:dyDescent="0.25">
      <c r="A186" s="327"/>
      <c r="B186" s="263" t="s">
        <v>224</v>
      </c>
      <c r="C186" s="298" t="s">
        <v>314</v>
      </c>
      <c r="D186" s="31" t="s">
        <v>429</v>
      </c>
      <c r="E186" s="45"/>
      <c r="F186" s="32"/>
      <c r="G186" s="47"/>
      <c r="H186" s="31" t="s">
        <v>429</v>
      </c>
      <c r="I186" s="45"/>
      <c r="J186" s="168" t="s">
        <v>429</v>
      </c>
      <c r="K186" s="47"/>
      <c r="L186" s="31"/>
      <c r="M186" s="45"/>
      <c r="N186" s="32" t="s">
        <v>429</v>
      </c>
      <c r="O186" s="47"/>
      <c r="P186" s="31"/>
      <c r="Q186" s="45"/>
      <c r="R186" s="32"/>
      <c r="S186" s="47"/>
      <c r="T186" s="31"/>
      <c r="U186" s="45"/>
      <c r="V186" s="32" t="s">
        <v>429</v>
      </c>
      <c r="W186" s="45"/>
      <c r="X186" s="45"/>
      <c r="Y186" s="64"/>
      <c r="Z186" s="60"/>
      <c r="AA186" s="55"/>
      <c r="AD186" s="209"/>
    </row>
    <row r="187" spans="1:30" ht="27.95" customHeight="1" x14ac:dyDescent="0.2">
      <c r="A187" s="341"/>
      <c r="B187" s="224" t="s">
        <v>225</v>
      </c>
      <c r="C187" s="117" t="s">
        <v>608</v>
      </c>
      <c r="D187" s="737"/>
      <c r="E187" s="737"/>
      <c r="F187" s="737"/>
      <c r="G187" s="737"/>
      <c r="H187" s="737"/>
      <c r="I187" s="737"/>
      <c r="J187" s="737"/>
      <c r="K187" s="737"/>
      <c r="L187" s="737"/>
      <c r="M187" s="737"/>
      <c r="N187" s="737"/>
      <c r="O187" s="737"/>
      <c r="P187" s="737"/>
      <c r="Q187" s="737"/>
      <c r="R187" s="737"/>
      <c r="S187" s="737"/>
      <c r="T187" s="737"/>
      <c r="U187" s="737"/>
      <c r="V187" s="737"/>
      <c r="W187" s="737"/>
      <c r="X187" s="151"/>
      <c r="Y187" s="102">
        <f t="shared" ref="Y187:Y193" si="29">IF(OR(D187="s",F187="s",H187="s",J187="s",L187="s",N187="s",P187="s",R187="s",T187="s",V187="s"), 0, IF(OR(D187="a",F187="a",H187="a",J187="a",L187="a",N187="a",P187="a",R187="a",T187="a",V187="a"),Z187,0))</f>
        <v>0</v>
      </c>
      <c r="Z187" s="352">
        <f>IF(X187="na",0,10)</f>
        <v>10</v>
      </c>
      <c r="AA187" s="52">
        <f>COUNTIF(D187:W187,"a")+COUNTIF(D187:W187,"s")</f>
        <v>0</v>
      </c>
      <c r="AB187" s="110"/>
      <c r="AD187" s="209" t="s">
        <v>34</v>
      </c>
    </row>
    <row r="188" spans="1:30" ht="27.95" customHeight="1" x14ac:dyDescent="0.2">
      <c r="A188" s="341"/>
      <c r="B188" s="224" t="s">
        <v>571</v>
      </c>
      <c r="C188" s="117" t="s">
        <v>577</v>
      </c>
      <c r="D188" s="716"/>
      <c r="E188" s="717"/>
      <c r="F188" s="716"/>
      <c r="G188" s="717"/>
      <c r="H188" s="716"/>
      <c r="I188" s="717"/>
      <c r="J188" s="716"/>
      <c r="K188" s="717"/>
      <c r="L188" s="716"/>
      <c r="M188" s="717"/>
      <c r="N188" s="716"/>
      <c r="O188" s="717"/>
      <c r="P188" s="716"/>
      <c r="Q188" s="717"/>
      <c r="R188" s="716"/>
      <c r="S188" s="717"/>
      <c r="T188" s="716"/>
      <c r="U188" s="717"/>
      <c r="V188" s="716"/>
      <c r="W188" s="717"/>
      <c r="X188" s="391"/>
      <c r="Y188" s="102">
        <f t="shared" si="29"/>
        <v>0</v>
      </c>
      <c r="Z188" s="352">
        <f t="shared" ref="Z188:Z193" si="30">IF(X188="na",0,5)</f>
        <v>5</v>
      </c>
      <c r="AA188" s="52">
        <f t="shared" ref="AA188:AA193" si="31">COUNTIF(D188:W188,"a")+COUNTIF(D188:W188,"s")+COUNTIF(X188,"na")</f>
        <v>0</v>
      </c>
      <c r="AB188" s="110"/>
      <c r="AD188" s="209"/>
    </row>
    <row r="189" spans="1:30" ht="27.95" customHeight="1" x14ac:dyDescent="0.2">
      <c r="A189" s="341"/>
      <c r="B189" s="224" t="s">
        <v>572</v>
      </c>
      <c r="C189" s="117" t="s">
        <v>579</v>
      </c>
      <c r="D189" s="716"/>
      <c r="E189" s="717"/>
      <c r="F189" s="716"/>
      <c r="G189" s="717"/>
      <c r="H189" s="716"/>
      <c r="I189" s="717"/>
      <c r="J189" s="716"/>
      <c r="K189" s="717"/>
      <c r="L189" s="716"/>
      <c r="M189" s="717"/>
      <c r="N189" s="716"/>
      <c r="O189" s="717"/>
      <c r="P189" s="716"/>
      <c r="Q189" s="717"/>
      <c r="R189" s="716"/>
      <c r="S189" s="717"/>
      <c r="T189" s="716"/>
      <c r="U189" s="717"/>
      <c r="V189" s="716"/>
      <c r="W189" s="717"/>
      <c r="X189" s="391"/>
      <c r="Y189" s="102">
        <f t="shared" si="29"/>
        <v>0</v>
      </c>
      <c r="Z189" s="352">
        <f t="shared" si="30"/>
        <v>5</v>
      </c>
      <c r="AA189" s="52">
        <f t="shared" si="31"/>
        <v>0</v>
      </c>
      <c r="AB189" s="110"/>
      <c r="AD189" s="209"/>
    </row>
    <row r="190" spans="1:30" ht="45" customHeight="1" x14ac:dyDescent="0.2">
      <c r="A190" s="341"/>
      <c r="B190" s="224" t="s">
        <v>573</v>
      </c>
      <c r="C190" s="117" t="s">
        <v>580</v>
      </c>
      <c r="D190" s="716"/>
      <c r="E190" s="717"/>
      <c r="F190" s="716"/>
      <c r="G190" s="717"/>
      <c r="H190" s="716"/>
      <c r="I190" s="717"/>
      <c r="J190" s="716"/>
      <c r="K190" s="717"/>
      <c r="L190" s="716"/>
      <c r="M190" s="717"/>
      <c r="N190" s="716"/>
      <c r="O190" s="717"/>
      <c r="P190" s="716"/>
      <c r="Q190" s="717"/>
      <c r="R190" s="716"/>
      <c r="S190" s="717"/>
      <c r="T190" s="716"/>
      <c r="U190" s="717"/>
      <c r="V190" s="716"/>
      <c r="W190" s="717"/>
      <c r="X190" s="391"/>
      <c r="Y190" s="102">
        <f t="shared" si="29"/>
        <v>0</v>
      </c>
      <c r="Z190" s="352">
        <f t="shared" si="30"/>
        <v>5</v>
      </c>
      <c r="AA190" s="52">
        <f t="shared" si="31"/>
        <v>0</v>
      </c>
      <c r="AB190" s="110"/>
      <c r="AD190" s="209"/>
    </row>
    <row r="191" spans="1:30" ht="45" customHeight="1" x14ac:dyDescent="0.2">
      <c r="A191" s="341"/>
      <c r="B191" s="224" t="s">
        <v>574</v>
      </c>
      <c r="C191" s="117" t="s">
        <v>611</v>
      </c>
      <c r="D191" s="716"/>
      <c r="E191" s="717"/>
      <c r="F191" s="716"/>
      <c r="G191" s="717"/>
      <c r="H191" s="716"/>
      <c r="I191" s="717"/>
      <c r="J191" s="716"/>
      <c r="K191" s="717"/>
      <c r="L191" s="716"/>
      <c r="M191" s="717"/>
      <c r="N191" s="716"/>
      <c r="O191" s="717"/>
      <c r="P191" s="716"/>
      <c r="Q191" s="717"/>
      <c r="R191" s="716"/>
      <c r="S191" s="717"/>
      <c r="T191" s="716"/>
      <c r="U191" s="717"/>
      <c r="V191" s="716"/>
      <c r="W191" s="717"/>
      <c r="X191" s="391"/>
      <c r="Y191" s="102">
        <f t="shared" si="29"/>
        <v>0</v>
      </c>
      <c r="Z191" s="352">
        <f t="shared" si="30"/>
        <v>5</v>
      </c>
      <c r="AA191" s="52">
        <f t="shared" si="31"/>
        <v>0</v>
      </c>
      <c r="AB191" s="110"/>
      <c r="AD191" s="209"/>
    </row>
    <row r="192" spans="1:30" ht="27.95" customHeight="1" x14ac:dyDescent="0.2">
      <c r="A192" s="341"/>
      <c r="B192" s="224" t="s">
        <v>575</v>
      </c>
      <c r="C192" s="117" t="s">
        <v>578</v>
      </c>
      <c r="D192" s="716"/>
      <c r="E192" s="717"/>
      <c r="F192" s="716"/>
      <c r="G192" s="717"/>
      <c r="H192" s="716"/>
      <c r="I192" s="717"/>
      <c r="J192" s="716"/>
      <c r="K192" s="717"/>
      <c r="L192" s="716"/>
      <c r="M192" s="717"/>
      <c r="N192" s="716"/>
      <c r="O192" s="717"/>
      <c r="P192" s="716"/>
      <c r="Q192" s="717"/>
      <c r="R192" s="716"/>
      <c r="S192" s="717"/>
      <c r="T192" s="716"/>
      <c r="U192" s="717"/>
      <c r="V192" s="716"/>
      <c r="W192" s="717"/>
      <c r="X192" s="391"/>
      <c r="Y192" s="102">
        <f t="shared" si="29"/>
        <v>0</v>
      </c>
      <c r="Z192" s="352">
        <f t="shared" si="30"/>
        <v>5</v>
      </c>
      <c r="AA192" s="52">
        <f t="shared" si="31"/>
        <v>0</v>
      </c>
      <c r="AB192" s="110"/>
      <c r="AD192" s="209"/>
    </row>
    <row r="193" spans="1:95" ht="45" customHeight="1" thickBot="1" x14ac:dyDescent="0.25">
      <c r="A193" s="341"/>
      <c r="B193" s="224" t="s">
        <v>576</v>
      </c>
      <c r="C193" s="124" t="s">
        <v>581</v>
      </c>
      <c r="D193" s="737"/>
      <c r="E193" s="737"/>
      <c r="F193" s="737"/>
      <c r="G193" s="737"/>
      <c r="H193" s="737"/>
      <c r="I193" s="737"/>
      <c r="J193" s="737"/>
      <c r="K193" s="737"/>
      <c r="L193" s="737"/>
      <c r="M193" s="737"/>
      <c r="N193" s="737"/>
      <c r="O193" s="737"/>
      <c r="P193" s="737"/>
      <c r="Q193" s="737"/>
      <c r="R193" s="737"/>
      <c r="S193" s="737"/>
      <c r="T193" s="737"/>
      <c r="U193" s="737"/>
      <c r="V193" s="737"/>
      <c r="W193" s="737"/>
      <c r="X193" s="391"/>
      <c r="Y193" s="102">
        <f t="shared" si="29"/>
        <v>0</v>
      </c>
      <c r="Z193" s="352">
        <f t="shared" si="30"/>
        <v>5</v>
      </c>
      <c r="AA193" s="52">
        <f t="shared" si="31"/>
        <v>0</v>
      </c>
      <c r="AB193" s="110"/>
      <c r="AD193" s="209"/>
    </row>
    <row r="194" spans="1:95" ht="21" customHeight="1" thickTop="1" thickBot="1" x14ac:dyDescent="0.25">
      <c r="A194" s="341"/>
      <c r="B194" s="260"/>
      <c r="C194" s="17"/>
      <c r="D194" s="631" t="s">
        <v>145</v>
      </c>
      <c r="E194" s="632"/>
      <c r="F194" s="632"/>
      <c r="G194" s="632"/>
      <c r="H194" s="632"/>
      <c r="I194" s="632"/>
      <c r="J194" s="632"/>
      <c r="K194" s="632"/>
      <c r="L194" s="632"/>
      <c r="M194" s="632"/>
      <c r="N194" s="632"/>
      <c r="O194" s="632"/>
      <c r="P194" s="632"/>
      <c r="Q194" s="632"/>
      <c r="R194" s="632"/>
      <c r="S194" s="632"/>
      <c r="T194" s="632"/>
      <c r="U194" s="632"/>
      <c r="V194" s="632"/>
      <c r="W194" s="632"/>
      <c r="X194" s="727"/>
      <c r="Y194" s="56">
        <f>SUM(Y187:Y193)</f>
        <v>0</v>
      </c>
      <c r="Z194" s="346">
        <f>SUM(Z187:Z193)</f>
        <v>40</v>
      </c>
      <c r="AA194" s="55"/>
      <c r="AB194" s="55"/>
      <c r="AD194" s="209"/>
    </row>
    <row r="195" spans="1:95" ht="21" customHeight="1" thickBot="1" x14ac:dyDescent="0.25">
      <c r="A195" s="341"/>
      <c r="B195" s="268"/>
      <c r="C195" s="256"/>
      <c r="D195" s="634"/>
      <c r="E195" s="644"/>
      <c r="F195" s="857">
        <v>10</v>
      </c>
      <c r="G195" s="858"/>
      <c r="H195" s="858"/>
      <c r="I195" s="858"/>
      <c r="J195" s="858"/>
      <c r="K195" s="858"/>
      <c r="L195" s="858"/>
      <c r="M195" s="858"/>
      <c r="N195" s="858"/>
      <c r="O195" s="858"/>
      <c r="P195" s="858"/>
      <c r="Q195" s="858"/>
      <c r="R195" s="858"/>
      <c r="S195" s="858"/>
      <c r="T195" s="858"/>
      <c r="U195" s="858"/>
      <c r="V195" s="858"/>
      <c r="W195" s="858"/>
      <c r="X195" s="858"/>
      <c r="Y195" s="858"/>
      <c r="Z195" s="859"/>
      <c r="AA195" s="55"/>
      <c r="AB195" s="55"/>
      <c r="AD195" s="209"/>
    </row>
    <row r="196" spans="1:95" ht="30" customHeight="1" thickBot="1" x14ac:dyDescent="0.25">
      <c r="A196" s="341"/>
      <c r="B196" s="263" t="s">
        <v>226</v>
      </c>
      <c r="C196" s="298" t="s">
        <v>123</v>
      </c>
      <c r="D196" s="31" t="s">
        <v>429</v>
      </c>
      <c r="E196" s="45"/>
      <c r="F196" s="32"/>
      <c r="G196" s="47"/>
      <c r="H196" s="31" t="s">
        <v>429</v>
      </c>
      <c r="I196" s="45"/>
      <c r="J196" s="168" t="s">
        <v>429</v>
      </c>
      <c r="K196" s="47"/>
      <c r="L196" s="31"/>
      <c r="M196" s="45"/>
      <c r="N196" s="32" t="s">
        <v>429</v>
      </c>
      <c r="O196" s="47"/>
      <c r="P196" s="31"/>
      <c r="Q196" s="45"/>
      <c r="R196" s="32"/>
      <c r="S196" s="47"/>
      <c r="T196" s="31"/>
      <c r="U196" s="45"/>
      <c r="V196" s="32" t="s">
        <v>429</v>
      </c>
      <c r="W196" s="45"/>
      <c r="X196" s="45"/>
      <c r="Y196" s="64"/>
      <c r="Z196" s="60"/>
      <c r="AA196" s="55"/>
      <c r="AD196" s="209"/>
    </row>
    <row r="197" spans="1:95" ht="45" customHeight="1" x14ac:dyDescent="0.2">
      <c r="A197" s="341"/>
      <c r="B197" s="224" t="s">
        <v>227</v>
      </c>
      <c r="C197" s="124" t="s">
        <v>919</v>
      </c>
      <c r="D197" s="737"/>
      <c r="E197" s="737"/>
      <c r="F197" s="737"/>
      <c r="G197" s="737"/>
      <c r="H197" s="737"/>
      <c r="I197" s="737"/>
      <c r="J197" s="737"/>
      <c r="K197" s="737"/>
      <c r="L197" s="737"/>
      <c r="M197" s="737"/>
      <c r="N197" s="737"/>
      <c r="O197" s="737"/>
      <c r="P197" s="737"/>
      <c r="Q197" s="737"/>
      <c r="R197" s="737"/>
      <c r="S197" s="737"/>
      <c r="T197" s="737"/>
      <c r="U197" s="737"/>
      <c r="V197" s="737"/>
      <c r="W197" s="737"/>
      <c r="X197" s="106"/>
      <c r="Y197" s="102">
        <f t="shared" ref="Y197:Y202" si="32">IF(OR(D197="s",F197="s",H197="s",J197="s",L197="s",N197="s",P197="s",R197="s",T197="s",V197="s"), 0, IF(OR(D197="a",F197="a",H197="a",J197="a",L197="a",N197="a",P197="a",R197="a",T197="a",V197="a"),Z197,0))</f>
        <v>0</v>
      </c>
      <c r="Z197" s="352">
        <v>10</v>
      </c>
      <c r="AA197" s="52">
        <f t="shared" ref="AA197:AA202" si="33">COUNTIF(D197:W197,"a")+COUNTIF(D197:W197,"s")</f>
        <v>0</v>
      </c>
      <c r="AB197" s="110"/>
      <c r="AD197" s="209"/>
    </row>
    <row r="198" spans="1:95" ht="45" customHeight="1" x14ac:dyDescent="0.2">
      <c r="A198" s="341"/>
      <c r="B198" s="219" t="s">
        <v>228</v>
      </c>
      <c r="C198" s="138" t="s">
        <v>298</v>
      </c>
      <c r="D198" s="585"/>
      <c r="E198" s="627"/>
      <c r="F198" s="585"/>
      <c r="G198" s="627"/>
      <c r="H198" s="585"/>
      <c r="I198" s="627"/>
      <c r="J198" s="585"/>
      <c r="K198" s="627"/>
      <c r="L198" s="585"/>
      <c r="M198" s="627"/>
      <c r="N198" s="585"/>
      <c r="O198" s="627"/>
      <c r="P198" s="585"/>
      <c r="Q198" s="627"/>
      <c r="R198" s="585"/>
      <c r="S198" s="627"/>
      <c r="T198" s="585"/>
      <c r="U198" s="627"/>
      <c r="V198" s="585"/>
      <c r="W198" s="627"/>
      <c r="X198" s="106"/>
      <c r="Y198" s="99">
        <f t="shared" si="32"/>
        <v>0</v>
      </c>
      <c r="Z198" s="338">
        <v>10</v>
      </c>
      <c r="AA198" s="52">
        <f t="shared" si="33"/>
        <v>0</v>
      </c>
      <c r="AB198" s="110"/>
      <c r="AD198" s="209" t="s">
        <v>34</v>
      </c>
    </row>
    <row r="199" spans="1:95" ht="27.95" customHeight="1" x14ac:dyDescent="0.2">
      <c r="A199" s="341"/>
      <c r="B199" s="219" t="s">
        <v>582</v>
      </c>
      <c r="C199" s="138" t="s">
        <v>588</v>
      </c>
      <c r="D199" s="585"/>
      <c r="E199" s="627"/>
      <c r="F199" s="585"/>
      <c r="G199" s="627"/>
      <c r="H199" s="585"/>
      <c r="I199" s="627"/>
      <c r="J199" s="585"/>
      <c r="K199" s="627"/>
      <c r="L199" s="585"/>
      <c r="M199" s="627"/>
      <c r="N199" s="585"/>
      <c r="O199" s="627"/>
      <c r="P199" s="585"/>
      <c r="Q199" s="627"/>
      <c r="R199" s="585"/>
      <c r="S199" s="627"/>
      <c r="T199" s="585"/>
      <c r="U199" s="627"/>
      <c r="V199" s="585"/>
      <c r="W199" s="627"/>
      <c r="X199" s="106"/>
      <c r="Y199" s="99">
        <f t="shared" si="32"/>
        <v>0</v>
      </c>
      <c r="Z199" s="338">
        <v>10</v>
      </c>
      <c r="AA199" s="52">
        <f t="shared" si="33"/>
        <v>0</v>
      </c>
      <c r="AB199" s="110"/>
      <c r="AD199" s="209"/>
    </row>
    <row r="200" spans="1:95" ht="27.95" customHeight="1" x14ac:dyDescent="0.2">
      <c r="A200" s="341"/>
      <c r="B200" s="219" t="s">
        <v>583</v>
      </c>
      <c r="C200" s="138" t="s">
        <v>586</v>
      </c>
      <c r="D200" s="585"/>
      <c r="E200" s="627"/>
      <c r="F200" s="585"/>
      <c r="G200" s="627"/>
      <c r="H200" s="585"/>
      <c r="I200" s="627"/>
      <c r="J200" s="585"/>
      <c r="K200" s="627"/>
      <c r="L200" s="585"/>
      <c r="M200" s="627"/>
      <c r="N200" s="585"/>
      <c r="O200" s="627"/>
      <c r="P200" s="585"/>
      <c r="Q200" s="627"/>
      <c r="R200" s="585"/>
      <c r="S200" s="627"/>
      <c r="T200" s="585"/>
      <c r="U200" s="627"/>
      <c r="V200" s="585"/>
      <c r="W200" s="627"/>
      <c r="X200" s="106"/>
      <c r="Y200" s="99">
        <f t="shared" si="32"/>
        <v>0</v>
      </c>
      <c r="Z200" s="338">
        <v>10</v>
      </c>
      <c r="AA200" s="52">
        <f t="shared" si="33"/>
        <v>0</v>
      </c>
      <c r="AB200" s="110"/>
      <c r="AD200" s="209"/>
    </row>
    <row r="201" spans="1:95" ht="27.95" customHeight="1" x14ac:dyDescent="0.2">
      <c r="A201" s="341"/>
      <c r="B201" s="219" t="s">
        <v>584</v>
      </c>
      <c r="C201" s="138" t="s">
        <v>587</v>
      </c>
      <c r="D201" s="585"/>
      <c r="E201" s="627"/>
      <c r="F201" s="585"/>
      <c r="G201" s="627"/>
      <c r="H201" s="585"/>
      <c r="I201" s="627"/>
      <c r="J201" s="585"/>
      <c r="K201" s="627"/>
      <c r="L201" s="585"/>
      <c r="M201" s="627"/>
      <c r="N201" s="585"/>
      <c r="O201" s="627"/>
      <c r="P201" s="585"/>
      <c r="Q201" s="627"/>
      <c r="R201" s="585"/>
      <c r="S201" s="627"/>
      <c r="T201" s="585"/>
      <c r="U201" s="627"/>
      <c r="V201" s="585"/>
      <c r="W201" s="627"/>
      <c r="X201" s="106"/>
      <c r="Y201" s="99">
        <f t="shared" si="32"/>
        <v>0</v>
      </c>
      <c r="Z201" s="338">
        <v>10</v>
      </c>
      <c r="AA201" s="52">
        <f t="shared" si="33"/>
        <v>0</v>
      </c>
      <c r="AB201" s="110"/>
      <c r="AD201" s="209"/>
    </row>
    <row r="202" spans="1:95" ht="27.95" customHeight="1" thickBot="1" x14ac:dyDescent="0.25">
      <c r="A202" s="341"/>
      <c r="B202" s="219" t="s">
        <v>585</v>
      </c>
      <c r="C202" s="138" t="s">
        <v>589</v>
      </c>
      <c r="D202" s="585"/>
      <c r="E202" s="627"/>
      <c r="F202" s="585"/>
      <c r="G202" s="627"/>
      <c r="H202" s="585"/>
      <c r="I202" s="627"/>
      <c r="J202" s="585"/>
      <c r="K202" s="627"/>
      <c r="L202" s="585"/>
      <c r="M202" s="627"/>
      <c r="N202" s="585"/>
      <c r="O202" s="627"/>
      <c r="P202" s="585"/>
      <c r="Q202" s="627"/>
      <c r="R202" s="585"/>
      <c r="S202" s="627"/>
      <c r="T202" s="585"/>
      <c r="U202" s="627"/>
      <c r="V202" s="585"/>
      <c r="W202" s="627"/>
      <c r="X202" s="106"/>
      <c r="Y202" s="99">
        <f t="shared" si="32"/>
        <v>0</v>
      </c>
      <c r="Z202" s="338">
        <v>10</v>
      </c>
      <c r="AA202" s="52">
        <f t="shared" si="33"/>
        <v>0</v>
      </c>
      <c r="AB202" s="110"/>
      <c r="AD202" s="209"/>
    </row>
    <row r="203" spans="1:95" ht="21" customHeight="1" thickTop="1" thickBot="1" x14ac:dyDescent="0.25">
      <c r="A203" s="341"/>
      <c r="B203" s="260"/>
      <c r="C203" s="17"/>
      <c r="D203" s="631" t="s">
        <v>145</v>
      </c>
      <c r="E203" s="632"/>
      <c r="F203" s="632"/>
      <c r="G203" s="632"/>
      <c r="H203" s="632"/>
      <c r="I203" s="632"/>
      <c r="J203" s="632"/>
      <c r="K203" s="632"/>
      <c r="L203" s="632"/>
      <c r="M203" s="632"/>
      <c r="N203" s="632"/>
      <c r="O203" s="632"/>
      <c r="P203" s="632"/>
      <c r="Q203" s="632"/>
      <c r="R203" s="632"/>
      <c r="S203" s="632"/>
      <c r="T203" s="632"/>
      <c r="U203" s="632"/>
      <c r="V203" s="632"/>
      <c r="W203" s="632"/>
      <c r="X203" s="727"/>
      <c r="Y203" s="56">
        <f>SUM(Y197:Y202)</f>
        <v>0</v>
      </c>
      <c r="Z203" s="346">
        <f>SUM(Z197:Z202)</f>
        <v>60</v>
      </c>
      <c r="AA203" s="55"/>
      <c r="AB203" s="55"/>
      <c r="AD203" s="209"/>
    </row>
    <row r="204" spans="1:95" ht="21" customHeight="1" thickBot="1" x14ac:dyDescent="0.25">
      <c r="A204" s="330"/>
      <c r="B204" s="268"/>
      <c r="C204" s="256"/>
      <c r="D204" s="634"/>
      <c r="E204" s="644"/>
      <c r="F204" s="860">
        <v>30</v>
      </c>
      <c r="G204" s="861"/>
      <c r="H204" s="861"/>
      <c r="I204" s="861"/>
      <c r="J204" s="861"/>
      <c r="K204" s="861"/>
      <c r="L204" s="861"/>
      <c r="M204" s="861"/>
      <c r="N204" s="861"/>
      <c r="O204" s="861"/>
      <c r="P204" s="861"/>
      <c r="Q204" s="861"/>
      <c r="R204" s="861"/>
      <c r="S204" s="861"/>
      <c r="T204" s="861"/>
      <c r="U204" s="861"/>
      <c r="V204" s="861"/>
      <c r="W204" s="861"/>
      <c r="X204" s="861"/>
      <c r="Y204" s="861"/>
      <c r="Z204" s="862"/>
      <c r="AA204" s="55"/>
      <c r="AB204" s="55"/>
      <c r="AD204" s="209"/>
    </row>
    <row r="205" spans="1:95" ht="33" customHeight="1" thickBot="1" x14ac:dyDescent="0.25">
      <c r="A205" s="327"/>
      <c r="B205" s="266" t="s">
        <v>328</v>
      </c>
      <c r="C205" s="800" t="s">
        <v>289</v>
      </c>
      <c r="D205" s="801"/>
      <c r="E205" s="801"/>
      <c r="F205" s="801"/>
      <c r="G205" s="801"/>
      <c r="H205" s="801"/>
      <c r="I205" s="801"/>
      <c r="J205" s="801"/>
      <c r="K205" s="801"/>
      <c r="L205" s="801"/>
      <c r="M205" s="801"/>
      <c r="N205" s="801"/>
      <c r="O205" s="801"/>
      <c r="P205" s="801"/>
      <c r="Q205" s="801"/>
      <c r="R205" s="801"/>
      <c r="S205" s="801"/>
      <c r="T205" s="801"/>
      <c r="U205" s="801"/>
      <c r="V205" s="801"/>
      <c r="W205" s="801"/>
      <c r="X205" s="801"/>
      <c r="Y205" s="801"/>
      <c r="Z205" s="801"/>
      <c r="AA205" s="55"/>
      <c r="AD205" s="209"/>
    </row>
    <row r="206" spans="1:95" s="232" customFormat="1" ht="30" customHeight="1" thickBot="1" x14ac:dyDescent="0.25">
      <c r="A206" s="341"/>
      <c r="B206" s="233" t="s">
        <v>1062</v>
      </c>
      <c r="C206" s="147" t="s">
        <v>1063</v>
      </c>
      <c r="D206" s="234"/>
      <c r="E206" s="235"/>
      <c r="F206" s="236"/>
      <c r="G206" s="237"/>
      <c r="H206" s="28"/>
      <c r="I206" s="235"/>
      <c r="J206" s="238"/>
      <c r="K206" s="237"/>
      <c r="L206" s="234"/>
      <c r="M206" s="235"/>
      <c r="N206" s="236"/>
      <c r="O206" s="237"/>
      <c r="P206" s="28"/>
      <c r="Q206" s="235"/>
      <c r="R206" s="236"/>
      <c r="S206" s="237"/>
      <c r="T206" s="234"/>
      <c r="U206" s="235"/>
      <c r="V206" s="236"/>
      <c r="W206" s="237"/>
      <c r="X206" s="239"/>
      <c r="Y206" s="239"/>
      <c r="Z206" s="335"/>
      <c r="AA206" s="57"/>
      <c r="AB206" s="230"/>
      <c r="AC206" s="231"/>
      <c r="AD206" s="202"/>
      <c r="AE206" s="231"/>
      <c r="AF206" s="231"/>
      <c r="AG206" s="231"/>
      <c r="AH206" s="231"/>
      <c r="AI206" s="231"/>
      <c r="AJ206" s="231"/>
      <c r="AK206" s="231"/>
      <c r="AL206" s="231"/>
      <c r="AM206" s="231"/>
      <c r="AN206" s="231"/>
      <c r="AO206" s="231"/>
      <c r="AP206" s="231"/>
      <c r="AQ206" s="231"/>
      <c r="AR206" s="231"/>
      <c r="AS206" s="231"/>
      <c r="AT206" s="231"/>
      <c r="AU206" s="231"/>
      <c r="AV206" s="231"/>
      <c r="AW206" s="231"/>
      <c r="AX206" s="231"/>
      <c r="AY206" s="231"/>
      <c r="AZ206" s="231"/>
      <c r="BA206" s="231"/>
      <c r="BB206" s="231"/>
      <c r="BC206" s="231"/>
      <c r="BD206" s="231"/>
      <c r="BE206" s="231"/>
      <c r="BF206" s="231"/>
      <c r="BG206" s="231"/>
      <c r="BH206" s="231"/>
      <c r="BI206" s="231"/>
      <c r="BJ206" s="231"/>
      <c r="BK206" s="231"/>
      <c r="BL206" s="231"/>
      <c r="BM206" s="231"/>
      <c r="BN206" s="231"/>
      <c r="BO206" s="231"/>
      <c r="BP206" s="231"/>
      <c r="BQ206" s="231"/>
      <c r="BR206" s="231"/>
      <c r="BS206" s="231"/>
      <c r="BT206" s="231"/>
      <c r="BU206" s="231"/>
      <c r="BV206" s="231"/>
      <c r="BW206" s="231"/>
      <c r="BX206" s="231"/>
      <c r="BY206" s="231"/>
      <c r="BZ206" s="231"/>
      <c r="CA206" s="231"/>
      <c r="CB206" s="231"/>
      <c r="CC206" s="231"/>
      <c r="CD206" s="231"/>
      <c r="CE206" s="230"/>
      <c r="CF206" s="230"/>
      <c r="CG206" s="230"/>
      <c r="CH206" s="230"/>
      <c r="CI206" s="230"/>
      <c r="CJ206" s="230"/>
      <c r="CK206" s="230"/>
      <c r="CL206" s="230"/>
      <c r="CM206" s="230"/>
      <c r="CN206" s="230"/>
      <c r="CO206" s="230"/>
      <c r="CP206" s="230"/>
      <c r="CQ206" s="230"/>
    </row>
    <row r="207" spans="1:95" s="232" customFormat="1" ht="45" customHeight="1" x14ac:dyDescent="0.2">
      <c r="A207" s="341"/>
      <c r="B207" s="224" t="s">
        <v>1064</v>
      </c>
      <c r="C207" s="130" t="s">
        <v>1065</v>
      </c>
      <c r="D207" s="585"/>
      <c r="E207" s="627"/>
      <c r="F207" s="585"/>
      <c r="G207" s="627"/>
      <c r="H207" s="585"/>
      <c r="I207" s="627"/>
      <c r="J207" s="585"/>
      <c r="K207" s="627"/>
      <c r="L207" s="585"/>
      <c r="M207" s="627"/>
      <c r="N207" s="585"/>
      <c r="O207" s="627"/>
      <c r="P207" s="585"/>
      <c r="Q207" s="627"/>
      <c r="R207" s="585"/>
      <c r="S207" s="627"/>
      <c r="T207" s="585"/>
      <c r="U207" s="627"/>
      <c r="V207" s="585"/>
      <c r="W207" s="627"/>
      <c r="X207" s="175"/>
      <c r="Y207" s="105">
        <f>IF(OR(D207="s",F207="s",H207="s",J207="s",L207="s",N207="s",P207="s",R207="s",T207="s",V207="s"), 0, IF(OR(D207="a",F207="a",H207="a",J207="a",L207="a",N207="a",P207="a",R207="a",T207="a",V207="a"),Z207,0))</f>
        <v>0</v>
      </c>
      <c r="Z207" s="338">
        <v>10</v>
      </c>
      <c r="AA207" s="57">
        <f>COUNTIF(D207:W207,"a")+COUNTIF(D207:W207,"s")</f>
        <v>0</v>
      </c>
      <c r="AB207" s="402"/>
      <c r="AC207" s="231"/>
      <c r="AD207" s="202"/>
      <c r="AE207" s="231"/>
      <c r="AF207" s="231"/>
      <c r="AG207" s="231"/>
      <c r="AH207" s="231"/>
      <c r="AI207" s="231"/>
      <c r="AJ207" s="231"/>
      <c r="AK207" s="231"/>
      <c r="AL207" s="231"/>
      <c r="AM207" s="231"/>
      <c r="AN207" s="231"/>
      <c r="AO207" s="231"/>
      <c r="AP207" s="231"/>
      <c r="AQ207" s="231"/>
      <c r="AR207" s="231"/>
      <c r="AS207" s="231"/>
      <c r="AT207" s="231"/>
      <c r="AU207" s="231"/>
      <c r="AV207" s="231"/>
      <c r="AW207" s="231"/>
      <c r="AX207" s="231"/>
      <c r="AY207" s="231"/>
      <c r="AZ207" s="231"/>
      <c r="BA207" s="231"/>
      <c r="BB207" s="231"/>
      <c r="BC207" s="231"/>
      <c r="BD207" s="231"/>
      <c r="BE207" s="231"/>
      <c r="BF207" s="231"/>
      <c r="BG207" s="231"/>
      <c r="BH207" s="231"/>
      <c r="BI207" s="231"/>
      <c r="BJ207" s="231"/>
      <c r="BK207" s="231"/>
      <c r="BL207" s="231"/>
      <c r="BM207" s="231"/>
      <c r="BN207" s="231"/>
      <c r="BO207" s="231"/>
      <c r="BP207" s="231"/>
      <c r="BQ207" s="231"/>
      <c r="BR207" s="231"/>
      <c r="BS207" s="231"/>
      <c r="BT207" s="231"/>
      <c r="BU207" s="231"/>
      <c r="BV207" s="231"/>
      <c r="BW207" s="231"/>
      <c r="BX207" s="231"/>
      <c r="BY207" s="231"/>
      <c r="BZ207" s="231"/>
      <c r="CA207" s="231"/>
      <c r="CB207" s="231"/>
      <c r="CC207" s="231"/>
      <c r="CD207" s="231"/>
      <c r="CE207" s="230"/>
      <c r="CF207" s="230"/>
      <c r="CG207" s="230"/>
      <c r="CH207" s="230"/>
      <c r="CI207" s="230"/>
      <c r="CJ207" s="230"/>
      <c r="CK207" s="230"/>
      <c r="CL207" s="230"/>
      <c r="CM207" s="230"/>
      <c r="CN207" s="230"/>
      <c r="CO207" s="230"/>
      <c r="CP207" s="230"/>
      <c r="CQ207" s="230"/>
    </row>
    <row r="208" spans="1:95" s="232" customFormat="1" ht="67.5" customHeight="1" x14ac:dyDescent="0.2">
      <c r="A208" s="341"/>
      <c r="B208" s="224" t="s">
        <v>1066</v>
      </c>
      <c r="C208" s="130" t="s">
        <v>1067</v>
      </c>
      <c r="D208" s="585"/>
      <c r="E208" s="627"/>
      <c r="F208" s="585"/>
      <c r="G208" s="627"/>
      <c r="H208" s="585"/>
      <c r="I208" s="627"/>
      <c r="J208" s="585"/>
      <c r="K208" s="627"/>
      <c r="L208" s="585"/>
      <c r="M208" s="627"/>
      <c r="N208" s="585"/>
      <c r="O208" s="627"/>
      <c r="P208" s="585"/>
      <c r="Q208" s="627"/>
      <c r="R208" s="585"/>
      <c r="S208" s="627"/>
      <c r="T208" s="585"/>
      <c r="U208" s="627"/>
      <c r="V208" s="585"/>
      <c r="W208" s="627"/>
      <c r="X208" s="175"/>
      <c r="Y208" s="105">
        <f>IF(OR(D208="s",F208="s",H208="s",J208="s",L208="s",N208="s",P208="s",R208="s",T208="s",V208="s"), 0, IF(OR(D208="a",F208="a",H208="a",J208="a",L208="a",N208="a",P208="a",R208="a",T208="a",V208="a"),Z208,0))</f>
        <v>0</v>
      </c>
      <c r="Z208" s="338">
        <v>5</v>
      </c>
      <c r="AA208" s="57">
        <f>COUNTIF(D208:W208,"a")+COUNTIF(D208:W208,"s")</f>
        <v>0</v>
      </c>
      <c r="AB208" s="402"/>
      <c r="AC208" s="231"/>
      <c r="AD208" s="202"/>
      <c r="AE208" s="231"/>
      <c r="AF208" s="231"/>
      <c r="AG208" s="231"/>
      <c r="AH208" s="231"/>
      <c r="AI208" s="231"/>
      <c r="AJ208" s="231"/>
      <c r="AK208" s="231"/>
      <c r="AL208" s="231"/>
      <c r="AM208" s="231"/>
      <c r="AN208" s="231"/>
      <c r="AO208" s="231"/>
      <c r="AP208" s="231"/>
      <c r="AQ208" s="231"/>
      <c r="AR208" s="231"/>
      <c r="AS208" s="231"/>
      <c r="AT208" s="231"/>
      <c r="AU208" s="231"/>
      <c r="AV208" s="231"/>
      <c r="AW208" s="231"/>
      <c r="AX208" s="231"/>
      <c r="AY208" s="231"/>
      <c r="AZ208" s="231"/>
      <c r="BA208" s="231"/>
      <c r="BB208" s="231"/>
      <c r="BC208" s="231"/>
      <c r="BD208" s="231"/>
      <c r="BE208" s="231"/>
      <c r="BF208" s="231"/>
      <c r="BG208" s="231"/>
      <c r="BH208" s="231"/>
      <c r="BI208" s="231"/>
      <c r="BJ208" s="231"/>
      <c r="BK208" s="231"/>
      <c r="BL208" s="231"/>
      <c r="BM208" s="231"/>
      <c r="BN208" s="231"/>
      <c r="BO208" s="231"/>
      <c r="BP208" s="231"/>
      <c r="BQ208" s="231"/>
      <c r="BR208" s="231"/>
      <c r="BS208" s="231"/>
      <c r="BT208" s="231"/>
      <c r="BU208" s="231"/>
      <c r="BV208" s="231"/>
      <c r="BW208" s="231"/>
      <c r="BX208" s="231"/>
      <c r="BY208" s="231"/>
      <c r="BZ208" s="231"/>
      <c r="CA208" s="231"/>
      <c r="CB208" s="231"/>
      <c r="CC208" s="231"/>
      <c r="CD208" s="231"/>
      <c r="CE208" s="230"/>
      <c r="CF208" s="230"/>
      <c r="CG208" s="230"/>
      <c r="CH208" s="230"/>
      <c r="CI208" s="230"/>
      <c r="CJ208" s="230"/>
      <c r="CK208" s="230"/>
      <c r="CL208" s="230"/>
      <c r="CM208" s="230"/>
      <c r="CN208" s="230"/>
      <c r="CO208" s="230"/>
      <c r="CP208" s="230"/>
      <c r="CQ208" s="230"/>
    </row>
    <row r="209" spans="1:95" s="232" customFormat="1" ht="45" customHeight="1" x14ac:dyDescent="0.2">
      <c r="A209" s="341"/>
      <c r="B209" s="224" t="s">
        <v>1068</v>
      </c>
      <c r="C209" s="130" t="s">
        <v>1069</v>
      </c>
      <c r="D209" s="585"/>
      <c r="E209" s="627"/>
      <c r="F209" s="585"/>
      <c r="G209" s="627"/>
      <c r="H209" s="585"/>
      <c r="I209" s="627"/>
      <c r="J209" s="585"/>
      <c r="K209" s="627"/>
      <c r="L209" s="585"/>
      <c r="M209" s="627"/>
      <c r="N209" s="585"/>
      <c r="O209" s="627"/>
      <c r="P209" s="585"/>
      <c r="Q209" s="627"/>
      <c r="R209" s="585"/>
      <c r="S209" s="627"/>
      <c r="T209" s="585"/>
      <c r="U209" s="627"/>
      <c r="V209" s="585"/>
      <c r="W209" s="627"/>
      <c r="X209" s="175"/>
      <c r="Y209" s="105">
        <f>IF(OR(D209="s",F209="s",H209="s",J209="s",L209="s",N209="s",P209="s",R209="s",T209="s",V209="s"), 0, IF(OR(D209="a",F209="a",H209="a",J209="a",L209="a",N209="a",P209="a",R209="a",T209="a",V209="a"),Z209,0))</f>
        <v>0</v>
      </c>
      <c r="Z209" s="338">
        <v>5</v>
      </c>
      <c r="AA209" s="57">
        <f>COUNTIF(D209:W209,"a")+COUNTIF(D209:W209,"s")</f>
        <v>0</v>
      </c>
      <c r="AB209" s="402"/>
      <c r="AC209" s="231"/>
      <c r="AD209" s="202" t="s">
        <v>34</v>
      </c>
      <c r="AE209" s="231"/>
      <c r="AF209" s="231"/>
      <c r="AG209" s="231"/>
      <c r="AH209" s="231"/>
      <c r="AI209" s="231"/>
      <c r="AJ209" s="231"/>
      <c r="AK209" s="231"/>
      <c r="AL209" s="231"/>
      <c r="AM209" s="231"/>
      <c r="AN209" s="231"/>
      <c r="AO209" s="231"/>
      <c r="AP209" s="231"/>
      <c r="AQ209" s="231"/>
      <c r="AR209" s="231"/>
      <c r="AS209" s="231"/>
      <c r="AT209" s="231"/>
      <c r="AU209" s="231"/>
      <c r="AV209" s="231"/>
      <c r="AW209" s="231"/>
      <c r="AX209" s="231"/>
      <c r="AY209" s="231"/>
      <c r="AZ209" s="231"/>
      <c r="BA209" s="231"/>
      <c r="BB209" s="231"/>
      <c r="BC209" s="231"/>
      <c r="BD209" s="231"/>
      <c r="BE209" s="231"/>
      <c r="BF209" s="231"/>
      <c r="BG209" s="231"/>
      <c r="BH209" s="231"/>
      <c r="BI209" s="231"/>
      <c r="BJ209" s="231"/>
      <c r="BK209" s="231"/>
      <c r="BL209" s="231"/>
      <c r="BM209" s="231"/>
      <c r="BN209" s="231"/>
      <c r="BO209" s="231"/>
      <c r="BP209" s="231"/>
      <c r="BQ209" s="231"/>
      <c r="BR209" s="231"/>
      <c r="BS209" s="231"/>
      <c r="BT209" s="231"/>
      <c r="BU209" s="231"/>
      <c r="BV209" s="231"/>
      <c r="BW209" s="231"/>
      <c r="BX209" s="231"/>
      <c r="BY209" s="231"/>
      <c r="BZ209" s="231"/>
      <c r="CA209" s="231"/>
      <c r="CB209" s="231"/>
      <c r="CC209" s="231"/>
      <c r="CD209" s="231"/>
      <c r="CE209" s="230"/>
      <c r="CF209" s="230"/>
      <c r="CG209" s="230"/>
      <c r="CH209" s="230"/>
      <c r="CI209" s="230"/>
      <c r="CJ209" s="230"/>
      <c r="CK209" s="230"/>
      <c r="CL209" s="230"/>
      <c r="CM209" s="230"/>
      <c r="CN209" s="230"/>
      <c r="CO209" s="230"/>
      <c r="CP209" s="230"/>
      <c r="CQ209" s="230"/>
    </row>
    <row r="210" spans="1:95" s="232" customFormat="1" ht="45" customHeight="1" thickBot="1" x14ac:dyDescent="0.25">
      <c r="A210" s="341"/>
      <c r="B210" s="224" t="s">
        <v>1070</v>
      </c>
      <c r="C210" s="130" t="s">
        <v>1071</v>
      </c>
      <c r="D210" s="585"/>
      <c r="E210" s="627"/>
      <c r="F210" s="585"/>
      <c r="G210" s="627"/>
      <c r="H210" s="585"/>
      <c r="I210" s="627"/>
      <c r="J210" s="585"/>
      <c r="K210" s="627"/>
      <c r="L210" s="585"/>
      <c r="M210" s="627"/>
      <c r="N210" s="585"/>
      <c r="O210" s="627"/>
      <c r="P210" s="585"/>
      <c r="Q210" s="627"/>
      <c r="R210" s="585"/>
      <c r="S210" s="627"/>
      <c r="T210" s="585"/>
      <c r="U210" s="627"/>
      <c r="V210" s="585"/>
      <c r="W210" s="627"/>
      <c r="X210" s="175"/>
      <c r="Y210" s="105">
        <f>IF(OR(D210="s",F210="s",H210="s",J210="s",L210="s",N210="s",P210="s",R210="s",T210="s",V210="s"), 0, IF(OR(D210="a",F210="a",H210="a",J210="a",L210="a",N210="a",P210="a",R210="a",T210="a",V210="a"),Z210,0))</f>
        <v>0</v>
      </c>
      <c r="Z210" s="338">
        <v>10</v>
      </c>
      <c r="AA210" s="57">
        <f>COUNTIF(D210:W210,"a")+COUNTIF(D210:W210,"s")</f>
        <v>0</v>
      </c>
      <c r="AB210" s="402"/>
      <c r="AC210" s="231"/>
      <c r="AD210" s="202"/>
      <c r="AE210" s="231"/>
      <c r="AF210" s="231"/>
      <c r="AG210" s="231"/>
      <c r="AH210" s="231"/>
      <c r="AI210" s="231"/>
      <c r="AJ210" s="231"/>
      <c r="AK210" s="231"/>
      <c r="AL210" s="231"/>
      <c r="AM210" s="231"/>
      <c r="AN210" s="231"/>
      <c r="AO210" s="231"/>
      <c r="AP210" s="231"/>
      <c r="AQ210" s="231"/>
      <c r="AR210" s="231"/>
      <c r="AS210" s="231"/>
      <c r="AT210" s="231"/>
      <c r="AU210" s="231"/>
      <c r="AV210" s="231"/>
      <c r="AW210" s="231"/>
      <c r="AX210" s="231"/>
      <c r="AY210" s="231"/>
      <c r="AZ210" s="231"/>
      <c r="BA210" s="231"/>
      <c r="BB210" s="231"/>
      <c r="BC210" s="231"/>
      <c r="BD210" s="231"/>
      <c r="BE210" s="231"/>
      <c r="BF210" s="231"/>
      <c r="BG210" s="231"/>
      <c r="BH210" s="231"/>
      <c r="BI210" s="231"/>
      <c r="BJ210" s="231"/>
      <c r="BK210" s="231"/>
      <c r="BL210" s="231"/>
      <c r="BM210" s="231"/>
      <c r="BN210" s="231"/>
      <c r="BO210" s="231"/>
      <c r="BP210" s="231"/>
      <c r="BQ210" s="231"/>
      <c r="BR210" s="231"/>
      <c r="BS210" s="231"/>
      <c r="BT210" s="231"/>
      <c r="BU210" s="231"/>
      <c r="BV210" s="231"/>
      <c r="BW210" s="231"/>
      <c r="BX210" s="231"/>
      <c r="BY210" s="231"/>
      <c r="BZ210" s="231"/>
      <c r="CA210" s="231"/>
      <c r="CB210" s="231"/>
      <c r="CC210" s="231"/>
      <c r="CD210" s="231"/>
      <c r="CE210" s="230"/>
      <c r="CF210" s="230"/>
      <c r="CG210" s="230"/>
      <c r="CH210" s="230"/>
      <c r="CI210" s="230"/>
      <c r="CJ210" s="230"/>
      <c r="CK210" s="230"/>
      <c r="CL210" s="230"/>
      <c r="CM210" s="230"/>
      <c r="CN210" s="230"/>
      <c r="CO210" s="230"/>
      <c r="CP210" s="230"/>
      <c r="CQ210" s="230"/>
    </row>
    <row r="211" spans="1:95" s="232" customFormat="1" ht="17.45" customHeight="1" thickTop="1" thickBot="1" x14ac:dyDescent="0.25">
      <c r="A211" s="341"/>
      <c r="B211" s="214"/>
      <c r="C211" s="139"/>
      <c r="D211" s="631" t="s">
        <v>145</v>
      </c>
      <c r="E211" s="648"/>
      <c r="F211" s="648"/>
      <c r="G211" s="648"/>
      <c r="H211" s="648"/>
      <c r="I211" s="648"/>
      <c r="J211" s="648"/>
      <c r="K211" s="648"/>
      <c r="L211" s="648"/>
      <c r="M211" s="648"/>
      <c r="N211" s="648"/>
      <c r="O211" s="648"/>
      <c r="P211" s="648"/>
      <c r="Q211" s="648"/>
      <c r="R211" s="648"/>
      <c r="S211" s="648"/>
      <c r="T211" s="648"/>
      <c r="U211" s="648"/>
      <c r="V211" s="648"/>
      <c r="W211" s="648"/>
      <c r="X211" s="718"/>
      <c r="Y211" s="447">
        <f>SUM(Y207:Y210)</f>
        <v>0</v>
      </c>
      <c r="Z211" s="339">
        <f>SUM(Z207:Z210)</f>
        <v>30</v>
      </c>
      <c r="AA211" s="57"/>
      <c r="AB211" s="230"/>
      <c r="AC211" s="231"/>
      <c r="AD211" s="202"/>
      <c r="AE211" s="231"/>
      <c r="AF211" s="231"/>
      <c r="AG211" s="231"/>
      <c r="AH211" s="231"/>
      <c r="AI211" s="231"/>
      <c r="AJ211" s="231"/>
      <c r="AK211" s="231"/>
      <c r="AL211" s="231"/>
      <c r="AM211" s="231"/>
      <c r="AN211" s="231"/>
      <c r="AO211" s="231"/>
      <c r="AP211" s="231"/>
      <c r="AQ211" s="231"/>
      <c r="AR211" s="231"/>
      <c r="AS211" s="231"/>
      <c r="AT211" s="231"/>
      <c r="AU211" s="231"/>
      <c r="AV211" s="231"/>
      <c r="AW211" s="231"/>
      <c r="AX211" s="231"/>
      <c r="AY211" s="231"/>
      <c r="AZ211" s="231"/>
      <c r="BA211" s="231"/>
      <c r="BB211" s="231"/>
      <c r="BC211" s="231"/>
      <c r="BD211" s="231"/>
      <c r="BE211" s="231"/>
      <c r="BF211" s="231"/>
      <c r="BG211" s="231"/>
      <c r="BH211" s="231"/>
      <c r="BI211" s="231"/>
      <c r="BJ211" s="231"/>
      <c r="BK211" s="231"/>
      <c r="BL211" s="231"/>
      <c r="BM211" s="231"/>
      <c r="BN211" s="231"/>
      <c r="BO211" s="231"/>
      <c r="BP211" s="231"/>
      <c r="BQ211" s="231"/>
      <c r="BR211" s="231"/>
      <c r="BS211" s="231"/>
      <c r="BT211" s="231"/>
      <c r="BU211" s="231"/>
      <c r="BV211" s="231"/>
      <c r="BW211" s="231"/>
      <c r="BX211" s="231"/>
      <c r="BY211" s="231"/>
      <c r="BZ211" s="231"/>
      <c r="CA211" s="231"/>
      <c r="CB211" s="231"/>
      <c r="CC211" s="231"/>
      <c r="CD211" s="231"/>
      <c r="CE211" s="230"/>
      <c r="CF211" s="230"/>
      <c r="CG211" s="230"/>
      <c r="CH211" s="230"/>
      <c r="CI211" s="230"/>
      <c r="CJ211" s="230"/>
      <c r="CK211" s="230"/>
      <c r="CL211" s="230"/>
      <c r="CM211" s="230"/>
      <c r="CN211" s="230"/>
      <c r="CO211" s="230"/>
      <c r="CP211" s="230"/>
      <c r="CQ211" s="230"/>
    </row>
    <row r="212" spans="1:95" s="232" customFormat="1" ht="21.6" customHeight="1" thickBot="1" x14ac:dyDescent="0.25">
      <c r="A212" s="330"/>
      <c r="B212" s="302"/>
      <c r="C212" s="153"/>
      <c r="D212" s="634"/>
      <c r="E212" s="635"/>
      <c r="F212" s="719">
        <v>5</v>
      </c>
      <c r="G212" s="720"/>
      <c r="H212" s="720"/>
      <c r="I212" s="720"/>
      <c r="J212" s="720"/>
      <c r="K212" s="720"/>
      <c r="L212" s="720"/>
      <c r="M212" s="720"/>
      <c r="N212" s="720"/>
      <c r="O212" s="720"/>
      <c r="P212" s="720"/>
      <c r="Q212" s="720"/>
      <c r="R212" s="720"/>
      <c r="S212" s="720"/>
      <c r="T212" s="720"/>
      <c r="U212" s="720"/>
      <c r="V212" s="720"/>
      <c r="W212" s="720"/>
      <c r="X212" s="720"/>
      <c r="Y212" s="720"/>
      <c r="Z212" s="721"/>
      <c r="AA212" s="57"/>
      <c r="AB212" s="230"/>
      <c r="AC212" s="231"/>
      <c r="AD212" s="202"/>
      <c r="AE212" s="231"/>
      <c r="AF212" s="231"/>
      <c r="AG212" s="231"/>
      <c r="AH212" s="231"/>
      <c r="AI212" s="231"/>
      <c r="AJ212" s="231"/>
      <c r="AK212" s="231"/>
      <c r="AL212" s="231"/>
      <c r="AM212" s="231"/>
      <c r="AN212" s="231"/>
      <c r="AO212" s="231"/>
      <c r="AP212" s="231"/>
      <c r="AQ212" s="231"/>
      <c r="AR212" s="231"/>
      <c r="AS212" s="231"/>
      <c r="AT212" s="231"/>
      <c r="AU212" s="231"/>
      <c r="AV212" s="231"/>
      <c r="AW212" s="231"/>
      <c r="AX212" s="231"/>
      <c r="AY212" s="231"/>
      <c r="AZ212" s="231"/>
      <c r="BA212" s="231"/>
      <c r="BB212" s="231"/>
      <c r="BC212" s="231"/>
      <c r="BD212" s="231"/>
      <c r="BE212" s="231"/>
      <c r="BF212" s="231"/>
      <c r="BG212" s="231"/>
      <c r="BH212" s="231"/>
      <c r="BI212" s="231"/>
      <c r="BJ212" s="231"/>
      <c r="BK212" s="231"/>
      <c r="BL212" s="231"/>
      <c r="BM212" s="231"/>
      <c r="BN212" s="231"/>
      <c r="BO212" s="231"/>
      <c r="BP212" s="231"/>
      <c r="BQ212" s="231"/>
      <c r="BR212" s="231"/>
      <c r="BS212" s="231"/>
      <c r="BT212" s="231"/>
      <c r="BU212" s="231"/>
      <c r="BV212" s="231"/>
      <c r="BW212" s="231"/>
      <c r="BX212" s="231"/>
      <c r="BY212" s="231"/>
      <c r="BZ212" s="231"/>
      <c r="CA212" s="231"/>
      <c r="CB212" s="231"/>
      <c r="CC212" s="231"/>
      <c r="CD212" s="231"/>
      <c r="CE212" s="230"/>
      <c r="CF212" s="230"/>
      <c r="CG212" s="230"/>
      <c r="CH212" s="230"/>
      <c r="CI212" s="230"/>
      <c r="CJ212" s="230"/>
      <c r="CK212" s="230"/>
      <c r="CL212" s="230"/>
      <c r="CM212" s="230"/>
      <c r="CN212" s="230"/>
      <c r="CO212" s="230"/>
      <c r="CP212" s="230"/>
      <c r="CQ212" s="230"/>
    </row>
    <row r="213" spans="1:95" s="1" customFormat="1" ht="30" customHeight="1" thickBot="1" x14ac:dyDescent="0.25">
      <c r="A213" s="341"/>
      <c r="B213" s="229" t="s">
        <v>329</v>
      </c>
      <c r="C213" s="147" t="s">
        <v>468</v>
      </c>
      <c r="D213" s="43"/>
      <c r="E213" s="42"/>
      <c r="F213" s="28" t="s">
        <v>429</v>
      </c>
      <c r="G213" s="41"/>
      <c r="H213" s="28" t="s">
        <v>429</v>
      </c>
      <c r="I213" s="42"/>
      <c r="J213" s="28" t="s">
        <v>429</v>
      </c>
      <c r="K213" s="41"/>
      <c r="L213" s="40"/>
      <c r="M213" s="42"/>
      <c r="N213" s="43"/>
      <c r="O213" s="41"/>
      <c r="P213" s="40"/>
      <c r="Q213" s="42"/>
      <c r="R213" s="43"/>
      <c r="S213" s="41"/>
      <c r="T213" s="40"/>
      <c r="U213" s="42"/>
      <c r="V213" s="43"/>
      <c r="W213" s="41"/>
      <c r="X213" s="155"/>
      <c r="Y213" s="155"/>
      <c r="Z213" s="335"/>
      <c r="AA213" s="16"/>
      <c r="AB213" s="55"/>
      <c r="AC213" s="436"/>
      <c r="AD213" s="403"/>
      <c r="AE213" s="199"/>
      <c r="AF213" s="436"/>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c r="CE213" s="199"/>
      <c r="CF213" s="199"/>
      <c r="CG213" s="55"/>
      <c r="CH213" s="55"/>
      <c r="CI213" s="55"/>
      <c r="CJ213" s="55"/>
      <c r="CK213" s="55"/>
      <c r="CL213" s="55"/>
      <c r="CM213" s="55"/>
    </row>
    <row r="214" spans="1:95" s="1" customFormat="1" ht="30" customHeight="1" x14ac:dyDescent="0.2">
      <c r="A214" s="341"/>
      <c r="B214" s="224"/>
      <c r="C214" s="450" t="s">
        <v>1012</v>
      </c>
      <c r="D214" s="628"/>
      <c r="E214" s="628"/>
      <c r="F214" s="628"/>
      <c r="G214" s="628"/>
      <c r="H214" s="628"/>
      <c r="I214" s="628"/>
      <c r="J214" s="628"/>
      <c r="K214" s="628"/>
      <c r="L214" s="628"/>
      <c r="M214" s="628"/>
      <c r="N214" s="628"/>
      <c r="O214" s="628"/>
      <c r="P214" s="628"/>
      <c r="Q214" s="628"/>
      <c r="R214" s="628"/>
      <c r="S214" s="628"/>
      <c r="T214" s="628"/>
      <c r="U214" s="628"/>
      <c r="V214" s="628"/>
      <c r="W214" s="628"/>
      <c r="X214" s="628"/>
      <c r="Y214" s="628"/>
      <c r="Z214" s="629"/>
      <c r="AA214" s="16"/>
      <c r="AB214" s="55"/>
      <c r="AC214" s="199"/>
      <c r="AD214" s="199"/>
      <c r="AE214" s="199"/>
      <c r="AF214" s="199"/>
      <c r="AG214" s="199"/>
      <c r="AH214" s="199"/>
      <c r="AI214" s="199"/>
      <c r="AJ214" s="199"/>
      <c r="AK214" s="199"/>
      <c r="AL214" s="199"/>
      <c r="AM214" s="199"/>
      <c r="AN214" s="199"/>
      <c r="AO214" s="199"/>
      <c r="AP214" s="199"/>
      <c r="AQ214" s="199"/>
      <c r="AR214" s="199"/>
      <c r="AS214" s="199"/>
      <c r="AT214" s="199"/>
      <c r="AU214" s="199"/>
      <c r="AV214" s="199"/>
      <c r="AW214" s="199"/>
      <c r="AX214" s="199"/>
      <c r="AY214" s="199"/>
      <c r="AZ214" s="199"/>
      <c r="BA214" s="199"/>
      <c r="BB214" s="199"/>
      <c r="BC214" s="199"/>
      <c r="BD214" s="199"/>
      <c r="BE214" s="199"/>
      <c r="BF214" s="199"/>
      <c r="BG214" s="199"/>
      <c r="BH214" s="199"/>
      <c r="BI214" s="199"/>
      <c r="BJ214" s="199"/>
      <c r="BK214" s="199"/>
      <c r="BL214" s="199"/>
      <c r="BM214" s="199"/>
      <c r="BN214" s="199"/>
      <c r="BO214" s="199"/>
      <c r="BP214" s="199"/>
      <c r="BQ214" s="199"/>
      <c r="BR214" s="199"/>
      <c r="BS214" s="199"/>
      <c r="BT214" s="199"/>
      <c r="BU214" s="199"/>
      <c r="BV214" s="199"/>
      <c r="BW214" s="199"/>
      <c r="BX214" s="199"/>
      <c r="BY214" s="199"/>
      <c r="BZ214" s="199"/>
      <c r="CA214" s="199"/>
      <c r="CB214" s="199"/>
      <c r="CC214" s="199"/>
      <c r="CD214" s="199"/>
      <c r="CE214" s="199"/>
    </row>
    <row r="215" spans="1:95" s="1" customFormat="1" ht="45" customHeight="1" x14ac:dyDescent="0.2">
      <c r="A215" s="341"/>
      <c r="B215" s="211" t="s">
        <v>469</v>
      </c>
      <c r="C215" s="119" t="s">
        <v>1013</v>
      </c>
      <c r="D215" s="585"/>
      <c r="E215" s="627"/>
      <c r="F215" s="585"/>
      <c r="G215" s="627"/>
      <c r="H215" s="585"/>
      <c r="I215" s="627"/>
      <c r="J215" s="585"/>
      <c r="K215" s="627"/>
      <c r="L215" s="585"/>
      <c r="M215" s="627"/>
      <c r="N215" s="585"/>
      <c r="O215" s="627"/>
      <c r="P215" s="585"/>
      <c r="Q215" s="627"/>
      <c r="R215" s="585"/>
      <c r="S215" s="627"/>
      <c r="T215" s="585"/>
      <c r="U215" s="627"/>
      <c r="V215" s="585"/>
      <c r="W215" s="627"/>
      <c r="X215" s="175"/>
      <c r="Y215" s="104">
        <f>IF(OR(D215="s",F215="s",H215="s",J215="s",L215="s",N215="s",P215="s",R215="s",T215="s",V215="s"), 0, IF(OR(D215="a",F215="a",H215="a",J215="a",L215="a",N215="a",P215="a",R215="a",T215="a",V215="a"),Z215,0))</f>
        <v>0</v>
      </c>
      <c r="Z215" s="338">
        <v>5</v>
      </c>
      <c r="AA215" s="16">
        <f>COUNTIF(D215:W215,"a")+COUNTIF(D215:W215,"s")</f>
        <v>0</v>
      </c>
      <c r="AB215" s="402"/>
      <c r="AC215" s="199"/>
      <c r="AD215" s="202"/>
      <c r="AE215" s="199"/>
      <c r="AF215" s="199"/>
      <c r="AG215" s="199"/>
      <c r="AH215" s="199"/>
      <c r="AI215" s="199"/>
      <c r="AJ215" s="199"/>
      <c r="AK215" s="199"/>
      <c r="AL215" s="199"/>
      <c r="AM215" s="199"/>
      <c r="AN215" s="199"/>
      <c r="AO215" s="199"/>
      <c r="AP215" s="199"/>
      <c r="AQ215" s="199"/>
      <c r="AR215" s="199"/>
      <c r="AS215" s="199"/>
      <c r="AT215" s="199"/>
      <c r="AU215" s="199"/>
      <c r="AV215" s="199"/>
      <c r="AW215" s="199"/>
      <c r="AX215" s="199"/>
      <c r="AY215" s="199"/>
      <c r="AZ215" s="199"/>
      <c r="BA215" s="199"/>
      <c r="BB215" s="199"/>
      <c r="BC215" s="199"/>
      <c r="BD215" s="199"/>
      <c r="BE215" s="199"/>
      <c r="BF215" s="199"/>
      <c r="BG215" s="199"/>
      <c r="BH215" s="199"/>
      <c r="BI215" s="199"/>
      <c r="BJ215" s="199"/>
      <c r="BK215" s="199"/>
      <c r="BL215" s="199"/>
      <c r="BM215" s="199"/>
      <c r="BN215" s="199"/>
      <c r="BO215" s="199"/>
      <c r="BP215" s="199"/>
      <c r="BQ215" s="199"/>
      <c r="BR215" s="199"/>
      <c r="BS215" s="199"/>
      <c r="BT215" s="199"/>
      <c r="BU215" s="199"/>
      <c r="BV215" s="199"/>
      <c r="BW215" s="199"/>
      <c r="BX215" s="199"/>
      <c r="BY215" s="199"/>
      <c r="BZ215" s="199"/>
      <c r="CA215" s="199"/>
      <c r="CB215" s="199"/>
      <c r="CC215" s="199"/>
      <c r="CD215" s="199"/>
      <c r="CE215" s="199"/>
      <c r="CF215" s="199"/>
      <c r="CG215" s="55"/>
      <c r="CH215" s="55"/>
      <c r="CI215" s="55"/>
      <c r="CJ215" s="55"/>
      <c r="CK215" s="55"/>
      <c r="CL215" s="55"/>
      <c r="CM215" s="55"/>
    </row>
    <row r="216" spans="1:95" s="1" customFormat="1" ht="30" customHeight="1" x14ac:dyDescent="0.2">
      <c r="A216" s="341"/>
      <c r="B216" s="224"/>
      <c r="C216" s="450" t="s">
        <v>1014</v>
      </c>
      <c r="D216" s="628"/>
      <c r="E216" s="628"/>
      <c r="F216" s="628"/>
      <c r="G216" s="628"/>
      <c r="H216" s="628"/>
      <c r="I216" s="628"/>
      <c r="J216" s="628"/>
      <c r="K216" s="628"/>
      <c r="L216" s="628"/>
      <c r="M216" s="628"/>
      <c r="N216" s="628"/>
      <c r="O216" s="628"/>
      <c r="P216" s="628"/>
      <c r="Q216" s="628"/>
      <c r="R216" s="628"/>
      <c r="S216" s="628"/>
      <c r="T216" s="628"/>
      <c r="U216" s="628"/>
      <c r="V216" s="628"/>
      <c r="W216" s="628"/>
      <c r="X216" s="628"/>
      <c r="Y216" s="628"/>
      <c r="Z216" s="629"/>
      <c r="AA216" s="16"/>
      <c r="AB216" s="55"/>
      <c r="AC216" s="199"/>
      <c r="AD216" s="199"/>
      <c r="AE216" s="199"/>
      <c r="AF216" s="199"/>
      <c r="AG216" s="199"/>
      <c r="AH216" s="199"/>
      <c r="AI216" s="199"/>
      <c r="AJ216" s="199"/>
      <c r="AK216" s="199"/>
      <c r="AL216" s="199"/>
      <c r="AM216" s="199"/>
      <c r="AN216" s="199"/>
      <c r="AO216" s="199"/>
      <c r="AP216" s="199"/>
      <c r="AQ216" s="199"/>
      <c r="AR216" s="199"/>
      <c r="AS216" s="199"/>
      <c r="AT216" s="199"/>
      <c r="AU216" s="199"/>
      <c r="AV216" s="199"/>
      <c r="AW216" s="199"/>
      <c r="AX216" s="199"/>
      <c r="AY216" s="199"/>
      <c r="AZ216" s="199"/>
      <c r="BA216" s="199"/>
      <c r="BB216" s="199"/>
      <c r="BC216" s="199"/>
      <c r="BD216" s="199"/>
      <c r="BE216" s="199"/>
      <c r="BF216" s="199"/>
      <c r="BG216" s="199"/>
      <c r="BH216" s="199"/>
      <c r="BI216" s="199"/>
      <c r="BJ216" s="199"/>
      <c r="BK216" s="199"/>
      <c r="BL216" s="199"/>
      <c r="BM216" s="199"/>
      <c r="BN216" s="199"/>
      <c r="BO216" s="199"/>
      <c r="BP216" s="199"/>
      <c r="BQ216" s="199"/>
      <c r="BR216" s="199"/>
      <c r="BS216" s="199"/>
      <c r="BT216" s="199"/>
      <c r="BU216" s="199"/>
      <c r="BV216" s="199"/>
      <c r="BW216" s="199"/>
      <c r="BX216" s="199"/>
      <c r="BY216" s="199"/>
      <c r="BZ216" s="199"/>
      <c r="CA216" s="199"/>
      <c r="CB216" s="199"/>
      <c r="CC216" s="199"/>
      <c r="CD216" s="199"/>
      <c r="CE216" s="199"/>
    </row>
    <row r="217" spans="1:95" s="1" customFormat="1" ht="30" customHeight="1" x14ac:dyDescent="0.2">
      <c r="A217" s="341"/>
      <c r="B217" s="224"/>
      <c r="C217" s="450" t="s">
        <v>1015</v>
      </c>
      <c r="D217" s="628"/>
      <c r="E217" s="628"/>
      <c r="F217" s="628"/>
      <c r="G217" s="628"/>
      <c r="H217" s="628"/>
      <c r="I217" s="628"/>
      <c r="J217" s="628"/>
      <c r="K217" s="628"/>
      <c r="L217" s="628"/>
      <c r="M217" s="628"/>
      <c r="N217" s="628"/>
      <c r="O217" s="628"/>
      <c r="P217" s="628"/>
      <c r="Q217" s="628"/>
      <c r="R217" s="628"/>
      <c r="S217" s="628"/>
      <c r="T217" s="628"/>
      <c r="U217" s="628"/>
      <c r="V217" s="628"/>
      <c r="W217" s="628"/>
      <c r="X217" s="628"/>
      <c r="Y217" s="628"/>
      <c r="Z217" s="629"/>
      <c r="AA217" s="16"/>
      <c r="AB217" s="55"/>
      <c r="AC217" s="199"/>
      <c r="AD217" s="199"/>
      <c r="AE217" s="199"/>
      <c r="AF217" s="199"/>
      <c r="AG217" s="199"/>
      <c r="AH217" s="199"/>
      <c r="AI217" s="199"/>
      <c r="AJ217" s="199"/>
      <c r="AK217" s="199"/>
      <c r="AL217" s="199"/>
      <c r="AM217" s="199"/>
      <c r="AN217" s="199"/>
      <c r="AO217" s="199"/>
      <c r="AP217" s="199"/>
      <c r="AQ217" s="199"/>
      <c r="AR217" s="199"/>
      <c r="AS217" s="199"/>
      <c r="AT217" s="199"/>
      <c r="AU217" s="199"/>
      <c r="AV217" s="199"/>
      <c r="AW217" s="199"/>
      <c r="AX217" s="199"/>
      <c r="AY217" s="199"/>
      <c r="AZ217" s="199"/>
      <c r="BA217" s="199"/>
      <c r="BB217" s="199"/>
      <c r="BC217" s="199"/>
      <c r="BD217" s="199"/>
      <c r="BE217" s="199"/>
      <c r="BF217" s="199"/>
      <c r="BG217" s="199"/>
      <c r="BH217" s="199"/>
      <c r="BI217" s="199"/>
      <c r="BJ217" s="199"/>
      <c r="BK217" s="199"/>
      <c r="BL217" s="199"/>
      <c r="BM217" s="199"/>
      <c r="BN217" s="199"/>
      <c r="BO217" s="199"/>
      <c r="BP217" s="199"/>
      <c r="BQ217" s="199"/>
      <c r="BR217" s="199"/>
      <c r="BS217" s="199"/>
      <c r="BT217" s="199"/>
      <c r="BU217" s="199"/>
      <c r="BV217" s="199"/>
      <c r="BW217" s="199"/>
      <c r="BX217" s="199"/>
      <c r="BY217" s="199"/>
      <c r="BZ217" s="199"/>
      <c r="CA217" s="199"/>
      <c r="CB217" s="199"/>
      <c r="CC217" s="199"/>
      <c r="CD217" s="199"/>
      <c r="CE217" s="199"/>
    </row>
    <row r="218" spans="1:95" s="1" customFormat="1" ht="45" customHeight="1" x14ac:dyDescent="0.2">
      <c r="A218" s="341"/>
      <c r="B218" s="211" t="s">
        <v>475</v>
      </c>
      <c r="C218" s="119" t="s">
        <v>476</v>
      </c>
      <c r="D218" s="585"/>
      <c r="E218" s="627"/>
      <c r="F218" s="585"/>
      <c r="G218" s="627"/>
      <c r="H218" s="585"/>
      <c r="I218" s="627"/>
      <c r="J218" s="585"/>
      <c r="K218" s="627"/>
      <c r="L218" s="585"/>
      <c r="M218" s="627"/>
      <c r="N218" s="585"/>
      <c r="O218" s="627"/>
      <c r="P218" s="585"/>
      <c r="Q218" s="627"/>
      <c r="R218" s="585"/>
      <c r="S218" s="627"/>
      <c r="T218" s="585"/>
      <c r="U218" s="627"/>
      <c r="V218" s="585"/>
      <c r="W218" s="627"/>
      <c r="X218" s="175"/>
      <c r="Y218" s="104">
        <f>IF(OR(D218="s",F218="s",H218="s",J218="s",L218="s",N218="s",P218="s",R218="s",T218="s",V218="s"), 0, IF(OR(D218="a",F218="a",H218="a",J218="a",L218="a",N218="a",P218="a",R218="a",T218="a",V218="a"),Z218,0))</f>
        <v>0</v>
      </c>
      <c r="Z218" s="338">
        <v>10</v>
      </c>
      <c r="AA218" s="16">
        <f>COUNTIF(D218:W218,"a")+COUNTIF(D218:W218,"s")</f>
        <v>0</v>
      </c>
      <c r="AB218" s="402"/>
      <c r="AC218" s="199"/>
      <c r="AD218" s="202" t="s">
        <v>34</v>
      </c>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199"/>
      <c r="CC218" s="199"/>
      <c r="CD218" s="199"/>
      <c r="CE218" s="199"/>
      <c r="CF218" s="199"/>
      <c r="CG218" s="55"/>
      <c r="CH218" s="55"/>
      <c r="CI218" s="55"/>
      <c r="CJ218" s="55"/>
      <c r="CK218" s="55"/>
      <c r="CL218" s="55"/>
      <c r="CM218" s="55"/>
    </row>
    <row r="219" spans="1:95" s="1" customFormat="1" ht="30" customHeight="1" x14ac:dyDescent="0.2">
      <c r="A219" s="341"/>
      <c r="B219" s="224"/>
      <c r="C219" s="450" t="s">
        <v>1016</v>
      </c>
      <c r="D219" s="628"/>
      <c r="E219" s="628"/>
      <c r="F219" s="628"/>
      <c r="G219" s="628"/>
      <c r="H219" s="628"/>
      <c r="I219" s="628"/>
      <c r="J219" s="628"/>
      <c r="K219" s="628"/>
      <c r="L219" s="628"/>
      <c r="M219" s="628"/>
      <c r="N219" s="628"/>
      <c r="O219" s="628"/>
      <c r="P219" s="628"/>
      <c r="Q219" s="628"/>
      <c r="R219" s="628"/>
      <c r="S219" s="628"/>
      <c r="T219" s="628"/>
      <c r="U219" s="628"/>
      <c r="V219" s="628"/>
      <c r="W219" s="628"/>
      <c r="X219" s="628"/>
      <c r="Y219" s="628"/>
      <c r="Z219" s="629"/>
      <c r="AA219" s="16"/>
      <c r="AB219" s="55"/>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c r="AY219" s="199"/>
      <c r="AZ219" s="199"/>
      <c r="BA219" s="199"/>
      <c r="BB219" s="199"/>
      <c r="BC219" s="199"/>
      <c r="BD219" s="199"/>
      <c r="BE219" s="199"/>
      <c r="BF219" s="199"/>
      <c r="BG219" s="199"/>
      <c r="BH219" s="199"/>
      <c r="BI219" s="199"/>
      <c r="BJ219" s="199"/>
      <c r="BK219" s="199"/>
      <c r="BL219" s="199"/>
      <c r="BM219" s="199"/>
      <c r="BN219" s="199"/>
      <c r="BO219" s="199"/>
      <c r="BP219" s="199"/>
      <c r="BQ219" s="199"/>
      <c r="BR219" s="199"/>
      <c r="BS219" s="199"/>
      <c r="BT219" s="199"/>
      <c r="BU219" s="199"/>
      <c r="BV219" s="199"/>
      <c r="BW219" s="199"/>
      <c r="BX219" s="199"/>
      <c r="BY219" s="199"/>
      <c r="BZ219" s="199"/>
      <c r="CA219" s="199"/>
      <c r="CB219" s="199"/>
      <c r="CC219" s="199"/>
      <c r="CD219" s="199"/>
      <c r="CE219" s="199"/>
    </row>
    <row r="220" spans="1:95" s="1" customFormat="1" ht="45" customHeight="1" x14ac:dyDescent="0.15">
      <c r="A220" s="341"/>
      <c r="B220" s="211" t="s">
        <v>477</v>
      </c>
      <c r="C220" s="119" t="s">
        <v>1017</v>
      </c>
      <c r="D220" s="641"/>
      <c r="E220" s="642"/>
      <c r="F220" s="641"/>
      <c r="G220" s="642"/>
      <c r="H220" s="641"/>
      <c r="I220" s="642"/>
      <c r="J220" s="641"/>
      <c r="K220" s="642"/>
      <c r="L220" s="641"/>
      <c r="M220" s="642"/>
      <c r="N220" s="641"/>
      <c r="O220" s="642"/>
      <c r="P220" s="641"/>
      <c r="Q220" s="642"/>
      <c r="R220" s="641"/>
      <c r="S220" s="642"/>
      <c r="T220" s="641"/>
      <c r="U220" s="642"/>
      <c r="V220" s="641"/>
      <c r="W220" s="642"/>
      <c r="X220" s="175"/>
      <c r="Y220" s="104">
        <f>IF(OR(D220="s",F220="s",H220="s",J220="s",L220="s",N220="s",P220="s",R220="s",T220="s",V220="s"), 0, IF(OR(D220="a",F220="a",H220="a",J220="a",L220="a",N220="a",P220="a",R220="a",T220="a",V220="a"),Z220,0))</f>
        <v>0</v>
      </c>
      <c r="Z220" s="353">
        <v>10</v>
      </c>
      <c r="AA220" s="16">
        <f>COUNTIF(D220:W220,"a")+COUNTIF(D220:W220,"s")</f>
        <v>0</v>
      </c>
      <c r="AB220" s="402"/>
      <c r="AC220" s="199"/>
      <c r="AD220" s="202" t="s">
        <v>34</v>
      </c>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199"/>
      <c r="BK220" s="199"/>
      <c r="BL220" s="199"/>
      <c r="BM220" s="199"/>
      <c r="BN220" s="199"/>
      <c r="BO220" s="199"/>
      <c r="BP220" s="199"/>
      <c r="BQ220" s="199"/>
      <c r="BR220" s="199"/>
      <c r="BS220" s="199"/>
      <c r="BT220" s="199"/>
      <c r="BU220" s="199"/>
      <c r="BV220" s="199"/>
      <c r="BW220" s="199"/>
      <c r="BX220" s="199"/>
      <c r="BY220" s="199"/>
      <c r="BZ220" s="199"/>
      <c r="CA220" s="199"/>
      <c r="CB220" s="199"/>
      <c r="CC220" s="199"/>
      <c r="CD220" s="199"/>
      <c r="CE220" s="199"/>
      <c r="CF220" s="199"/>
      <c r="CG220" s="55"/>
      <c r="CH220" s="55"/>
      <c r="CI220" s="55"/>
      <c r="CJ220" s="55"/>
      <c r="CK220" s="55"/>
      <c r="CL220" s="55"/>
      <c r="CM220" s="55"/>
    </row>
    <row r="221" spans="1:95" s="1" customFormat="1" ht="30" customHeight="1" x14ac:dyDescent="0.2">
      <c r="A221" s="341"/>
      <c r="B221" s="224"/>
      <c r="C221" s="450" t="s">
        <v>1018</v>
      </c>
      <c r="D221" s="628"/>
      <c r="E221" s="628"/>
      <c r="F221" s="628"/>
      <c r="G221" s="628"/>
      <c r="H221" s="628"/>
      <c r="I221" s="628"/>
      <c r="J221" s="628"/>
      <c r="K221" s="628"/>
      <c r="L221" s="628"/>
      <c r="M221" s="628"/>
      <c r="N221" s="628"/>
      <c r="O221" s="628"/>
      <c r="P221" s="628"/>
      <c r="Q221" s="628"/>
      <c r="R221" s="628"/>
      <c r="S221" s="628"/>
      <c r="T221" s="628"/>
      <c r="U221" s="628"/>
      <c r="V221" s="628"/>
      <c r="W221" s="628"/>
      <c r="X221" s="628"/>
      <c r="Y221" s="628"/>
      <c r="Z221" s="629"/>
      <c r="AA221" s="16"/>
      <c r="AB221" s="55"/>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199"/>
    </row>
    <row r="222" spans="1:95" s="1" customFormat="1" ht="27.95" customHeight="1" x14ac:dyDescent="0.2">
      <c r="A222" s="341"/>
      <c r="B222" s="211" t="s">
        <v>473</v>
      </c>
      <c r="C222" s="119" t="s">
        <v>474</v>
      </c>
      <c r="D222" s="585"/>
      <c r="E222" s="627"/>
      <c r="F222" s="585"/>
      <c r="G222" s="627"/>
      <c r="H222" s="585"/>
      <c r="I222" s="627"/>
      <c r="J222" s="585"/>
      <c r="K222" s="627"/>
      <c r="L222" s="585"/>
      <c r="M222" s="627"/>
      <c r="N222" s="585"/>
      <c r="O222" s="627"/>
      <c r="P222" s="585"/>
      <c r="Q222" s="627"/>
      <c r="R222" s="585"/>
      <c r="S222" s="627"/>
      <c r="T222" s="585"/>
      <c r="U222" s="627"/>
      <c r="V222" s="585"/>
      <c r="W222" s="627"/>
      <c r="X222" s="175"/>
      <c r="Y222" s="104">
        <f>IF(OR(D222="s",F222="s",H222="s",J222="s",L222="s",N222="s",P222="s",R222="s",T222="s",V222="s"), 0, IF(OR(D222="a",F222="a",H222="a",J222="a",L222="a",N222="a",P222="a",R222="a",T222="a",V222="a"),Z222,0))</f>
        <v>0</v>
      </c>
      <c r="Z222" s="338">
        <v>10</v>
      </c>
      <c r="AA222" s="16">
        <f>COUNTIF(D222:W222,"a")+COUNTIF(D222:W222,"s")</f>
        <v>0</v>
      </c>
      <c r="AB222" s="402"/>
      <c r="AC222" s="199"/>
      <c r="AD222" s="202"/>
      <c r="AE222" s="199"/>
      <c r="AF222" s="199"/>
      <c r="AG222" s="199"/>
      <c r="AH222" s="199"/>
      <c r="AI222" s="199"/>
      <c r="AJ222" s="199"/>
      <c r="AK222" s="199"/>
      <c r="AL222" s="199"/>
      <c r="AM222" s="199"/>
      <c r="AN222" s="199"/>
      <c r="AO222" s="199"/>
      <c r="AP222" s="199"/>
      <c r="AQ222" s="199"/>
      <c r="AR222" s="199"/>
      <c r="AS222" s="199"/>
      <c r="AT222" s="199"/>
      <c r="AU222" s="199"/>
      <c r="AV222" s="199"/>
      <c r="AW222" s="199"/>
      <c r="AX222" s="199"/>
      <c r="AY222" s="199"/>
      <c r="AZ222" s="199"/>
      <c r="BA222" s="199"/>
      <c r="BB222" s="199"/>
      <c r="BC222" s="199"/>
      <c r="BD222" s="199"/>
      <c r="BE222" s="199"/>
      <c r="BF222" s="199"/>
      <c r="BG222" s="199"/>
      <c r="BH222" s="199"/>
      <c r="BI222" s="199"/>
      <c r="BJ222" s="199"/>
      <c r="BK222" s="199"/>
      <c r="BL222" s="199"/>
      <c r="BM222" s="199"/>
      <c r="BN222" s="199"/>
      <c r="BO222" s="199"/>
      <c r="BP222" s="199"/>
      <c r="BQ222" s="199"/>
      <c r="BR222" s="199"/>
      <c r="BS222" s="199"/>
      <c r="BT222" s="199"/>
      <c r="BU222" s="199"/>
      <c r="BV222" s="199"/>
      <c r="BW222" s="199"/>
      <c r="BX222" s="199"/>
      <c r="BY222" s="199"/>
      <c r="BZ222" s="199"/>
      <c r="CA222" s="199"/>
      <c r="CB222" s="199"/>
      <c r="CC222" s="199"/>
      <c r="CD222" s="199"/>
      <c r="CE222" s="199"/>
      <c r="CF222" s="199"/>
      <c r="CG222" s="55"/>
      <c r="CH222" s="55"/>
      <c r="CI222" s="55"/>
      <c r="CJ222" s="55"/>
      <c r="CK222" s="55"/>
      <c r="CL222" s="55"/>
      <c r="CM222" s="55"/>
    </row>
    <row r="223" spans="1:95" s="1" customFormat="1" ht="67.7" customHeight="1" x14ac:dyDescent="0.2">
      <c r="A223" s="341"/>
      <c r="B223" s="211" t="s">
        <v>1019</v>
      </c>
      <c r="C223" s="119" t="s">
        <v>1020</v>
      </c>
      <c r="D223" s="585"/>
      <c r="E223" s="627"/>
      <c r="F223" s="585"/>
      <c r="G223" s="627"/>
      <c r="H223" s="585"/>
      <c r="I223" s="627"/>
      <c r="J223" s="585"/>
      <c r="K223" s="627"/>
      <c r="L223" s="585"/>
      <c r="M223" s="627"/>
      <c r="N223" s="585"/>
      <c r="O223" s="627"/>
      <c r="P223" s="585"/>
      <c r="Q223" s="627"/>
      <c r="R223" s="585"/>
      <c r="S223" s="627"/>
      <c r="T223" s="585"/>
      <c r="U223" s="627"/>
      <c r="V223" s="585"/>
      <c r="W223" s="627"/>
      <c r="X223" s="391"/>
      <c r="Y223" s="104">
        <f>IF(OR(D223="s",F223="s",H223="s",J223="s",L223="s",N223="s",P223="s",R223="s",T223="s",V223="s"), 0, IF(OR(D223="a",F223="a",H223="a",J223="a",L223="a",N223="a",P223="a",R223="a",T223="a",V223="a"),Z223,0))</f>
        <v>0</v>
      </c>
      <c r="Z223" s="338">
        <f>IF(X223="na",0,10)</f>
        <v>10</v>
      </c>
      <c r="AA223" s="16">
        <f>COUNTIF(D223:W223,"a")+COUNTIF(D223:W223,"s")+COUNTIF(X223,"na")</f>
        <v>0</v>
      </c>
      <c r="AB223" s="402"/>
      <c r="AC223" s="199"/>
      <c r="AD223" s="202"/>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199"/>
      <c r="BB223" s="199"/>
      <c r="BC223" s="199"/>
      <c r="BD223" s="199"/>
      <c r="BE223" s="199"/>
      <c r="BF223" s="199"/>
      <c r="BG223" s="199"/>
      <c r="BH223" s="199"/>
      <c r="BI223" s="199"/>
      <c r="BJ223" s="199"/>
      <c r="BK223" s="199"/>
      <c r="BL223" s="199"/>
      <c r="BM223" s="199"/>
      <c r="BN223" s="199"/>
      <c r="BO223" s="199"/>
      <c r="BP223" s="199"/>
      <c r="BQ223" s="199"/>
      <c r="BR223" s="199"/>
      <c r="BS223" s="199"/>
      <c r="BT223" s="199"/>
      <c r="BU223" s="199"/>
      <c r="BV223" s="199"/>
      <c r="BW223" s="199"/>
      <c r="BX223" s="199"/>
      <c r="BY223" s="199"/>
      <c r="BZ223" s="199"/>
      <c r="CA223" s="199"/>
      <c r="CB223" s="199"/>
      <c r="CC223" s="199"/>
      <c r="CD223" s="199"/>
      <c r="CE223" s="199"/>
      <c r="CF223" s="199"/>
      <c r="CG223" s="55"/>
      <c r="CH223" s="55"/>
      <c r="CI223" s="55"/>
      <c r="CJ223" s="55"/>
      <c r="CK223" s="55"/>
      <c r="CL223" s="55"/>
      <c r="CM223" s="55"/>
    </row>
    <row r="224" spans="1:95" s="1" customFormat="1" ht="67.7" customHeight="1" x14ac:dyDescent="0.2">
      <c r="A224" s="341"/>
      <c r="B224" s="211" t="s">
        <v>1021</v>
      </c>
      <c r="C224" s="119" t="s">
        <v>1022</v>
      </c>
      <c r="D224" s="585"/>
      <c r="E224" s="627"/>
      <c r="F224" s="585"/>
      <c r="G224" s="627"/>
      <c r="H224" s="585"/>
      <c r="I224" s="627"/>
      <c r="J224" s="585"/>
      <c r="K224" s="627"/>
      <c r="L224" s="585"/>
      <c r="M224" s="627"/>
      <c r="N224" s="585"/>
      <c r="O224" s="627"/>
      <c r="P224" s="585"/>
      <c r="Q224" s="627"/>
      <c r="R224" s="585"/>
      <c r="S224" s="627"/>
      <c r="T224" s="585"/>
      <c r="U224" s="627"/>
      <c r="V224" s="585"/>
      <c r="W224" s="627"/>
      <c r="X224" s="391"/>
      <c r="Y224" s="104">
        <f>IF(OR(D224="s",F224="s",H224="s",J224="s",L224="s",N224="s",P224="s",R224="s",T224="s",V224="s"), 0, IF(OR(D224="a",F224="a",H224="a",J224="a",L224="a",N224="a",P224="a",R224="a",T224="a",V224="a"),Z224,0))</f>
        <v>0</v>
      </c>
      <c r="Z224" s="338">
        <f>IF(X224="na",0,5)</f>
        <v>5</v>
      </c>
      <c r="AA224" s="16">
        <f t="shared" ref="AA224:AA226" si="34">COUNTIF(D224:W224,"a")+COUNTIF(D224:W224,"s")+COUNTIF(X224,"na")</f>
        <v>0</v>
      </c>
      <c r="AB224" s="402"/>
      <c r="AC224" s="199"/>
      <c r="AD224" s="202"/>
      <c r="AE224" s="199"/>
      <c r="AF224" s="199"/>
      <c r="AG224" s="199"/>
      <c r="AH224" s="199"/>
      <c r="AI224" s="199"/>
      <c r="AJ224" s="199"/>
      <c r="AK224" s="199"/>
      <c r="AL224" s="199"/>
      <c r="AM224" s="199"/>
      <c r="AN224" s="199"/>
      <c r="AO224" s="199"/>
      <c r="AP224" s="199"/>
      <c r="AQ224" s="199"/>
      <c r="AR224" s="199"/>
      <c r="AS224" s="199"/>
      <c r="AT224" s="199"/>
      <c r="AU224" s="199"/>
      <c r="AV224" s="199"/>
      <c r="AW224" s="199"/>
      <c r="AX224" s="199"/>
      <c r="AY224" s="199"/>
      <c r="AZ224" s="199"/>
      <c r="BA224" s="199"/>
      <c r="BB224" s="199"/>
      <c r="BC224" s="199"/>
      <c r="BD224" s="199"/>
      <c r="BE224" s="199"/>
      <c r="BF224" s="199"/>
      <c r="BG224" s="199"/>
      <c r="BH224" s="199"/>
      <c r="BI224" s="199"/>
      <c r="BJ224" s="199"/>
      <c r="BK224" s="199"/>
      <c r="BL224" s="199"/>
      <c r="BM224" s="199"/>
      <c r="BN224" s="199"/>
      <c r="BO224" s="199"/>
      <c r="BP224" s="199"/>
      <c r="BQ224" s="199"/>
      <c r="BR224" s="199"/>
      <c r="BS224" s="199"/>
      <c r="BT224" s="199"/>
      <c r="BU224" s="199"/>
      <c r="BV224" s="199"/>
      <c r="BW224" s="199"/>
      <c r="BX224" s="199"/>
      <c r="BY224" s="199"/>
      <c r="BZ224" s="199"/>
      <c r="CA224" s="199"/>
      <c r="CB224" s="199"/>
      <c r="CC224" s="199"/>
      <c r="CD224" s="199"/>
      <c r="CE224" s="199"/>
      <c r="CF224" s="199"/>
      <c r="CG224" s="55"/>
      <c r="CH224" s="55"/>
      <c r="CI224" s="55"/>
      <c r="CJ224" s="55"/>
      <c r="CK224" s="55"/>
      <c r="CL224" s="55"/>
      <c r="CM224" s="55"/>
    </row>
    <row r="225" spans="1:95" s="1" customFormat="1" ht="45" customHeight="1" x14ac:dyDescent="0.2">
      <c r="A225" s="341"/>
      <c r="B225" s="211" t="s">
        <v>1023</v>
      </c>
      <c r="C225" s="119" t="s">
        <v>1033</v>
      </c>
      <c r="D225" s="585"/>
      <c r="E225" s="627"/>
      <c r="F225" s="585"/>
      <c r="G225" s="627"/>
      <c r="H225" s="585"/>
      <c r="I225" s="627"/>
      <c r="J225" s="585"/>
      <c r="K225" s="627"/>
      <c r="L225" s="585"/>
      <c r="M225" s="627"/>
      <c r="N225" s="585"/>
      <c r="O225" s="627"/>
      <c r="P225" s="585"/>
      <c r="Q225" s="627"/>
      <c r="R225" s="585"/>
      <c r="S225" s="627"/>
      <c r="T225" s="585"/>
      <c r="U225" s="627"/>
      <c r="V225" s="585"/>
      <c r="W225" s="627"/>
      <c r="X225" s="391"/>
      <c r="Y225" s="104">
        <f>IF(OR(D225="s",F225="s",H225="s",J225="s",L225="s",N225="s",P225="s",R225="s",T225="s",V225="s"), 0, IF(OR(D225="a",F225="a",H225="a",J225="a",L225="a",N225="a",P225="a",R225="a",T225="a",V225="a"),Z225,0))</f>
        <v>0</v>
      </c>
      <c r="Z225" s="338">
        <f t="shared" ref="Z225:Z226" si="35">IF(X225="na",0,5)</f>
        <v>5</v>
      </c>
      <c r="AA225" s="16">
        <f t="shared" si="34"/>
        <v>0</v>
      </c>
      <c r="AB225" s="402"/>
      <c r="AC225" s="199"/>
      <c r="AD225" s="202"/>
      <c r="AE225" s="199"/>
      <c r="AF225" s="199"/>
      <c r="AG225" s="199"/>
      <c r="AH225" s="199"/>
      <c r="AI225" s="199"/>
      <c r="AJ225" s="199"/>
      <c r="AK225" s="199"/>
      <c r="AL225" s="199"/>
      <c r="AM225" s="199"/>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199"/>
      <c r="BR225" s="199"/>
      <c r="BS225" s="199"/>
      <c r="BT225" s="199"/>
      <c r="BU225" s="199"/>
      <c r="BV225" s="199"/>
      <c r="BW225" s="199"/>
      <c r="BX225" s="199"/>
      <c r="BY225" s="199"/>
      <c r="BZ225" s="199"/>
      <c r="CA225" s="199"/>
      <c r="CB225" s="199"/>
      <c r="CC225" s="199"/>
      <c r="CD225" s="199"/>
      <c r="CE225" s="199"/>
      <c r="CF225" s="199"/>
      <c r="CG225" s="55"/>
      <c r="CH225" s="55"/>
      <c r="CI225" s="55"/>
      <c r="CJ225" s="55"/>
      <c r="CK225" s="55"/>
      <c r="CL225" s="55"/>
      <c r="CM225" s="55"/>
    </row>
    <row r="226" spans="1:95" s="1" customFormat="1" ht="67.5" customHeight="1" x14ac:dyDescent="0.2">
      <c r="A226" s="341"/>
      <c r="B226" s="211" t="s">
        <v>1024</v>
      </c>
      <c r="C226" s="119" t="s">
        <v>1072</v>
      </c>
      <c r="D226" s="585"/>
      <c r="E226" s="627"/>
      <c r="F226" s="585"/>
      <c r="G226" s="627"/>
      <c r="H226" s="585"/>
      <c r="I226" s="627"/>
      <c r="J226" s="585"/>
      <c r="K226" s="627"/>
      <c r="L226" s="585"/>
      <c r="M226" s="627"/>
      <c r="N226" s="585"/>
      <c r="O226" s="627"/>
      <c r="P226" s="585"/>
      <c r="Q226" s="627"/>
      <c r="R226" s="585"/>
      <c r="S226" s="627"/>
      <c r="T226" s="585"/>
      <c r="U226" s="627"/>
      <c r="V226" s="585"/>
      <c r="W226" s="627"/>
      <c r="X226" s="391"/>
      <c r="Y226" s="104">
        <f>IF(OR(D226="s",F226="s",H226="s",J226="s",L226="s",N226="s",P226="s",R226="s",T226="s",V226="s"), 0, IF(OR(D226="a",F226="a",H226="a",J226="a",L226="a",N226="a",P226="a",R226="a",T226="a",V226="a"),Z226,0))</f>
        <v>0</v>
      </c>
      <c r="Z226" s="338">
        <f t="shared" si="35"/>
        <v>5</v>
      </c>
      <c r="AA226" s="16">
        <f t="shared" si="34"/>
        <v>0</v>
      </c>
      <c r="AB226" s="402"/>
      <c r="AC226" s="199"/>
      <c r="AD226" s="202"/>
      <c r="AE226" s="199"/>
      <c r="AF226" s="199"/>
      <c r="AG226" s="199"/>
      <c r="AH226" s="199"/>
      <c r="AI226" s="199"/>
      <c r="AJ226" s="199"/>
      <c r="AK226" s="199"/>
      <c r="AL226" s="199"/>
      <c r="AM226" s="199"/>
      <c r="AN226" s="199"/>
      <c r="AO226" s="199"/>
      <c r="AP226" s="199"/>
      <c r="AQ226" s="199"/>
      <c r="AR226" s="199"/>
      <c r="AS226" s="199"/>
      <c r="AT226" s="199"/>
      <c r="AU226" s="199"/>
      <c r="AV226" s="199"/>
      <c r="AW226" s="199"/>
      <c r="AX226" s="199"/>
      <c r="AY226" s="199"/>
      <c r="AZ226" s="199"/>
      <c r="BA226" s="199"/>
      <c r="BB226" s="199"/>
      <c r="BC226" s="199"/>
      <c r="BD226" s="199"/>
      <c r="BE226" s="199"/>
      <c r="BF226" s="199"/>
      <c r="BG226" s="199"/>
      <c r="BH226" s="199"/>
      <c r="BI226" s="199"/>
      <c r="BJ226" s="199"/>
      <c r="BK226" s="199"/>
      <c r="BL226" s="199"/>
      <c r="BM226" s="199"/>
      <c r="BN226" s="199"/>
      <c r="BO226" s="199"/>
      <c r="BP226" s="199"/>
      <c r="BQ226" s="199"/>
      <c r="BR226" s="199"/>
      <c r="BS226" s="199"/>
      <c r="BT226" s="199"/>
      <c r="BU226" s="199"/>
      <c r="BV226" s="199"/>
      <c r="BW226" s="199"/>
      <c r="BX226" s="199"/>
      <c r="BY226" s="199"/>
      <c r="BZ226" s="199"/>
      <c r="CA226" s="199"/>
      <c r="CB226" s="199"/>
      <c r="CC226" s="199"/>
      <c r="CD226" s="199"/>
      <c r="CE226" s="199"/>
      <c r="CF226" s="199"/>
      <c r="CG226" s="55"/>
      <c r="CH226" s="55"/>
      <c r="CI226" s="55"/>
      <c r="CJ226" s="55"/>
      <c r="CK226" s="55"/>
      <c r="CL226" s="55"/>
      <c r="CM226" s="55"/>
    </row>
    <row r="227" spans="1:95" s="556" customFormat="1" ht="126" customHeight="1" x14ac:dyDescent="0.2">
      <c r="A227" s="341" t="s">
        <v>344</v>
      </c>
      <c r="B227" s="211" t="s">
        <v>1118</v>
      </c>
      <c r="C227" s="119" t="s">
        <v>1119</v>
      </c>
      <c r="D227" s="585"/>
      <c r="E227" s="627"/>
      <c r="F227" s="585"/>
      <c r="G227" s="627"/>
      <c r="H227" s="585"/>
      <c r="I227" s="627"/>
      <c r="J227" s="585"/>
      <c r="K227" s="627"/>
      <c r="L227" s="585"/>
      <c r="M227" s="627"/>
      <c r="N227" s="585"/>
      <c r="O227" s="627"/>
      <c r="P227" s="585"/>
      <c r="Q227" s="627"/>
      <c r="R227" s="585"/>
      <c r="S227" s="627"/>
      <c r="T227" s="585"/>
      <c r="U227" s="627"/>
      <c r="V227" s="585"/>
      <c r="W227" s="627"/>
      <c r="X227" s="175"/>
      <c r="Y227" s="104">
        <f t="shared" ref="Y227" si="36">IF(OR(D227="s",F227="s",H227="s",J227="s",L227="s",N227="s",P227="s",R227="s",T227="s",V227="s"), 0, IF(OR(D227="a",F227="a",H227="a",J227="a",L227="a",N227="a",P227="a",R227="a",T227="a",V227="a"),Z227,0))</f>
        <v>0</v>
      </c>
      <c r="Z227" s="338">
        <v>5</v>
      </c>
      <c r="AA227" s="16">
        <f t="shared" ref="AA227" si="37">COUNTIF(D227:W227,"a")+COUNTIF(D227:W227,"s")</f>
        <v>0</v>
      </c>
      <c r="AB227" s="572"/>
      <c r="AD227" s="557"/>
    </row>
    <row r="228" spans="1:95" s="1" customFormat="1" ht="30" customHeight="1" x14ac:dyDescent="0.2">
      <c r="A228" s="341"/>
      <c r="B228" s="224"/>
      <c r="C228" s="450" t="s">
        <v>1009</v>
      </c>
      <c r="D228" s="628"/>
      <c r="E228" s="628"/>
      <c r="F228" s="628"/>
      <c r="G228" s="628"/>
      <c r="H228" s="628"/>
      <c r="I228" s="628"/>
      <c r="J228" s="628"/>
      <c r="K228" s="628"/>
      <c r="L228" s="628"/>
      <c r="M228" s="628"/>
      <c r="N228" s="628"/>
      <c r="O228" s="628"/>
      <c r="P228" s="628"/>
      <c r="Q228" s="628"/>
      <c r="R228" s="628"/>
      <c r="S228" s="628"/>
      <c r="T228" s="628"/>
      <c r="U228" s="628"/>
      <c r="V228" s="628"/>
      <c r="W228" s="628"/>
      <c r="X228" s="628"/>
      <c r="Y228" s="628"/>
      <c r="Z228" s="629"/>
      <c r="AA228" s="16"/>
      <c r="AB228" s="55"/>
      <c r="AC228" s="199"/>
      <c r="AD228" s="199"/>
      <c r="AE228" s="199"/>
      <c r="AF228" s="199"/>
      <c r="AG228" s="199"/>
      <c r="AH228" s="199"/>
      <c r="AI228" s="199"/>
      <c r="AJ228" s="199"/>
      <c r="AK228" s="199"/>
      <c r="AL228" s="199"/>
      <c r="AM228" s="199"/>
      <c r="AN228" s="199"/>
      <c r="AO228" s="199"/>
      <c r="AP228" s="199"/>
      <c r="AQ228" s="199"/>
      <c r="AR228" s="199"/>
      <c r="AS228" s="199"/>
      <c r="AT228" s="199"/>
      <c r="AU228" s="199"/>
      <c r="AV228" s="199"/>
      <c r="AW228" s="199"/>
      <c r="AX228" s="199"/>
      <c r="AY228" s="199"/>
      <c r="AZ228" s="199"/>
      <c r="BA228" s="199"/>
      <c r="BB228" s="199"/>
      <c r="BC228" s="199"/>
      <c r="BD228" s="199"/>
      <c r="BE228" s="199"/>
      <c r="BF228" s="199"/>
      <c r="BG228" s="199"/>
      <c r="BH228" s="199"/>
      <c r="BI228" s="199"/>
      <c r="BJ228" s="199"/>
      <c r="BK228" s="199"/>
      <c r="BL228" s="199"/>
      <c r="BM228" s="199"/>
      <c r="BN228" s="199"/>
      <c r="BO228" s="199"/>
      <c r="BP228" s="199"/>
      <c r="BQ228" s="199"/>
      <c r="BR228" s="199"/>
      <c r="BS228" s="199"/>
      <c r="BT228" s="199"/>
      <c r="BU228" s="199"/>
      <c r="BV228" s="199"/>
      <c r="BW228" s="199"/>
      <c r="BX228" s="199"/>
      <c r="BY228" s="199"/>
      <c r="BZ228" s="199"/>
      <c r="CA228" s="199"/>
      <c r="CB228" s="199"/>
      <c r="CC228" s="199"/>
      <c r="CD228" s="199"/>
      <c r="CE228" s="199"/>
    </row>
    <row r="229" spans="1:95" s="1" customFormat="1" ht="45" customHeight="1" x14ac:dyDescent="0.2">
      <c r="A229" s="341"/>
      <c r="B229" s="211" t="s">
        <v>470</v>
      </c>
      <c r="C229" s="119" t="s">
        <v>1025</v>
      </c>
      <c r="D229" s="585"/>
      <c r="E229" s="627"/>
      <c r="F229" s="585"/>
      <c r="G229" s="627"/>
      <c r="H229" s="585"/>
      <c r="I229" s="627"/>
      <c r="J229" s="585"/>
      <c r="K229" s="627"/>
      <c r="L229" s="585"/>
      <c r="M229" s="627"/>
      <c r="N229" s="585"/>
      <c r="O229" s="627"/>
      <c r="P229" s="585"/>
      <c r="Q229" s="627"/>
      <c r="R229" s="585"/>
      <c r="S229" s="627"/>
      <c r="T229" s="585"/>
      <c r="U229" s="627"/>
      <c r="V229" s="585"/>
      <c r="W229" s="627"/>
      <c r="X229" s="175"/>
      <c r="Y229" s="104">
        <f t="shared" ref="Y229:Y230" si="38">IF(OR(D229="s",F229="s",H229="s",J229="s",L229="s",N229="s",P229="s",R229="s",T229="s",V229="s"), 0, IF(OR(D229="a",F229="a",H229="a",J229="a",L229="a",N229="a",P229="a",R229="a",T229="a",V229="a"),Z229,0))</f>
        <v>0</v>
      </c>
      <c r="Z229" s="338">
        <v>5</v>
      </c>
      <c r="AA229" s="16">
        <f t="shared" ref="AA229:AA230" si="39">COUNTIF(D229:W229,"a")+COUNTIF(D229:W229,"s")</f>
        <v>0</v>
      </c>
      <c r="AB229" s="402"/>
      <c r="AC229" s="199"/>
      <c r="AD229" s="202"/>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c r="AY229" s="199"/>
      <c r="AZ229" s="199"/>
      <c r="BA229" s="199"/>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c r="CE229" s="199"/>
      <c r="CF229" s="199"/>
      <c r="CG229" s="55"/>
      <c r="CH229" s="55"/>
      <c r="CI229" s="55"/>
      <c r="CJ229" s="55"/>
      <c r="CK229" s="55"/>
      <c r="CL229" s="55"/>
      <c r="CM229" s="55"/>
    </row>
    <row r="230" spans="1:95" s="1" customFormat="1" ht="45" customHeight="1" thickBot="1" x14ac:dyDescent="0.25">
      <c r="A230" s="341"/>
      <c r="B230" s="211" t="s">
        <v>471</v>
      </c>
      <c r="C230" s="119" t="s">
        <v>472</v>
      </c>
      <c r="D230" s="585"/>
      <c r="E230" s="627"/>
      <c r="F230" s="585"/>
      <c r="G230" s="627"/>
      <c r="H230" s="585"/>
      <c r="I230" s="627"/>
      <c r="J230" s="585"/>
      <c r="K230" s="627"/>
      <c r="L230" s="585"/>
      <c r="M230" s="627"/>
      <c r="N230" s="585"/>
      <c r="O230" s="627"/>
      <c r="P230" s="585"/>
      <c r="Q230" s="627"/>
      <c r="R230" s="585"/>
      <c r="S230" s="627"/>
      <c r="T230" s="585"/>
      <c r="U230" s="627"/>
      <c r="V230" s="585"/>
      <c r="W230" s="627"/>
      <c r="X230" s="175"/>
      <c r="Y230" s="104">
        <f t="shared" si="38"/>
        <v>0</v>
      </c>
      <c r="Z230" s="338">
        <v>5</v>
      </c>
      <c r="AA230" s="16">
        <f t="shared" si="39"/>
        <v>0</v>
      </c>
      <c r="AB230" s="402"/>
      <c r="AC230" s="199"/>
      <c r="AD230" s="202" t="s">
        <v>34</v>
      </c>
      <c r="AE230" s="199"/>
      <c r="AF230" s="199"/>
      <c r="AG230" s="199"/>
      <c r="AH230" s="199"/>
      <c r="AI230" s="199"/>
      <c r="AJ230" s="199"/>
      <c r="AK230" s="199"/>
      <c r="AL230" s="199"/>
      <c r="AM230" s="199"/>
      <c r="AN230" s="199"/>
      <c r="AO230" s="199"/>
      <c r="AP230" s="199"/>
      <c r="AQ230" s="199"/>
      <c r="AR230" s="199"/>
      <c r="AS230" s="199"/>
      <c r="AT230" s="199"/>
      <c r="AU230" s="199"/>
      <c r="AV230" s="199"/>
      <c r="AW230" s="199"/>
      <c r="AX230" s="199"/>
      <c r="AY230" s="199"/>
      <c r="AZ230" s="199"/>
      <c r="BA230" s="199"/>
      <c r="BB230" s="199"/>
      <c r="BC230" s="199"/>
      <c r="BD230" s="199"/>
      <c r="BE230" s="199"/>
      <c r="BF230" s="199"/>
      <c r="BG230" s="199"/>
      <c r="BH230" s="199"/>
      <c r="BI230" s="199"/>
      <c r="BJ230" s="199"/>
      <c r="BK230" s="199"/>
      <c r="BL230" s="199"/>
      <c r="BM230" s="199"/>
      <c r="BN230" s="199"/>
      <c r="BO230" s="199"/>
      <c r="BP230" s="199"/>
      <c r="BQ230" s="199"/>
      <c r="BR230" s="199"/>
      <c r="BS230" s="199"/>
      <c r="BT230" s="199"/>
      <c r="BU230" s="199"/>
      <c r="BV230" s="199"/>
      <c r="BW230" s="199"/>
      <c r="BX230" s="199"/>
      <c r="BY230" s="199"/>
      <c r="BZ230" s="199"/>
      <c r="CA230" s="199"/>
      <c r="CB230" s="199"/>
      <c r="CC230" s="199"/>
      <c r="CD230" s="199"/>
      <c r="CE230" s="199"/>
      <c r="CF230" s="199"/>
      <c r="CG230" s="55"/>
      <c r="CH230" s="55"/>
      <c r="CI230" s="55"/>
      <c r="CJ230" s="55"/>
      <c r="CK230" s="55"/>
      <c r="CL230" s="55"/>
      <c r="CM230" s="55"/>
    </row>
    <row r="231" spans="1:95" s="1" customFormat="1" ht="21" customHeight="1" thickTop="1" thickBot="1" x14ac:dyDescent="0.25">
      <c r="A231" s="341"/>
      <c r="B231" s="58"/>
      <c r="C231" s="124"/>
      <c r="D231" s="631" t="s">
        <v>145</v>
      </c>
      <c r="E231" s="648"/>
      <c r="F231" s="648"/>
      <c r="G231" s="648"/>
      <c r="H231" s="648"/>
      <c r="I231" s="648"/>
      <c r="J231" s="648"/>
      <c r="K231" s="648"/>
      <c r="L231" s="648"/>
      <c r="M231" s="648"/>
      <c r="N231" s="648"/>
      <c r="O231" s="648"/>
      <c r="P231" s="648"/>
      <c r="Q231" s="648"/>
      <c r="R231" s="648"/>
      <c r="S231" s="648"/>
      <c r="T231" s="648"/>
      <c r="U231" s="648"/>
      <c r="V231" s="648"/>
      <c r="W231" s="648"/>
      <c r="X231" s="649"/>
      <c r="Y231" s="56">
        <f>SUM(Y215:Y230)</f>
        <v>0</v>
      </c>
      <c r="Z231" s="339">
        <f>SUM(Z215:Z230)</f>
        <v>75</v>
      </c>
      <c r="AA231" s="16"/>
      <c r="AB231" s="55"/>
      <c r="AC231" s="436"/>
      <c r="AD231" s="403"/>
      <c r="AE231" s="199"/>
      <c r="AF231" s="436"/>
      <c r="AG231" s="199"/>
      <c r="AH231" s="199"/>
      <c r="AI231" s="199"/>
      <c r="AJ231" s="199"/>
      <c r="AK231" s="199"/>
      <c r="AL231" s="199"/>
      <c r="AM231" s="199"/>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199"/>
      <c r="BR231" s="199"/>
      <c r="BS231" s="199"/>
      <c r="BT231" s="199"/>
      <c r="BU231" s="199"/>
      <c r="BV231" s="199"/>
      <c r="BW231" s="199"/>
      <c r="BX231" s="199"/>
      <c r="BY231" s="199"/>
      <c r="BZ231" s="199"/>
      <c r="CA231" s="199"/>
      <c r="CB231" s="199"/>
      <c r="CC231" s="199"/>
      <c r="CD231" s="199"/>
      <c r="CE231" s="199"/>
      <c r="CF231" s="199"/>
      <c r="CG231" s="55"/>
      <c r="CH231" s="55"/>
      <c r="CI231" s="55"/>
      <c r="CJ231" s="55"/>
      <c r="CK231" s="55"/>
      <c r="CL231" s="55"/>
      <c r="CM231" s="55"/>
    </row>
    <row r="232" spans="1:95" s="1" customFormat="1" ht="21" customHeight="1" thickBot="1" x14ac:dyDescent="0.25">
      <c r="A232" s="330"/>
      <c r="B232" s="152"/>
      <c r="C232" s="275"/>
      <c r="D232" s="634"/>
      <c r="E232" s="635"/>
      <c r="F232" s="823">
        <v>25</v>
      </c>
      <c r="G232" s="824"/>
      <c r="H232" s="824"/>
      <c r="I232" s="824"/>
      <c r="J232" s="824"/>
      <c r="K232" s="824"/>
      <c r="L232" s="824"/>
      <c r="M232" s="824"/>
      <c r="N232" s="824"/>
      <c r="O232" s="824"/>
      <c r="P232" s="824"/>
      <c r="Q232" s="824"/>
      <c r="R232" s="824"/>
      <c r="S232" s="824"/>
      <c r="T232" s="824"/>
      <c r="U232" s="824"/>
      <c r="V232" s="824"/>
      <c r="W232" s="824"/>
      <c r="X232" s="824"/>
      <c r="Y232" s="824"/>
      <c r="Z232" s="825"/>
      <c r="AA232" s="16"/>
      <c r="AB232" s="55"/>
      <c r="AC232" s="436"/>
      <c r="AD232" s="403"/>
      <c r="AE232" s="199"/>
      <c r="AF232" s="436"/>
      <c r="AG232" s="199"/>
      <c r="AH232" s="199"/>
      <c r="AI232" s="199"/>
      <c r="AJ232" s="199"/>
      <c r="AK232" s="199"/>
      <c r="AL232" s="199"/>
      <c r="AM232" s="199"/>
      <c r="AN232" s="199"/>
      <c r="AO232" s="199"/>
      <c r="AP232" s="199"/>
      <c r="AQ232" s="199"/>
      <c r="AR232" s="199"/>
      <c r="AS232" s="199"/>
      <c r="AT232" s="199"/>
      <c r="AU232" s="199"/>
      <c r="AV232" s="199"/>
      <c r="AW232" s="199"/>
      <c r="AX232" s="199"/>
      <c r="AY232" s="199"/>
      <c r="AZ232" s="199"/>
      <c r="BA232" s="199"/>
      <c r="BB232" s="199"/>
      <c r="BC232" s="199"/>
      <c r="BD232" s="199"/>
      <c r="BE232" s="199"/>
      <c r="BF232" s="199"/>
      <c r="BG232" s="199"/>
      <c r="BH232" s="199"/>
      <c r="BI232" s="199"/>
      <c r="BJ232" s="199"/>
      <c r="BK232" s="199"/>
      <c r="BL232" s="199"/>
      <c r="BM232" s="199"/>
      <c r="BN232" s="199"/>
      <c r="BO232" s="199"/>
      <c r="BP232" s="199"/>
      <c r="BQ232" s="199"/>
      <c r="BR232" s="199"/>
      <c r="BS232" s="199"/>
      <c r="BT232" s="199"/>
      <c r="BU232" s="199"/>
      <c r="BV232" s="199"/>
      <c r="BW232" s="199"/>
      <c r="BX232" s="199"/>
      <c r="BY232" s="199"/>
      <c r="BZ232" s="199"/>
      <c r="CA232" s="199"/>
      <c r="CB232" s="199"/>
      <c r="CC232" s="199"/>
      <c r="CD232" s="199"/>
      <c r="CE232" s="199"/>
      <c r="CF232" s="199"/>
      <c r="CG232" s="55"/>
      <c r="CH232" s="55"/>
      <c r="CI232" s="55"/>
      <c r="CJ232" s="55"/>
      <c r="CK232" s="55"/>
      <c r="CL232" s="55"/>
      <c r="CM232" s="55"/>
    </row>
    <row r="233" spans="1:95" s="1" customFormat="1" ht="30" customHeight="1" thickBot="1" x14ac:dyDescent="0.25">
      <c r="A233" s="327"/>
      <c r="B233" s="247">
        <v>5410</v>
      </c>
      <c r="C233" s="157" t="s">
        <v>432</v>
      </c>
      <c r="D233" s="221"/>
      <c r="E233" s="222"/>
      <c r="F233" s="221" t="s">
        <v>429</v>
      </c>
      <c r="G233" s="222"/>
      <c r="H233" s="221" t="s">
        <v>429</v>
      </c>
      <c r="I233" s="222"/>
      <c r="J233" s="221"/>
      <c r="K233" s="222"/>
      <c r="L233" s="221"/>
      <c r="M233" s="222"/>
      <c r="N233" s="221"/>
      <c r="O233" s="222"/>
      <c r="P233" s="221"/>
      <c r="Q233" s="222"/>
      <c r="R233" s="221"/>
      <c r="S233" s="222"/>
      <c r="T233" s="221"/>
      <c r="U233" s="222"/>
      <c r="V233" s="221"/>
      <c r="W233" s="222"/>
      <c r="X233" s="48"/>
      <c r="Y233" s="48"/>
      <c r="Z233" s="354"/>
      <c r="AA233" s="57"/>
      <c r="AB233" s="55"/>
      <c r="AC233" s="199"/>
      <c r="AD233" s="202"/>
      <c r="AE233" s="199"/>
      <c r="AF233" s="199"/>
      <c r="AG233" s="199"/>
      <c r="AH233" s="199"/>
      <c r="AI233" s="199"/>
      <c r="AJ233" s="199"/>
      <c r="AK233" s="199"/>
      <c r="AL233" s="199"/>
      <c r="AM233" s="199"/>
      <c r="AN233" s="199"/>
      <c r="AO233" s="199"/>
      <c r="AP233" s="199"/>
      <c r="AQ233" s="199"/>
      <c r="AR233" s="199"/>
      <c r="AS233" s="199"/>
      <c r="AT233" s="199"/>
      <c r="AU233" s="199"/>
      <c r="AV233" s="199"/>
      <c r="AW233" s="199"/>
      <c r="AX233" s="199"/>
      <c r="AY233" s="199"/>
      <c r="AZ233" s="199"/>
      <c r="BA233" s="199"/>
      <c r="BB233" s="199"/>
      <c r="BC233" s="199"/>
      <c r="BD233" s="199"/>
      <c r="BE233" s="199"/>
      <c r="BF233" s="199"/>
      <c r="BG233" s="199"/>
      <c r="BH233" s="199"/>
      <c r="BI233" s="199"/>
      <c r="BJ233" s="199"/>
      <c r="BK233" s="199"/>
      <c r="BL233" s="199"/>
      <c r="BM233" s="199"/>
      <c r="BN233" s="199"/>
      <c r="BO233" s="199"/>
      <c r="BP233" s="199"/>
      <c r="BQ233" s="199"/>
      <c r="BR233" s="199"/>
      <c r="BS233" s="199"/>
      <c r="BT233" s="199"/>
      <c r="BU233" s="199"/>
      <c r="BV233" s="199"/>
      <c r="BW233" s="199"/>
      <c r="BX233" s="199"/>
      <c r="BY233" s="199"/>
      <c r="BZ233" s="199"/>
      <c r="CA233" s="199"/>
      <c r="CB233" s="199"/>
      <c r="CC233" s="199"/>
      <c r="CD233" s="199"/>
      <c r="CE233" s="55"/>
      <c r="CF233" s="55"/>
      <c r="CG233" s="55"/>
      <c r="CH233" s="55"/>
      <c r="CI233" s="55"/>
      <c r="CJ233" s="55"/>
      <c r="CK233" s="55"/>
      <c r="CL233" s="55"/>
      <c r="CM233" s="55"/>
      <c r="CN233" s="55"/>
      <c r="CO233" s="55"/>
      <c r="CP233" s="55"/>
      <c r="CQ233" s="55"/>
    </row>
    <row r="234" spans="1:95" s="1" customFormat="1" ht="30" customHeight="1" x14ac:dyDescent="0.2">
      <c r="A234" s="327"/>
      <c r="B234" s="174"/>
      <c r="C234" s="453" t="s">
        <v>685</v>
      </c>
      <c r="D234" s="705"/>
      <c r="E234" s="705"/>
      <c r="F234" s="705"/>
      <c r="G234" s="705"/>
      <c r="H234" s="705"/>
      <c r="I234" s="705"/>
      <c r="J234" s="705"/>
      <c r="K234" s="705"/>
      <c r="L234" s="705"/>
      <c r="M234" s="705"/>
      <c r="N234" s="705"/>
      <c r="O234" s="705"/>
      <c r="P234" s="705"/>
      <c r="Q234" s="705"/>
      <c r="R234" s="705"/>
      <c r="S234" s="705"/>
      <c r="T234" s="705"/>
      <c r="U234" s="705"/>
      <c r="V234" s="705"/>
      <c r="W234" s="705"/>
      <c r="X234" s="705"/>
      <c r="Y234" s="705"/>
      <c r="Z234" s="706"/>
      <c r="AA234" s="57"/>
      <c r="AB234" s="55"/>
      <c r="AC234" s="199"/>
      <c r="AD234" s="202"/>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c r="AY234" s="199"/>
      <c r="AZ234" s="199"/>
      <c r="BA234" s="199"/>
      <c r="BB234" s="199"/>
      <c r="BC234" s="199"/>
      <c r="BD234" s="199"/>
      <c r="BE234" s="199"/>
      <c r="BF234" s="199"/>
      <c r="BG234" s="199"/>
      <c r="BH234" s="199"/>
      <c r="BI234" s="199"/>
      <c r="BJ234" s="199"/>
      <c r="BK234" s="199"/>
      <c r="BL234" s="199"/>
      <c r="BM234" s="199"/>
      <c r="BN234" s="199"/>
      <c r="BO234" s="199"/>
      <c r="BP234" s="199"/>
      <c r="BQ234" s="199"/>
      <c r="BR234" s="199"/>
      <c r="BS234" s="199"/>
      <c r="BT234" s="199"/>
      <c r="BU234" s="199"/>
      <c r="BV234" s="199"/>
      <c r="BW234" s="199"/>
      <c r="BX234" s="199"/>
      <c r="BY234" s="199"/>
      <c r="BZ234" s="199"/>
      <c r="CA234" s="199"/>
      <c r="CB234" s="199"/>
      <c r="CC234" s="199"/>
      <c r="CD234" s="199"/>
      <c r="CE234" s="55"/>
      <c r="CF234" s="55"/>
      <c r="CG234" s="55"/>
      <c r="CH234" s="55"/>
      <c r="CI234" s="55"/>
      <c r="CJ234" s="55"/>
      <c r="CK234" s="55"/>
      <c r="CL234" s="55"/>
      <c r="CM234" s="55"/>
      <c r="CN234" s="55"/>
      <c r="CO234" s="55"/>
      <c r="CP234" s="55"/>
      <c r="CQ234" s="55"/>
    </row>
    <row r="235" spans="1:95" s="1" customFormat="1" ht="45" customHeight="1" x14ac:dyDescent="0.2">
      <c r="A235" s="355"/>
      <c r="B235" s="224" t="s">
        <v>686</v>
      </c>
      <c r="C235" s="454" t="s">
        <v>687</v>
      </c>
      <c r="D235" s="676"/>
      <c r="E235" s="677"/>
      <c r="F235" s="676"/>
      <c r="G235" s="677"/>
      <c r="H235" s="676"/>
      <c r="I235" s="677"/>
      <c r="J235" s="676"/>
      <c r="K235" s="677"/>
      <c r="L235" s="676"/>
      <c r="M235" s="677"/>
      <c r="N235" s="676"/>
      <c r="O235" s="677"/>
      <c r="P235" s="676"/>
      <c r="Q235" s="677"/>
      <c r="R235" s="676"/>
      <c r="S235" s="677"/>
      <c r="T235" s="676"/>
      <c r="U235" s="677"/>
      <c r="V235" s="676"/>
      <c r="W235" s="677"/>
      <c r="X235" s="455"/>
      <c r="Y235" s="242">
        <f>IF(OR(D235="s",F235="s",H235="s",J235="s",L235="s",N235="s",P235="s",R235="s",T235="s",V235="s"), 0, IF(OR(D235="a",F235="a",H235="a",J235="a",L235="a",N235="a",P235="a",R235="a",T235="a",V235="a"),Z235,0))</f>
        <v>0</v>
      </c>
      <c r="Z235" s="345">
        <f>IF(X235="na",0,10)</f>
        <v>10</v>
      </c>
      <c r="AA235" s="57">
        <f>COUNTIF(D235:W235,"a")+COUNTIF(D235:W235,"s")+COUNTIF(X235,"na")</f>
        <v>0</v>
      </c>
      <c r="AB235" s="402"/>
      <c r="AC235" s="199"/>
      <c r="AD235" s="202"/>
      <c r="AE235" s="199"/>
      <c r="AF235" s="199"/>
      <c r="AG235" s="199"/>
      <c r="AH235" s="199"/>
      <c r="AI235" s="199"/>
      <c r="AJ235" s="199"/>
      <c r="AK235" s="199"/>
      <c r="AL235" s="199"/>
      <c r="AM235" s="199"/>
      <c r="AN235" s="199"/>
      <c r="AO235" s="199"/>
      <c r="AP235" s="199"/>
      <c r="AQ235" s="199"/>
      <c r="AR235" s="199"/>
      <c r="AS235" s="199"/>
      <c r="AT235" s="199"/>
      <c r="AU235" s="199"/>
      <c r="AV235" s="199"/>
      <c r="AW235" s="199"/>
      <c r="AX235" s="199"/>
      <c r="AY235" s="199"/>
      <c r="AZ235" s="199"/>
      <c r="BA235" s="199"/>
      <c r="BB235" s="199"/>
      <c r="BC235" s="199"/>
      <c r="BD235" s="199"/>
      <c r="BE235" s="199"/>
      <c r="BF235" s="199"/>
      <c r="BG235" s="199"/>
      <c r="BH235" s="199"/>
      <c r="BI235" s="199"/>
      <c r="BJ235" s="199"/>
      <c r="BK235" s="199"/>
      <c r="BL235" s="199"/>
      <c r="BM235" s="199"/>
      <c r="BN235" s="199"/>
      <c r="BO235" s="199"/>
      <c r="BP235" s="199"/>
      <c r="BQ235" s="199"/>
      <c r="BR235" s="199"/>
      <c r="BS235" s="199"/>
      <c r="BT235" s="199"/>
      <c r="BU235" s="199"/>
      <c r="BV235" s="199"/>
      <c r="BW235" s="199"/>
      <c r="BX235" s="199"/>
      <c r="BY235" s="199"/>
      <c r="BZ235" s="199"/>
      <c r="CA235" s="199"/>
      <c r="CB235" s="199"/>
      <c r="CC235" s="199"/>
      <c r="CD235" s="199"/>
      <c r="CE235" s="55"/>
      <c r="CF235" s="55"/>
      <c r="CG235" s="55"/>
      <c r="CH235" s="55"/>
      <c r="CI235" s="55"/>
      <c r="CJ235" s="55"/>
      <c r="CK235" s="55"/>
      <c r="CL235" s="55"/>
      <c r="CM235" s="55"/>
      <c r="CN235" s="55"/>
      <c r="CO235" s="55"/>
      <c r="CP235" s="55"/>
      <c r="CQ235" s="55"/>
    </row>
    <row r="236" spans="1:95" s="1" customFormat="1" ht="30" customHeight="1" x14ac:dyDescent="0.2">
      <c r="A236" s="327"/>
      <c r="B236" s="7"/>
      <c r="C236" s="456" t="s">
        <v>688</v>
      </c>
      <c r="D236" s="653"/>
      <c r="E236" s="653"/>
      <c r="F236" s="653"/>
      <c r="G236" s="653"/>
      <c r="H236" s="653"/>
      <c r="I236" s="653"/>
      <c r="J236" s="653"/>
      <c r="K236" s="653"/>
      <c r="L236" s="653"/>
      <c r="M236" s="653"/>
      <c r="N236" s="653"/>
      <c r="O236" s="653"/>
      <c r="P236" s="653"/>
      <c r="Q236" s="653"/>
      <c r="R236" s="653"/>
      <c r="S236" s="653"/>
      <c r="T236" s="653"/>
      <c r="U236" s="653"/>
      <c r="V236" s="653"/>
      <c r="W236" s="653"/>
      <c r="X236" s="653"/>
      <c r="Y236" s="653"/>
      <c r="Z236" s="654"/>
      <c r="AA236" s="57"/>
      <c r="AB236" s="55"/>
      <c r="AC236" s="199"/>
      <c r="AD236" s="202"/>
      <c r="AE236" s="199"/>
      <c r="AF236" s="199"/>
      <c r="AG236" s="199"/>
      <c r="AH236" s="199"/>
      <c r="AI236" s="199"/>
      <c r="AJ236" s="199"/>
      <c r="AK236" s="199"/>
      <c r="AL236" s="199"/>
      <c r="AM236" s="199"/>
      <c r="AN236" s="199"/>
      <c r="AO236" s="199"/>
      <c r="AP236" s="199"/>
      <c r="AQ236" s="199"/>
      <c r="AR236" s="199"/>
      <c r="AS236" s="199"/>
      <c r="AT236" s="199"/>
      <c r="AU236" s="199"/>
      <c r="AV236" s="199"/>
      <c r="AW236" s="199"/>
      <c r="AX236" s="199"/>
      <c r="AY236" s="199"/>
      <c r="AZ236" s="199"/>
      <c r="BA236" s="199"/>
      <c r="BB236" s="199"/>
      <c r="BC236" s="199"/>
      <c r="BD236" s="199"/>
      <c r="BE236" s="199"/>
      <c r="BF236" s="199"/>
      <c r="BG236" s="199"/>
      <c r="BH236" s="199"/>
      <c r="BI236" s="199"/>
      <c r="BJ236" s="199"/>
      <c r="BK236" s="199"/>
      <c r="BL236" s="199"/>
      <c r="BM236" s="199"/>
      <c r="BN236" s="199"/>
      <c r="BO236" s="199"/>
      <c r="BP236" s="199"/>
      <c r="BQ236" s="199"/>
      <c r="BR236" s="199"/>
      <c r="BS236" s="199"/>
      <c r="BT236" s="199"/>
      <c r="BU236" s="199"/>
      <c r="BV236" s="199"/>
      <c r="BW236" s="199"/>
      <c r="BX236" s="199"/>
      <c r="BY236" s="199"/>
      <c r="BZ236" s="199"/>
      <c r="CA236" s="199"/>
      <c r="CB236" s="199"/>
      <c r="CC236" s="199"/>
      <c r="CD236" s="199"/>
      <c r="CE236" s="55"/>
      <c r="CF236" s="55"/>
      <c r="CG236" s="55"/>
      <c r="CH236" s="55"/>
      <c r="CI236" s="55"/>
      <c r="CJ236" s="55"/>
      <c r="CK236" s="55"/>
      <c r="CL236" s="55"/>
      <c r="CM236" s="55"/>
      <c r="CN236" s="55"/>
      <c r="CO236" s="55"/>
      <c r="CP236" s="55"/>
      <c r="CQ236" s="55"/>
    </row>
    <row r="237" spans="1:95" s="1" customFormat="1" ht="45" customHeight="1" x14ac:dyDescent="0.2">
      <c r="A237" s="355"/>
      <c r="B237" s="457" t="s">
        <v>689</v>
      </c>
      <c r="C237" s="454" t="s">
        <v>690</v>
      </c>
      <c r="D237" s="676"/>
      <c r="E237" s="677"/>
      <c r="F237" s="676"/>
      <c r="G237" s="677"/>
      <c r="H237" s="676"/>
      <c r="I237" s="677"/>
      <c r="J237" s="676"/>
      <c r="K237" s="677"/>
      <c r="L237" s="676"/>
      <c r="M237" s="677"/>
      <c r="N237" s="676"/>
      <c r="O237" s="677"/>
      <c r="P237" s="676"/>
      <c r="Q237" s="677"/>
      <c r="R237" s="676"/>
      <c r="S237" s="677"/>
      <c r="T237" s="676"/>
      <c r="U237" s="677"/>
      <c r="V237" s="676"/>
      <c r="W237" s="677"/>
      <c r="X237" s="458" t="str">
        <f>IF(X235="na","na","")</f>
        <v/>
      </c>
      <c r="Y237" s="242">
        <f>IF(OR(D237="s",F237="s",H237="s",J237="s",L237="s",N237="s",P237="s",R237="s",T237="s",V237="s"), 0, IF(OR(D237="a",F237="a",H237="a",J237="a",L237="a",N237="a",P237="a",R237="a",T237="a",V237="a"),Z237,0))</f>
        <v>0</v>
      </c>
      <c r="Z237" s="345">
        <f>IF(X237="na",0,30)</f>
        <v>30</v>
      </c>
      <c r="AA237" s="57">
        <f>COUNTIF(D237:W237,"a")+COUNTIF(D237:W237,"s")+COUNTIF(X237,"na")</f>
        <v>0</v>
      </c>
      <c r="AB237" s="402"/>
      <c r="AC237" s="199"/>
      <c r="AD237" s="202"/>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c r="CE237" s="55"/>
      <c r="CF237" s="55"/>
      <c r="CG237" s="55"/>
      <c r="CH237" s="55"/>
      <c r="CI237" s="55"/>
      <c r="CJ237" s="55"/>
      <c r="CK237" s="55"/>
      <c r="CL237" s="55"/>
      <c r="CM237" s="55"/>
      <c r="CN237" s="55"/>
      <c r="CO237" s="55"/>
      <c r="CP237" s="55"/>
      <c r="CQ237" s="55"/>
    </row>
    <row r="238" spans="1:95" s="1" customFormat="1" ht="30" customHeight="1" x14ac:dyDescent="0.2">
      <c r="A238" s="341"/>
      <c r="B238" s="459"/>
      <c r="C238" s="456" t="s">
        <v>691</v>
      </c>
      <c r="D238" s="673" t="s">
        <v>692</v>
      </c>
      <c r="E238" s="674"/>
      <c r="F238" s="674"/>
      <c r="G238" s="674"/>
      <c r="H238" s="674"/>
      <c r="I238" s="674"/>
      <c r="J238" s="674"/>
      <c r="K238" s="674"/>
      <c r="L238" s="674"/>
      <c r="M238" s="674"/>
      <c r="N238" s="674"/>
      <c r="O238" s="674"/>
      <c r="P238" s="674"/>
      <c r="Q238" s="674"/>
      <c r="R238" s="674"/>
      <c r="S238" s="674"/>
      <c r="T238" s="674"/>
      <c r="U238" s="674"/>
      <c r="V238" s="674"/>
      <c r="W238" s="674"/>
      <c r="X238" s="674"/>
      <c r="Y238" s="674"/>
      <c r="Z238" s="675"/>
      <c r="AA238" s="57"/>
      <c r="AB238" s="55"/>
      <c r="AC238" s="199"/>
      <c r="AD238" s="202"/>
      <c r="AE238" s="199"/>
      <c r="AF238" s="199"/>
      <c r="AG238" s="199"/>
      <c r="AH238" s="199"/>
      <c r="AI238" s="199"/>
      <c r="AJ238" s="199"/>
      <c r="AK238" s="199"/>
      <c r="AL238" s="199"/>
      <c r="AM238" s="199"/>
      <c r="AN238" s="199"/>
      <c r="AO238" s="199"/>
      <c r="AP238" s="199"/>
      <c r="AQ238" s="199"/>
      <c r="AR238" s="199"/>
      <c r="AS238" s="199"/>
      <c r="AT238" s="199"/>
      <c r="AU238" s="199"/>
      <c r="AV238" s="199"/>
      <c r="AW238" s="199"/>
      <c r="AX238" s="199"/>
      <c r="AY238" s="199"/>
      <c r="AZ238" s="199"/>
      <c r="BA238" s="199"/>
      <c r="BB238" s="199"/>
      <c r="BC238" s="199"/>
      <c r="BD238" s="199"/>
      <c r="BE238" s="199"/>
      <c r="BF238" s="199"/>
      <c r="BG238" s="199"/>
      <c r="BH238" s="199"/>
      <c r="BI238" s="199"/>
      <c r="BJ238" s="199"/>
      <c r="BK238" s="199"/>
      <c r="BL238" s="199"/>
      <c r="BM238" s="199"/>
      <c r="BN238" s="199"/>
      <c r="BO238" s="199"/>
      <c r="BP238" s="199"/>
      <c r="BQ238" s="199"/>
      <c r="BR238" s="199"/>
      <c r="BS238" s="199"/>
      <c r="BT238" s="199"/>
      <c r="BU238" s="199"/>
      <c r="BV238" s="199"/>
      <c r="BW238" s="199"/>
      <c r="BX238" s="199"/>
      <c r="BY238" s="199"/>
      <c r="BZ238" s="199"/>
      <c r="CA238" s="199"/>
      <c r="CB238" s="199"/>
      <c r="CC238" s="199"/>
      <c r="CD238" s="199"/>
      <c r="CE238" s="55"/>
      <c r="CF238" s="55"/>
      <c r="CG238" s="55"/>
      <c r="CH238" s="55"/>
      <c r="CI238" s="55"/>
      <c r="CJ238" s="55"/>
      <c r="CK238" s="55"/>
      <c r="CL238" s="55"/>
      <c r="CM238" s="55"/>
      <c r="CN238" s="55"/>
      <c r="CO238" s="55"/>
      <c r="CP238" s="55"/>
      <c r="CQ238" s="55"/>
    </row>
    <row r="239" spans="1:95" s="1" customFormat="1" ht="27.95" customHeight="1" x14ac:dyDescent="0.2">
      <c r="A239" s="341"/>
      <c r="B239" s="150"/>
      <c r="C239" s="156" t="s">
        <v>693</v>
      </c>
      <c r="D239" s="625"/>
      <c r="E239" s="626"/>
      <c r="F239" s="625"/>
      <c r="G239" s="626"/>
      <c r="H239" s="625"/>
      <c r="I239" s="626"/>
      <c r="J239" s="625"/>
      <c r="K239" s="626"/>
      <c r="L239" s="625"/>
      <c r="M239" s="626"/>
      <c r="N239" s="625"/>
      <c r="O239" s="626"/>
      <c r="P239" s="625"/>
      <c r="Q239" s="626"/>
      <c r="R239" s="625"/>
      <c r="S239" s="626"/>
      <c r="T239" s="625"/>
      <c r="U239" s="626"/>
      <c r="V239" s="625"/>
      <c r="W239" s="626"/>
      <c r="X239" s="669"/>
      <c r="Y239" s="690"/>
      <c r="Z239" s="691"/>
      <c r="AA239" s="57">
        <f>IF(OR(COUNTIF($D$237:$W$237,"s"),COUNTIF($X$237,"na")),1,COUNTIF(D239:W239, "a"))</f>
        <v>0</v>
      </c>
      <c r="AB239" s="402"/>
      <c r="AC239" s="199"/>
      <c r="AD239" s="202"/>
      <c r="AE239" s="199"/>
      <c r="AF239" s="199"/>
      <c r="AG239" s="199"/>
      <c r="AH239" s="199"/>
      <c r="AI239" s="199"/>
      <c r="AJ239" s="199"/>
      <c r="AK239" s="199"/>
      <c r="AL239" s="199"/>
      <c r="AM239" s="199"/>
      <c r="AN239" s="199"/>
      <c r="AO239" s="199"/>
      <c r="AP239" s="199"/>
      <c r="AQ239" s="199"/>
      <c r="AR239" s="199"/>
      <c r="AS239" s="199"/>
      <c r="AT239" s="199"/>
      <c r="AU239" s="199"/>
      <c r="AV239" s="199"/>
      <c r="AW239" s="199"/>
      <c r="AX239" s="199"/>
      <c r="AY239" s="199"/>
      <c r="AZ239" s="199"/>
      <c r="BA239" s="199"/>
      <c r="BB239" s="199"/>
      <c r="BC239" s="199"/>
      <c r="BD239" s="199"/>
      <c r="BE239" s="199"/>
      <c r="BF239" s="199"/>
      <c r="BG239" s="199"/>
      <c r="BH239" s="199"/>
      <c r="BI239" s="199"/>
      <c r="BJ239" s="199"/>
      <c r="BK239" s="199"/>
      <c r="BL239" s="199"/>
      <c r="BM239" s="199"/>
      <c r="BN239" s="199"/>
      <c r="BO239" s="199"/>
      <c r="BP239" s="199"/>
      <c r="BQ239" s="199"/>
      <c r="BR239" s="199"/>
      <c r="BS239" s="199"/>
      <c r="BT239" s="199"/>
      <c r="BU239" s="199"/>
      <c r="BV239" s="199"/>
      <c r="BW239" s="199"/>
      <c r="BX239" s="199"/>
      <c r="BY239" s="199"/>
      <c r="BZ239" s="199"/>
      <c r="CA239" s="199"/>
      <c r="CB239" s="199"/>
      <c r="CC239" s="199"/>
      <c r="CD239" s="199"/>
      <c r="CE239" s="55"/>
      <c r="CF239" s="55"/>
      <c r="CG239" s="55"/>
      <c r="CH239" s="55"/>
      <c r="CI239" s="55"/>
      <c r="CJ239" s="55"/>
      <c r="CK239" s="55"/>
      <c r="CL239" s="55"/>
      <c r="CM239" s="55"/>
      <c r="CN239" s="55"/>
      <c r="CO239" s="55"/>
      <c r="CP239" s="55"/>
      <c r="CQ239" s="55"/>
    </row>
    <row r="240" spans="1:95" s="1" customFormat="1" ht="27.95" customHeight="1" x14ac:dyDescent="0.2">
      <c r="A240" s="341"/>
      <c r="B240" s="460"/>
      <c r="C240" s="156" t="s">
        <v>694</v>
      </c>
      <c r="D240" s="585"/>
      <c r="E240" s="627"/>
      <c r="F240" s="585"/>
      <c r="G240" s="627"/>
      <c r="H240" s="585"/>
      <c r="I240" s="627"/>
      <c r="J240" s="585"/>
      <c r="K240" s="627"/>
      <c r="L240" s="585"/>
      <c r="M240" s="627"/>
      <c r="N240" s="585"/>
      <c r="O240" s="627"/>
      <c r="P240" s="585"/>
      <c r="Q240" s="627"/>
      <c r="R240" s="585"/>
      <c r="S240" s="627"/>
      <c r="T240" s="585"/>
      <c r="U240" s="627"/>
      <c r="V240" s="585"/>
      <c r="W240" s="627"/>
      <c r="X240" s="692"/>
      <c r="Y240" s="690"/>
      <c r="Z240" s="691"/>
      <c r="AA240" s="57">
        <f t="shared" ref="AA240:AA241" si="40">IF(OR(COUNTIF($D$237:$W$237,"s"),COUNTIF($X$237,"na")),1,COUNTIF(D240:W240, "a"))</f>
        <v>0</v>
      </c>
      <c r="AB240" s="402"/>
      <c r="AC240" s="199"/>
      <c r="AD240" s="202"/>
      <c r="AE240" s="199"/>
      <c r="AF240" s="199"/>
      <c r="AG240" s="199"/>
      <c r="AH240" s="199"/>
      <c r="AI240" s="199"/>
      <c r="AJ240" s="199"/>
      <c r="AK240" s="199"/>
      <c r="AL240" s="199"/>
      <c r="AM240" s="199"/>
      <c r="AN240" s="199"/>
      <c r="AO240" s="199"/>
      <c r="AP240" s="199"/>
      <c r="AQ240" s="199"/>
      <c r="AR240" s="199"/>
      <c r="AS240" s="199"/>
      <c r="AT240" s="199"/>
      <c r="AU240" s="199"/>
      <c r="AV240" s="199"/>
      <c r="AW240" s="199"/>
      <c r="AX240" s="199"/>
      <c r="AY240" s="199"/>
      <c r="AZ240" s="199"/>
      <c r="BA240" s="199"/>
      <c r="BB240" s="199"/>
      <c r="BC240" s="199"/>
      <c r="BD240" s="199"/>
      <c r="BE240" s="199"/>
      <c r="BF240" s="199"/>
      <c r="BG240" s="199"/>
      <c r="BH240" s="199"/>
      <c r="BI240" s="199"/>
      <c r="BJ240" s="199"/>
      <c r="BK240" s="199"/>
      <c r="BL240" s="199"/>
      <c r="BM240" s="199"/>
      <c r="BN240" s="199"/>
      <c r="BO240" s="199"/>
      <c r="BP240" s="199"/>
      <c r="BQ240" s="199"/>
      <c r="BR240" s="199"/>
      <c r="BS240" s="199"/>
      <c r="BT240" s="199"/>
      <c r="BU240" s="199"/>
      <c r="BV240" s="199"/>
      <c r="BW240" s="199"/>
      <c r="BX240" s="199"/>
      <c r="BY240" s="199"/>
      <c r="BZ240" s="199"/>
      <c r="CA240" s="199"/>
      <c r="CB240" s="199"/>
      <c r="CC240" s="199"/>
      <c r="CD240" s="199"/>
      <c r="CE240" s="55"/>
      <c r="CF240" s="55"/>
      <c r="CG240" s="55"/>
      <c r="CH240" s="55"/>
      <c r="CI240" s="55"/>
      <c r="CJ240" s="55"/>
      <c r="CK240" s="55"/>
      <c r="CL240" s="55"/>
      <c r="CM240" s="55"/>
      <c r="CN240" s="55"/>
      <c r="CO240" s="55"/>
      <c r="CP240" s="55"/>
      <c r="CQ240" s="55"/>
    </row>
    <row r="241" spans="1:95" s="1" customFormat="1" ht="27.95" customHeight="1" x14ac:dyDescent="0.2">
      <c r="A241" s="347"/>
      <c r="B241" s="154"/>
      <c r="C241" s="158" t="s">
        <v>695</v>
      </c>
      <c r="D241" s="588"/>
      <c r="E241" s="650"/>
      <c r="F241" s="588"/>
      <c r="G241" s="650"/>
      <c r="H241" s="588"/>
      <c r="I241" s="650"/>
      <c r="J241" s="588"/>
      <c r="K241" s="650"/>
      <c r="L241" s="588"/>
      <c r="M241" s="650"/>
      <c r="N241" s="588"/>
      <c r="O241" s="650"/>
      <c r="P241" s="588"/>
      <c r="Q241" s="650"/>
      <c r="R241" s="588"/>
      <c r="S241" s="650"/>
      <c r="T241" s="588"/>
      <c r="U241" s="650"/>
      <c r="V241" s="588"/>
      <c r="W241" s="650"/>
      <c r="X241" s="692"/>
      <c r="Y241" s="690"/>
      <c r="Z241" s="691"/>
      <c r="AA241" s="57">
        <f t="shared" si="40"/>
        <v>0</v>
      </c>
      <c r="AB241" s="402"/>
      <c r="AC241" s="199"/>
      <c r="AD241" s="202"/>
      <c r="AE241" s="199"/>
      <c r="AF241" s="199"/>
      <c r="AG241" s="199"/>
      <c r="AH241" s="199"/>
      <c r="AI241" s="199"/>
      <c r="AJ241" s="199"/>
      <c r="AK241" s="199"/>
      <c r="AL241" s="199"/>
      <c r="AM241" s="199"/>
      <c r="AN241" s="199"/>
      <c r="AO241" s="199"/>
      <c r="AP241" s="199"/>
      <c r="AQ241" s="199"/>
      <c r="AR241" s="199"/>
      <c r="AS241" s="199"/>
      <c r="AT241" s="199"/>
      <c r="AU241" s="199"/>
      <c r="AV241" s="199"/>
      <c r="AW241" s="199"/>
      <c r="AX241" s="199"/>
      <c r="AY241" s="199"/>
      <c r="AZ241" s="199"/>
      <c r="BA241" s="199"/>
      <c r="BB241" s="199"/>
      <c r="BC241" s="199"/>
      <c r="BD241" s="199"/>
      <c r="BE241" s="199"/>
      <c r="BF241" s="199"/>
      <c r="BG241" s="199"/>
      <c r="BH241" s="199"/>
      <c r="BI241" s="199"/>
      <c r="BJ241" s="199"/>
      <c r="BK241" s="199"/>
      <c r="BL241" s="199"/>
      <c r="BM241" s="199"/>
      <c r="BN241" s="199"/>
      <c r="BO241" s="199"/>
      <c r="BP241" s="199"/>
      <c r="BQ241" s="199"/>
      <c r="BR241" s="199"/>
      <c r="BS241" s="199"/>
      <c r="BT241" s="199"/>
      <c r="BU241" s="199"/>
      <c r="BV241" s="199"/>
      <c r="BW241" s="199"/>
      <c r="BX241" s="199"/>
      <c r="BY241" s="199"/>
      <c r="BZ241" s="199"/>
      <c r="CA241" s="199"/>
      <c r="CB241" s="199"/>
      <c r="CC241" s="199"/>
      <c r="CD241" s="199"/>
      <c r="CE241" s="55"/>
      <c r="CF241" s="55"/>
      <c r="CG241" s="55"/>
      <c r="CH241" s="55"/>
      <c r="CI241" s="55"/>
      <c r="CJ241" s="55"/>
      <c r="CK241" s="55"/>
      <c r="CL241" s="55"/>
      <c r="CM241" s="55"/>
      <c r="CN241" s="55"/>
      <c r="CO241" s="55"/>
      <c r="CP241" s="55"/>
      <c r="CQ241" s="55"/>
    </row>
    <row r="242" spans="1:95" s="1" customFormat="1" ht="30" customHeight="1" x14ac:dyDescent="0.2">
      <c r="A242" s="341"/>
      <c r="B242" s="7"/>
      <c r="C242" s="311" t="s">
        <v>696</v>
      </c>
      <c r="D242" s="653"/>
      <c r="E242" s="653"/>
      <c r="F242" s="653"/>
      <c r="G242" s="653"/>
      <c r="H242" s="653"/>
      <c r="I242" s="653"/>
      <c r="J242" s="653"/>
      <c r="K242" s="653"/>
      <c r="L242" s="653"/>
      <c r="M242" s="653"/>
      <c r="N242" s="653"/>
      <c r="O242" s="653"/>
      <c r="P242" s="653"/>
      <c r="Q242" s="653"/>
      <c r="R242" s="653"/>
      <c r="S242" s="653"/>
      <c r="T242" s="653"/>
      <c r="U242" s="653"/>
      <c r="V242" s="653"/>
      <c r="W242" s="653"/>
      <c r="X242" s="653"/>
      <c r="Y242" s="653"/>
      <c r="Z242" s="654"/>
      <c r="AA242" s="57"/>
      <c r="AB242" s="55"/>
      <c r="AC242" s="199"/>
      <c r="AD242" s="202"/>
      <c r="AE242" s="199"/>
      <c r="AF242" s="199"/>
      <c r="AG242" s="199"/>
      <c r="AH242" s="199"/>
      <c r="AI242" s="199"/>
      <c r="AJ242" s="199"/>
      <c r="AK242" s="199"/>
      <c r="AL242" s="199"/>
      <c r="AM242" s="199"/>
      <c r="AN242" s="199"/>
      <c r="AO242" s="199"/>
      <c r="AP242" s="199"/>
      <c r="AQ242" s="199"/>
      <c r="AR242" s="199"/>
      <c r="AS242" s="199"/>
      <c r="AT242" s="199"/>
      <c r="AU242" s="199"/>
      <c r="AV242" s="199"/>
      <c r="AW242" s="199"/>
      <c r="AX242" s="199"/>
      <c r="AY242" s="199"/>
      <c r="AZ242" s="199"/>
      <c r="BA242" s="199"/>
      <c r="BB242" s="199"/>
      <c r="BC242" s="199"/>
      <c r="BD242" s="199"/>
      <c r="BE242" s="199"/>
      <c r="BF242" s="199"/>
      <c r="BG242" s="199"/>
      <c r="BH242" s="199"/>
      <c r="BI242" s="199"/>
      <c r="BJ242" s="199"/>
      <c r="BK242" s="199"/>
      <c r="BL242" s="199"/>
      <c r="BM242" s="199"/>
      <c r="BN242" s="199"/>
      <c r="BO242" s="199"/>
      <c r="BP242" s="199"/>
      <c r="BQ242" s="199"/>
      <c r="BR242" s="199"/>
      <c r="BS242" s="199"/>
      <c r="BT242" s="199"/>
      <c r="BU242" s="199"/>
      <c r="BV242" s="199"/>
      <c r="BW242" s="199"/>
      <c r="BX242" s="199"/>
      <c r="BY242" s="199"/>
      <c r="BZ242" s="199"/>
      <c r="CA242" s="199"/>
      <c r="CB242" s="199"/>
      <c r="CC242" s="199"/>
      <c r="CD242" s="199"/>
      <c r="CE242" s="55"/>
      <c r="CF242" s="55"/>
      <c r="CG242" s="55"/>
      <c r="CH242" s="55"/>
      <c r="CI242" s="55"/>
      <c r="CJ242" s="55"/>
      <c r="CK242" s="55"/>
      <c r="CL242" s="55"/>
      <c r="CM242" s="55"/>
      <c r="CN242" s="55"/>
      <c r="CO242" s="55"/>
      <c r="CP242" s="55"/>
      <c r="CQ242" s="55"/>
    </row>
    <row r="243" spans="1:95" s="1" customFormat="1" ht="45" customHeight="1" x14ac:dyDescent="0.2">
      <c r="A243" s="355"/>
      <c r="B243" s="457" t="s">
        <v>697</v>
      </c>
      <c r="C243" s="454" t="s">
        <v>698</v>
      </c>
      <c r="D243" s="676"/>
      <c r="E243" s="677"/>
      <c r="F243" s="676"/>
      <c r="G243" s="677"/>
      <c r="H243" s="676"/>
      <c r="I243" s="677"/>
      <c r="J243" s="676"/>
      <c r="K243" s="677"/>
      <c r="L243" s="676"/>
      <c r="M243" s="677"/>
      <c r="N243" s="676"/>
      <c r="O243" s="677"/>
      <c r="P243" s="676"/>
      <c r="Q243" s="677"/>
      <c r="R243" s="676"/>
      <c r="S243" s="677"/>
      <c r="T243" s="676"/>
      <c r="U243" s="677"/>
      <c r="V243" s="676"/>
      <c r="W243" s="677"/>
      <c r="X243" s="458" t="str">
        <f>IF(X235="na","na","")</f>
        <v/>
      </c>
      <c r="Y243" s="242">
        <f>IF(OR(D243="s",F243="s",H243="s",J243="s",L243="s",N243="s",P243="s",R243="s",T243="s",V243="s"), 0, IF(OR(D243="a",F243="a",H243="a",J243="a",L243="a",N243="a",P243="a",R243="a",T243="a",V243="a"),Z243,0))</f>
        <v>0</v>
      </c>
      <c r="Z243" s="345">
        <f>IF(X237="na",0,10)</f>
        <v>10</v>
      </c>
      <c r="AA243" s="57">
        <f>COUNTIF(D243:W243,"a")+COUNTIF(D243:W243,"s")+COUNTIF(X243,"na")</f>
        <v>0</v>
      </c>
      <c r="AB243" s="402"/>
      <c r="AC243" s="199"/>
      <c r="AD243" s="202"/>
      <c r="AE243" s="199"/>
      <c r="AF243" s="199"/>
      <c r="AG243" s="199"/>
      <c r="AH243" s="199"/>
      <c r="AI243" s="199"/>
      <c r="AJ243" s="199"/>
      <c r="AK243" s="199"/>
      <c r="AL243" s="199"/>
      <c r="AM243" s="199"/>
      <c r="AN243" s="199"/>
      <c r="AO243" s="199"/>
      <c r="AP243" s="199"/>
      <c r="AQ243" s="199"/>
      <c r="AR243" s="199"/>
      <c r="AS243" s="199"/>
      <c r="AT243" s="199"/>
      <c r="AU243" s="199"/>
      <c r="AV243" s="199"/>
      <c r="AW243" s="199"/>
      <c r="AX243" s="199"/>
      <c r="AY243" s="199"/>
      <c r="AZ243" s="199"/>
      <c r="BA243" s="199"/>
      <c r="BB243" s="199"/>
      <c r="BC243" s="199"/>
      <c r="BD243" s="199"/>
      <c r="BE243" s="199"/>
      <c r="BF243" s="199"/>
      <c r="BG243" s="199"/>
      <c r="BH243" s="199"/>
      <c r="BI243" s="199"/>
      <c r="BJ243" s="199"/>
      <c r="BK243" s="199"/>
      <c r="BL243" s="199"/>
      <c r="BM243" s="199"/>
      <c r="BN243" s="199"/>
      <c r="BO243" s="199"/>
      <c r="BP243" s="199"/>
      <c r="BQ243" s="199"/>
      <c r="BR243" s="199"/>
      <c r="BS243" s="199"/>
      <c r="BT243" s="199"/>
      <c r="BU243" s="199"/>
      <c r="BV243" s="199"/>
      <c r="BW243" s="199"/>
      <c r="BX243" s="199"/>
      <c r="BY243" s="199"/>
      <c r="BZ243" s="199"/>
      <c r="CA243" s="199"/>
      <c r="CB243" s="199"/>
      <c r="CC243" s="199"/>
      <c r="CD243" s="199"/>
      <c r="CE243" s="55"/>
      <c r="CF243" s="55"/>
      <c r="CG243" s="55"/>
      <c r="CH243" s="55"/>
      <c r="CI243" s="55"/>
      <c r="CJ243" s="55"/>
      <c r="CK243" s="55"/>
      <c r="CL243" s="55"/>
      <c r="CM243" s="55"/>
      <c r="CN243" s="55"/>
      <c r="CO243" s="55"/>
      <c r="CP243" s="55"/>
      <c r="CQ243" s="55"/>
    </row>
    <row r="244" spans="1:95" s="1" customFormat="1" ht="30" customHeight="1" x14ac:dyDescent="0.2">
      <c r="A244" s="341"/>
      <c r="B244" s="7"/>
      <c r="C244" s="553" t="s">
        <v>699</v>
      </c>
      <c r="D244" s="652"/>
      <c r="E244" s="653"/>
      <c r="F244" s="653"/>
      <c r="G244" s="653"/>
      <c r="H244" s="653"/>
      <c r="I244" s="653"/>
      <c r="J244" s="653"/>
      <c r="K244" s="653"/>
      <c r="L244" s="653"/>
      <c r="M244" s="653"/>
      <c r="N244" s="653"/>
      <c r="O244" s="653"/>
      <c r="P244" s="653"/>
      <c r="Q244" s="653"/>
      <c r="R244" s="653"/>
      <c r="S244" s="653"/>
      <c r="T244" s="653"/>
      <c r="U244" s="653"/>
      <c r="V244" s="653"/>
      <c r="W244" s="653"/>
      <c r="X244" s="653"/>
      <c r="Y244" s="653"/>
      <c r="Z244" s="654"/>
      <c r="AA244" s="57"/>
      <c r="AB244" s="55"/>
      <c r="AC244" s="199"/>
      <c r="AD244" s="202"/>
      <c r="AE244" s="199"/>
      <c r="AF244" s="199"/>
      <c r="AG244" s="199"/>
      <c r="AH244" s="199"/>
      <c r="AI244" s="199"/>
      <c r="AJ244" s="199"/>
      <c r="AK244" s="199"/>
      <c r="AL244" s="199"/>
      <c r="AM244" s="199"/>
      <c r="AN244" s="199"/>
      <c r="AO244" s="199"/>
      <c r="AP244" s="199"/>
      <c r="AQ244" s="199"/>
      <c r="AR244" s="199"/>
      <c r="AS244" s="199"/>
      <c r="AT244" s="199"/>
      <c r="AU244" s="199"/>
      <c r="AV244" s="199"/>
      <c r="AW244" s="199"/>
      <c r="AX244" s="199"/>
      <c r="AY244" s="199"/>
      <c r="AZ244" s="199"/>
      <c r="BA244" s="199"/>
      <c r="BB244" s="199"/>
      <c r="BC244" s="199"/>
      <c r="BD244" s="199"/>
      <c r="BE244" s="199"/>
      <c r="BF244" s="199"/>
      <c r="BG244" s="199"/>
      <c r="BH244" s="199"/>
      <c r="BI244" s="199"/>
      <c r="BJ244" s="199"/>
      <c r="BK244" s="199"/>
      <c r="BL244" s="199"/>
      <c r="BM244" s="199"/>
      <c r="BN244" s="199"/>
      <c r="BO244" s="199"/>
      <c r="BP244" s="199"/>
      <c r="BQ244" s="199"/>
      <c r="BR244" s="199"/>
      <c r="BS244" s="199"/>
      <c r="BT244" s="199"/>
      <c r="BU244" s="199"/>
      <c r="BV244" s="199"/>
      <c r="BW244" s="199"/>
      <c r="BX244" s="199"/>
      <c r="BY244" s="199"/>
      <c r="BZ244" s="199"/>
      <c r="CA244" s="199"/>
      <c r="CB244" s="199"/>
      <c r="CC244" s="199"/>
      <c r="CD244" s="199"/>
      <c r="CE244" s="55"/>
      <c r="CF244" s="55"/>
      <c r="CG244" s="55"/>
      <c r="CH244" s="55"/>
      <c r="CI244" s="55"/>
      <c r="CJ244" s="55"/>
      <c r="CK244" s="55"/>
      <c r="CL244" s="55"/>
      <c r="CM244" s="55"/>
      <c r="CN244" s="55"/>
      <c r="CO244" s="55"/>
      <c r="CP244" s="55"/>
      <c r="CQ244" s="55"/>
    </row>
    <row r="245" spans="1:95" s="1" customFormat="1" ht="30" customHeight="1" x14ac:dyDescent="0.2">
      <c r="A245" s="341"/>
      <c r="B245" s="7"/>
      <c r="C245" s="311" t="s">
        <v>700</v>
      </c>
      <c r="D245" s="653"/>
      <c r="E245" s="653"/>
      <c r="F245" s="653"/>
      <c r="G245" s="653"/>
      <c r="H245" s="653"/>
      <c r="I245" s="653"/>
      <c r="J245" s="653"/>
      <c r="K245" s="653"/>
      <c r="L245" s="653"/>
      <c r="M245" s="653"/>
      <c r="N245" s="653"/>
      <c r="O245" s="653"/>
      <c r="P245" s="653"/>
      <c r="Q245" s="653"/>
      <c r="R245" s="653"/>
      <c r="S245" s="653"/>
      <c r="T245" s="653"/>
      <c r="U245" s="653"/>
      <c r="V245" s="653"/>
      <c r="W245" s="653"/>
      <c r="X245" s="653"/>
      <c r="Y245" s="653"/>
      <c r="Z245" s="654"/>
      <c r="AA245" s="57"/>
      <c r="AB245" s="55"/>
      <c r="AC245" s="199"/>
      <c r="AD245" s="202"/>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c r="CE245" s="55"/>
      <c r="CF245" s="55"/>
      <c r="CG245" s="55"/>
      <c r="CH245" s="55"/>
      <c r="CI245" s="55"/>
      <c r="CJ245" s="55"/>
      <c r="CK245" s="55"/>
      <c r="CL245" s="55"/>
      <c r="CM245" s="55"/>
      <c r="CN245" s="55"/>
      <c r="CO245" s="55"/>
      <c r="CP245" s="55"/>
      <c r="CQ245" s="55"/>
    </row>
    <row r="246" spans="1:95" s="1" customFormat="1" ht="88.5" customHeight="1" x14ac:dyDescent="0.2">
      <c r="A246" s="355"/>
      <c r="B246" s="211" t="s">
        <v>701</v>
      </c>
      <c r="C246" s="135" t="s">
        <v>702</v>
      </c>
      <c r="D246" s="625"/>
      <c r="E246" s="626"/>
      <c r="F246" s="625"/>
      <c r="G246" s="626"/>
      <c r="H246" s="625"/>
      <c r="I246" s="626"/>
      <c r="J246" s="625"/>
      <c r="K246" s="626"/>
      <c r="L246" s="625"/>
      <c r="M246" s="626"/>
      <c r="N246" s="625"/>
      <c r="O246" s="626"/>
      <c r="P246" s="625"/>
      <c r="Q246" s="626"/>
      <c r="R246" s="625"/>
      <c r="S246" s="626"/>
      <c r="T246" s="625"/>
      <c r="U246" s="626"/>
      <c r="V246" s="625"/>
      <c r="W246" s="626"/>
      <c r="X246" s="461"/>
      <c r="Y246" s="104">
        <f>IF(OR(D246="s",F246="s",H246="s",J246="s",L246="s",N246="s",P246="s",R246="s",T246="s",V246="s"), 0, IF(OR(D246="a",F246="a",H246="a",J246="a",L246="a",N246="a",P246="a",R246="a",T246="a",V246="a"),Z246,0))</f>
        <v>0</v>
      </c>
      <c r="Z246" s="336">
        <f>IF(X246="na",0,10)</f>
        <v>10</v>
      </c>
      <c r="AA246" s="57">
        <f>COUNTIF(D246:W246,"a")+COUNTIF(D246:W246,"s")+COUNTIF(X246,"na")</f>
        <v>0</v>
      </c>
      <c r="AB246" s="402"/>
      <c r="AC246" s="199"/>
      <c r="AD246" s="202" t="s">
        <v>34</v>
      </c>
      <c r="AE246" s="199"/>
      <c r="AF246" s="199"/>
      <c r="AG246" s="199"/>
      <c r="AH246" s="199"/>
      <c r="AI246" s="199"/>
      <c r="AJ246" s="199"/>
      <c r="AK246" s="199"/>
      <c r="AL246" s="199"/>
      <c r="AM246" s="199"/>
      <c r="AN246" s="199"/>
      <c r="AO246" s="199"/>
      <c r="AP246" s="199"/>
      <c r="AQ246" s="199"/>
      <c r="AR246" s="199"/>
      <c r="AS246" s="199"/>
      <c r="AT246" s="199"/>
      <c r="AU246" s="199"/>
      <c r="AV246" s="199"/>
      <c r="AW246" s="199"/>
      <c r="AX246" s="199"/>
      <c r="AY246" s="199"/>
      <c r="AZ246" s="199"/>
      <c r="BA246" s="199"/>
      <c r="BB246" s="199"/>
      <c r="BC246" s="199"/>
      <c r="BD246" s="199"/>
      <c r="BE246" s="199"/>
      <c r="BF246" s="199"/>
      <c r="BG246" s="199"/>
      <c r="BH246" s="199"/>
      <c r="BI246" s="199"/>
      <c r="BJ246" s="199"/>
      <c r="BK246" s="199"/>
      <c r="BL246" s="199"/>
      <c r="BM246" s="199"/>
      <c r="BN246" s="199"/>
      <c r="BO246" s="199"/>
      <c r="BP246" s="199"/>
      <c r="BQ246" s="199"/>
      <c r="BR246" s="199"/>
      <c r="BS246" s="199"/>
      <c r="BT246" s="199"/>
      <c r="BU246" s="199"/>
      <c r="BV246" s="199"/>
      <c r="BW246" s="199"/>
      <c r="BX246" s="199"/>
      <c r="BY246" s="199"/>
      <c r="BZ246" s="199"/>
      <c r="CA246" s="199"/>
      <c r="CB246" s="199"/>
      <c r="CC246" s="199"/>
      <c r="CD246" s="199"/>
      <c r="CE246" s="55"/>
      <c r="CF246" s="55"/>
      <c r="CG246" s="55"/>
      <c r="CH246" s="55"/>
      <c r="CI246" s="55"/>
      <c r="CJ246" s="55"/>
      <c r="CK246" s="55"/>
      <c r="CL246" s="55"/>
      <c r="CM246" s="55"/>
      <c r="CN246" s="55"/>
      <c r="CO246" s="55"/>
      <c r="CP246" s="55"/>
      <c r="CQ246" s="55"/>
    </row>
    <row r="247" spans="1:95" s="1" customFormat="1" ht="27.95" customHeight="1" x14ac:dyDescent="0.2">
      <c r="A247" s="355"/>
      <c r="B247" s="219" t="s">
        <v>703</v>
      </c>
      <c r="C247" s="135" t="s">
        <v>704</v>
      </c>
      <c r="D247" s="585"/>
      <c r="E247" s="627"/>
      <c r="F247" s="585"/>
      <c r="G247" s="627"/>
      <c r="H247" s="585"/>
      <c r="I247" s="627"/>
      <c r="J247" s="585"/>
      <c r="K247" s="627"/>
      <c r="L247" s="585"/>
      <c r="M247" s="627"/>
      <c r="N247" s="585"/>
      <c r="O247" s="627"/>
      <c r="P247" s="585"/>
      <c r="Q247" s="627"/>
      <c r="R247" s="585"/>
      <c r="S247" s="627"/>
      <c r="T247" s="585"/>
      <c r="U247" s="627"/>
      <c r="V247" s="585"/>
      <c r="W247" s="627"/>
      <c r="X247" s="462" t="str">
        <f>IF(X246="na", "na"," ")</f>
        <v xml:space="preserve"> </v>
      </c>
      <c r="Y247" s="105">
        <f>IF(OR(D247="s",F247="s",H247="s",J247="s",L247="s",N247="s",P247="s",R247="s",T247="s",V247="s"), 0, IF(OR(D247="a",F247="a",H247="a",J247="a",L247="a",N247="a",P247="a",R247="a",T247="a",V247="a"),Z247,0))</f>
        <v>0</v>
      </c>
      <c r="Z247" s="336">
        <f>IF(X247="na",0,5)</f>
        <v>5</v>
      </c>
      <c r="AA247" s="57">
        <f>COUNTIF(D247:W247,"a")+COUNTIF(D247:W247,"s")+COUNTIF(X247,"na")</f>
        <v>0</v>
      </c>
      <c r="AB247" s="402"/>
      <c r="AC247" s="199"/>
      <c r="AD247" s="202" t="s">
        <v>34</v>
      </c>
      <c r="AE247" s="199"/>
      <c r="AF247" s="199"/>
      <c r="AG247" s="199"/>
      <c r="AH247" s="199"/>
      <c r="AI247" s="199"/>
      <c r="AJ247" s="199"/>
      <c r="AK247" s="199"/>
      <c r="AL247" s="199"/>
      <c r="AM247" s="199"/>
      <c r="AN247" s="199"/>
      <c r="AO247" s="199"/>
      <c r="AP247" s="199"/>
      <c r="AQ247" s="199"/>
      <c r="AR247" s="199"/>
      <c r="AS247" s="199"/>
      <c r="AT247" s="199"/>
      <c r="AU247" s="199"/>
      <c r="AV247" s="199"/>
      <c r="AW247" s="199"/>
      <c r="AX247" s="199"/>
      <c r="AY247" s="199"/>
      <c r="AZ247" s="199"/>
      <c r="BA247" s="199"/>
      <c r="BB247" s="199"/>
      <c r="BC247" s="199"/>
      <c r="BD247" s="199"/>
      <c r="BE247" s="199"/>
      <c r="BF247" s="199"/>
      <c r="BG247" s="199"/>
      <c r="BH247" s="199"/>
      <c r="BI247" s="199"/>
      <c r="BJ247" s="199"/>
      <c r="BK247" s="199"/>
      <c r="BL247" s="199"/>
      <c r="BM247" s="199"/>
      <c r="BN247" s="199"/>
      <c r="BO247" s="199"/>
      <c r="BP247" s="199"/>
      <c r="BQ247" s="199"/>
      <c r="BR247" s="199"/>
      <c r="BS247" s="199"/>
      <c r="BT247" s="199"/>
      <c r="BU247" s="199"/>
      <c r="BV247" s="199"/>
      <c r="BW247" s="199"/>
      <c r="BX247" s="199"/>
      <c r="BY247" s="199"/>
      <c r="BZ247" s="199"/>
      <c r="CA247" s="199"/>
      <c r="CB247" s="199"/>
      <c r="CC247" s="199"/>
      <c r="CD247" s="199"/>
      <c r="CE247" s="55"/>
      <c r="CF247" s="55"/>
      <c r="CG247" s="55"/>
      <c r="CH247" s="55"/>
      <c r="CI247" s="55"/>
      <c r="CJ247" s="55"/>
      <c r="CK247" s="55"/>
      <c r="CL247" s="55"/>
      <c r="CM247" s="55"/>
      <c r="CN247" s="55"/>
      <c r="CO247" s="55"/>
      <c r="CP247" s="55"/>
      <c r="CQ247" s="55"/>
    </row>
    <row r="248" spans="1:95" s="1" customFormat="1" ht="88.5" customHeight="1" x14ac:dyDescent="0.2">
      <c r="A248" s="355"/>
      <c r="B248" s="214" t="s">
        <v>705</v>
      </c>
      <c r="C248" s="454" t="s">
        <v>706</v>
      </c>
      <c r="D248" s="588"/>
      <c r="E248" s="650"/>
      <c r="F248" s="588"/>
      <c r="G248" s="650"/>
      <c r="H248" s="588"/>
      <c r="I248" s="650"/>
      <c r="J248" s="588"/>
      <c r="K248" s="650"/>
      <c r="L248" s="588"/>
      <c r="M248" s="650"/>
      <c r="N248" s="588"/>
      <c r="O248" s="650"/>
      <c r="P248" s="588"/>
      <c r="Q248" s="650"/>
      <c r="R248" s="588"/>
      <c r="S248" s="650"/>
      <c r="T248" s="588"/>
      <c r="U248" s="650"/>
      <c r="V248" s="588"/>
      <c r="W248" s="650"/>
      <c r="X248" s="458" t="str">
        <f>IF(X246="na", "na"," ")</f>
        <v xml:space="preserve"> </v>
      </c>
      <c r="Y248" s="250">
        <f>IF(OR(D248="s",F248="s",H248="s",J248="s",L248="s",N248="s",P248="s",R248="s",T248="s",V248="s"), 0, IF(OR(D248="a",F248="a",H248="a",J248="a",L248="a",N248="a",P248="a",R248="a",T248="a",V248="a"),Z248,0))</f>
        <v>0</v>
      </c>
      <c r="Z248" s="345">
        <f>IF(X248="na",0,5)</f>
        <v>5</v>
      </c>
      <c r="AA248" s="57">
        <f>COUNTIF(D248:W248,"a")+COUNTIF(D248:W248,"s")+COUNTIF(X248,"na")</f>
        <v>0</v>
      </c>
      <c r="AB248" s="402"/>
      <c r="AC248" s="199"/>
      <c r="AD248" s="202" t="s">
        <v>34</v>
      </c>
      <c r="AE248" s="199"/>
      <c r="AF248" s="199"/>
      <c r="AG248" s="199"/>
      <c r="AH248" s="199"/>
      <c r="AI248" s="199"/>
      <c r="AJ248" s="199"/>
      <c r="AK248" s="199"/>
      <c r="AL248" s="199"/>
      <c r="AM248" s="199"/>
      <c r="AN248" s="199"/>
      <c r="AO248" s="199"/>
      <c r="AP248" s="199"/>
      <c r="AQ248" s="199"/>
      <c r="AR248" s="199"/>
      <c r="AS248" s="199"/>
      <c r="AT248" s="199"/>
      <c r="AU248" s="199"/>
      <c r="AV248" s="199"/>
      <c r="AW248" s="199"/>
      <c r="AX248" s="199"/>
      <c r="AY248" s="199"/>
      <c r="AZ248" s="199"/>
      <c r="BA248" s="199"/>
      <c r="BB248" s="199"/>
      <c r="BC248" s="199"/>
      <c r="BD248" s="199"/>
      <c r="BE248" s="199"/>
      <c r="BF248" s="199"/>
      <c r="BG248" s="199"/>
      <c r="BH248" s="199"/>
      <c r="BI248" s="199"/>
      <c r="BJ248" s="199"/>
      <c r="BK248" s="199"/>
      <c r="BL248" s="199"/>
      <c r="BM248" s="199"/>
      <c r="BN248" s="199"/>
      <c r="BO248" s="199"/>
      <c r="BP248" s="199"/>
      <c r="BQ248" s="199"/>
      <c r="BR248" s="199"/>
      <c r="BS248" s="199"/>
      <c r="BT248" s="199"/>
      <c r="BU248" s="199"/>
      <c r="BV248" s="199"/>
      <c r="BW248" s="199"/>
      <c r="BX248" s="199"/>
      <c r="BY248" s="199"/>
      <c r="BZ248" s="199"/>
      <c r="CA248" s="199"/>
      <c r="CB248" s="199"/>
      <c r="CC248" s="199"/>
      <c r="CD248" s="199"/>
      <c r="CE248" s="55"/>
      <c r="CF248" s="55"/>
      <c r="CG248" s="55"/>
      <c r="CH248" s="55"/>
      <c r="CI248" s="55"/>
      <c r="CJ248" s="55"/>
      <c r="CK248" s="55"/>
      <c r="CL248" s="55"/>
      <c r="CM248" s="55"/>
      <c r="CN248" s="55"/>
      <c r="CO248" s="55"/>
      <c r="CP248" s="55"/>
      <c r="CQ248" s="55"/>
    </row>
    <row r="249" spans="1:95" s="1" customFormat="1" ht="30" customHeight="1" x14ac:dyDescent="0.2">
      <c r="A249" s="341"/>
      <c r="B249" s="7"/>
      <c r="C249" s="311" t="s">
        <v>707</v>
      </c>
      <c r="D249" s="653"/>
      <c r="E249" s="653"/>
      <c r="F249" s="653"/>
      <c r="G249" s="653"/>
      <c r="H249" s="653"/>
      <c r="I249" s="653"/>
      <c r="J249" s="653"/>
      <c r="K249" s="653"/>
      <c r="L249" s="653"/>
      <c r="M249" s="653"/>
      <c r="N249" s="653"/>
      <c r="O249" s="653"/>
      <c r="P249" s="653"/>
      <c r="Q249" s="653"/>
      <c r="R249" s="653"/>
      <c r="S249" s="653"/>
      <c r="T249" s="653"/>
      <c r="U249" s="653"/>
      <c r="V249" s="653"/>
      <c r="W249" s="653"/>
      <c r="X249" s="653"/>
      <c r="Y249" s="653"/>
      <c r="Z249" s="654"/>
      <c r="AA249" s="57"/>
      <c r="AB249" s="55"/>
      <c r="AC249" s="199"/>
      <c r="AD249" s="202"/>
      <c r="AE249" s="199"/>
      <c r="AF249" s="199"/>
      <c r="AG249" s="199"/>
      <c r="AH249" s="199"/>
      <c r="AI249" s="199"/>
      <c r="AJ249" s="199"/>
      <c r="AK249" s="199"/>
      <c r="AL249" s="199"/>
      <c r="AM249" s="199"/>
      <c r="AN249" s="199"/>
      <c r="AO249" s="199"/>
      <c r="AP249" s="199"/>
      <c r="AQ249" s="199"/>
      <c r="AR249" s="199"/>
      <c r="AS249" s="199"/>
      <c r="AT249" s="199"/>
      <c r="AU249" s="199"/>
      <c r="AV249" s="199"/>
      <c r="AW249" s="199"/>
      <c r="AX249" s="199"/>
      <c r="AY249" s="199"/>
      <c r="AZ249" s="199"/>
      <c r="BA249" s="199"/>
      <c r="BB249" s="199"/>
      <c r="BC249" s="199"/>
      <c r="BD249" s="199"/>
      <c r="BE249" s="199"/>
      <c r="BF249" s="199"/>
      <c r="BG249" s="199"/>
      <c r="BH249" s="199"/>
      <c r="BI249" s="199"/>
      <c r="BJ249" s="199"/>
      <c r="BK249" s="199"/>
      <c r="BL249" s="199"/>
      <c r="BM249" s="199"/>
      <c r="BN249" s="199"/>
      <c r="BO249" s="199"/>
      <c r="BP249" s="199"/>
      <c r="BQ249" s="199"/>
      <c r="BR249" s="199"/>
      <c r="BS249" s="199"/>
      <c r="BT249" s="199"/>
      <c r="BU249" s="199"/>
      <c r="BV249" s="199"/>
      <c r="BW249" s="199"/>
      <c r="BX249" s="199"/>
      <c r="BY249" s="199"/>
      <c r="BZ249" s="199"/>
      <c r="CA249" s="199"/>
      <c r="CB249" s="199"/>
      <c r="CC249" s="199"/>
      <c r="CD249" s="199"/>
      <c r="CE249" s="55"/>
      <c r="CF249" s="55"/>
      <c r="CG249" s="55"/>
      <c r="CH249" s="55"/>
      <c r="CI249" s="55"/>
      <c r="CJ249" s="55"/>
      <c r="CK249" s="55"/>
      <c r="CL249" s="55"/>
      <c r="CM249" s="55"/>
      <c r="CN249" s="55"/>
      <c r="CO249" s="55"/>
      <c r="CP249" s="55"/>
      <c r="CQ249" s="55"/>
    </row>
    <row r="250" spans="1:95" s="1" customFormat="1" ht="67.7" customHeight="1" x14ac:dyDescent="0.2">
      <c r="A250" s="355"/>
      <c r="B250" s="211" t="s">
        <v>708</v>
      </c>
      <c r="C250" s="135" t="s">
        <v>709</v>
      </c>
      <c r="D250" s="625"/>
      <c r="E250" s="626"/>
      <c r="F250" s="625"/>
      <c r="G250" s="626"/>
      <c r="H250" s="625"/>
      <c r="I250" s="626"/>
      <c r="J250" s="625"/>
      <c r="K250" s="626"/>
      <c r="L250" s="625"/>
      <c r="M250" s="626"/>
      <c r="N250" s="625"/>
      <c r="O250" s="626"/>
      <c r="P250" s="625"/>
      <c r="Q250" s="626"/>
      <c r="R250" s="625"/>
      <c r="S250" s="626"/>
      <c r="T250" s="625"/>
      <c r="U250" s="626"/>
      <c r="V250" s="625"/>
      <c r="W250" s="626"/>
      <c r="X250" s="461"/>
      <c r="Y250" s="104">
        <f>IF(OR(D250="s",F250="s",H250="s",J250="s",L250="s",N250="s",P250="s",R250="s",T250="s",V250="s"), 0, IF(OR(D250="a",F250="a",H250="a",J250="a",L250="a",N250="a",P250="a",R250="a",T250="a",V250="a"),Z250,0))</f>
        <v>0</v>
      </c>
      <c r="Z250" s="336">
        <f>IF(X250="na",0,10)</f>
        <v>10</v>
      </c>
      <c r="AA250" s="57">
        <f>COUNTIF(D250:W250,"a")+COUNTIF(D250:W250,"s")+COUNTIF(X250,"na")</f>
        <v>0</v>
      </c>
      <c r="AB250" s="402"/>
      <c r="AC250" s="199"/>
      <c r="AD250" s="202" t="s">
        <v>34</v>
      </c>
      <c r="AE250" s="199"/>
      <c r="AF250" s="199"/>
      <c r="AG250" s="199"/>
      <c r="AH250" s="199"/>
      <c r="AI250" s="199"/>
      <c r="AJ250" s="199"/>
      <c r="AK250" s="199"/>
      <c r="AL250" s="199"/>
      <c r="AM250" s="199"/>
      <c r="AN250" s="199"/>
      <c r="AO250" s="199"/>
      <c r="AP250" s="199"/>
      <c r="AQ250" s="199"/>
      <c r="AR250" s="199"/>
      <c r="AS250" s="199"/>
      <c r="AT250" s="199"/>
      <c r="AU250" s="199"/>
      <c r="AV250" s="199"/>
      <c r="AW250" s="199"/>
      <c r="AX250" s="199"/>
      <c r="AY250" s="199"/>
      <c r="AZ250" s="199"/>
      <c r="BA250" s="199"/>
      <c r="BB250" s="199"/>
      <c r="BC250" s="199"/>
      <c r="BD250" s="199"/>
      <c r="BE250" s="199"/>
      <c r="BF250" s="199"/>
      <c r="BG250" s="199"/>
      <c r="BH250" s="199"/>
      <c r="BI250" s="199"/>
      <c r="BJ250" s="199"/>
      <c r="BK250" s="199"/>
      <c r="BL250" s="199"/>
      <c r="BM250" s="199"/>
      <c r="BN250" s="199"/>
      <c r="BO250" s="199"/>
      <c r="BP250" s="199"/>
      <c r="BQ250" s="199"/>
      <c r="BR250" s="199"/>
      <c r="BS250" s="199"/>
      <c r="BT250" s="199"/>
      <c r="BU250" s="199"/>
      <c r="BV250" s="199"/>
      <c r="BW250" s="199"/>
      <c r="BX250" s="199"/>
      <c r="BY250" s="199"/>
      <c r="BZ250" s="199"/>
      <c r="CA250" s="199"/>
      <c r="CB250" s="199"/>
      <c r="CC250" s="199"/>
      <c r="CD250" s="199"/>
      <c r="CE250" s="55"/>
      <c r="CF250" s="55"/>
      <c r="CG250" s="55"/>
      <c r="CH250" s="55"/>
      <c r="CI250" s="55"/>
      <c r="CJ250" s="55"/>
      <c r="CK250" s="55"/>
      <c r="CL250" s="55"/>
      <c r="CM250" s="55"/>
      <c r="CN250" s="55"/>
      <c r="CO250" s="55"/>
      <c r="CP250" s="55"/>
      <c r="CQ250" s="55"/>
    </row>
    <row r="251" spans="1:95" s="1" customFormat="1" ht="150" customHeight="1" x14ac:dyDescent="0.2">
      <c r="A251" s="355"/>
      <c r="B251" s="219" t="s">
        <v>710</v>
      </c>
      <c r="C251" s="135" t="s">
        <v>711</v>
      </c>
      <c r="D251" s="585"/>
      <c r="E251" s="627"/>
      <c r="F251" s="585"/>
      <c r="G251" s="627"/>
      <c r="H251" s="585"/>
      <c r="I251" s="627"/>
      <c r="J251" s="585"/>
      <c r="K251" s="627"/>
      <c r="L251" s="585"/>
      <c r="M251" s="627"/>
      <c r="N251" s="585"/>
      <c r="O251" s="627"/>
      <c r="P251" s="585"/>
      <c r="Q251" s="627"/>
      <c r="R251" s="585"/>
      <c r="S251" s="627"/>
      <c r="T251" s="585"/>
      <c r="U251" s="627"/>
      <c r="V251" s="585"/>
      <c r="W251" s="627"/>
      <c r="X251" s="462" t="str">
        <f>IF(X250="na", "na"," ")</f>
        <v xml:space="preserve"> </v>
      </c>
      <c r="Y251" s="105">
        <f>IF(OR(D251="s",F251="s",H251="s",J251="s",L251="s",N251="s",P251="s",R251="s",T251="s",V251="s"), 0, IF(OR(D251="a",F251="a",H251="a",J251="a",L251="a",N251="a",P251="a",R251="a",T251="a",V251="a"),Z251,0))</f>
        <v>0</v>
      </c>
      <c r="Z251" s="336">
        <f>IF(X251="na",0,10)</f>
        <v>10</v>
      </c>
      <c r="AA251" s="57">
        <f>COUNTIF(D251:W251,"a")+COUNTIF(D251:W251,"s")+COUNTIF(X251,"na")</f>
        <v>0</v>
      </c>
      <c r="AB251" s="402"/>
      <c r="AC251" s="199"/>
      <c r="AD251" s="202"/>
      <c r="AE251" s="199"/>
      <c r="AF251" s="199"/>
      <c r="AG251" s="199"/>
      <c r="AH251" s="199"/>
      <c r="AI251" s="199"/>
      <c r="AJ251" s="199"/>
      <c r="AK251" s="199"/>
      <c r="AL251" s="199"/>
      <c r="AM251" s="199"/>
      <c r="AN251" s="199"/>
      <c r="AO251" s="199"/>
      <c r="AP251" s="199"/>
      <c r="AQ251" s="199"/>
      <c r="AR251" s="199"/>
      <c r="AS251" s="199"/>
      <c r="AT251" s="199"/>
      <c r="AU251" s="199"/>
      <c r="AV251" s="199"/>
      <c r="AW251" s="199"/>
      <c r="AX251" s="199"/>
      <c r="AY251" s="199"/>
      <c r="AZ251" s="199"/>
      <c r="BA251" s="199"/>
      <c r="BB251" s="199"/>
      <c r="BC251" s="199"/>
      <c r="BD251" s="199"/>
      <c r="BE251" s="199"/>
      <c r="BF251" s="199"/>
      <c r="BG251" s="199"/>
      <c r="BH251" s="199"/>
      <c r="BI251" s="199"/>
      <c r="BJ251" s="199"/>
      <c r="BK251" s="199"/>
      <c r="BL251" s="199"/>
      <c r="BM251" s="199"/>
      <c r="BN251" s="199"/>
      <c r="BO251" s="199"/>
      <c r="BP251" s="199"/>
      <c r="BQ251" s="199"/>
      <c r="BR251" s="199"/>
      <c r="BS251" s="199"/>
      <c r="BT251" s="199"/>
      <c r="BU251" s="199"/>
      <c r="BV251" s="199"/>
      <c r="BW251" s="199"/>
      <c r="BX251" s="199"/>
      <c r="BY251" s="199"/>
      <c r="BZ251" s="199"/>
      <c r="CA251" s="199"/>
      <c r="CB251" s="199"/>
      <c r="CC251" s="199"/>
      <c r="CD251" s="199"/>
      <c r="CE251" s="55"/>
      <c r="CF251" s="55"/>
      <c r="CG251" s="55"/>
      <c r="CH251" s="55"/>
      <c r="CI251" s="55"/>
      <c r="CJ251" s="55"/>
      <c r="CK251" s="55"/>
      <c r="CL251" s="55"/>
      <c r="CM251" s="55"/>
      <c r="CN251" s="55"/>
      <c r="CO251" s="55"/>
      <c r="CP251" s="55"/>
      <c r="CQ251" s="55"/>
    </row>
    <row r="252" spans="1:95" s="1" customFormat="1" ht="88.5" customHeight="1" thickBot="1" x14ac:dyDescent="0.25">
      <c r="A252" s="355"/>
      <c r="B252" s="219" t="s">
        <v>712</v>
      </c>
      <c r="C252" s="135" t="s">
        <v>713</v>
      </c>
      <c r="D252" s="585"/>
      <c r="E252" s="627"/>
      <c r="F252" s="585"/>
      <c r="G252" s="627"/>
      <c r="H252" s="585"/>
      <c r="I252" s="627"/>
      <c r="J252" s="585"/>
      <c r="K252" s="627"/>
      <c r="L252" s="585"/>
      <c r="M252" s="627"/>
      <c r="N252" s="585"/>
      <c r="O252" s="627"/>
      <c r="P252" s="585"/>
      <c r="Q252" s="627"/>
      <c r="R252" s="585"/>
      <c r="S252" s="627"/>
      <c r="T252" s="585"/>
      <c r="U252" s="627"/>
      <c r="V252" s="585"/>
      <c r="W252" s="627"/>
      <c r="X252" s="462" t="str">
        <f>IF(X250="na", "na"," ")</f>
        <v xml:space="preserve"> </v>
      </c>
      <c r="Y252" s="105">
        <f>IF(OR(D252="s",F252="s",H252="s",J252="s",L252="s",N252="s",P252="s",R252="s",T252="s",V252="s"), 0, IF(OR(D252="a",F252="a",H252="a",J252="a",L252="a",N252="a",P252="a",R252="a",T252="a",V252="a"),Z252,0))</f>
        <v>0</v>
      </c>
      <c r="Z252" s="336">
        <f>IF(X252="na",0,5)</f>
        <v>5</v>
      </c>
      <c r="AA252" s="57">
        <f>COUNTIF(D252:W252,"a")+COUNTIF(D252:W252,"s")+COUNTIF(X252,"na")</f>
        <v>0</v>
      </c>
      <c r="AB252" s="402"/>
      <c r="AC252" s="199"/>
      <c r="AD252" s="202" t="s">
        <v>34</v>
      </c>
      <c r="AE252" s="199"/>
      <c r="AF252" s="199"/>
      <c r="AG252" s="199"/>
      <c r="AH252" s="199"/>
      <c r="AI252" s="199"/>
      <c r="AJ252" s="199"/>
      <c r="AK252" s="199"/>
      <c r="AL252" s="199"/>
      <c r="AM252" s="199"/>
      <c r="AN252" s="199"/>
      <c r="AO252" s="199"/>
      <c r="AP252" s="199"/>
      <c r="AQ252" s="199"/>
      <c r="AR252" s="199"/>
      <c r="AS252" s="199"/>
      <c r="AT252" s="199"/>
      <c r="AU252" s="199"/>
      <c r="AV252" s="199"/>
      <c r="AW252" s="199"/>
      <c r="AX252" s="199"/>
      <c r="AY252" s="199"/>
      <c r="AZ252" s="199"/>
      <c r="BA252" s="199"/>
      <c r="BB252" s="199"/>
      <c r="BC252" s="199"/>
      <c r="BD252" s="199"/>
      <c r="BE252" s="199"/>
      <c r="BF252" s="199"/>
      <c r="BG252" s="199"/>
      <c r="BH252" s="199"/>
      <c r="BI252" s="199"/>
      <c r="BJ252" s="199"/>
      <c r="BK252" s="199"/>
      <c r="BL252" s="199"/>
      <c r="BM252" s="199"/>
      <c r="BN252" s="199"/>
      <c r="BO252" s="199"/>
      <c r="BP252" s="199"/>
      <c r="BQ252" s="199"/>
      <c r="BR252" s="199"/>
      <c r="BS252" s="199"/>
      <c r="BT252" s="199"/>
      <c r="BU252" s="199"/>
      <c r="BV252" s="199"/>
      <c r="BW252" s="199"/>
      <c r="BX252" s="199"/>
      <c r="BY252" s="199"/>
      <c r="BZ252" s="199"/>
      <c r="CA252" s="199"/>
      <c r="CB252" s="199"/>
      <c r="CC252" s="199"/>
      <c r="CD252" s="199"/>
      <c r="CE252" s="55"/>
      <c r="CF252" s="55"/>
      <c r="CG252" s="55"/>
      <c r="CH252" s="55"/>
      <c r="CI252" s="55"/>
      <c r="CJ252" s="55"/>
      <c r="CK252" s="55"/>
      <c r="CL252" s="55"/>
      <c r="CM252" s="55"/>
      <c r="CN252" s="55"/>
      <c r="CO252" s="55"/>
      <c r="CP252" s="55"/>
      <c r="CQ252" s="55"/>
    </row>
    <row r="253" spans="1:95" s="1" customFormat="1" ht="21" customHeight="1" thickTop="1" thickBot="1" x14ac:dyDescent="0.25">
      <c r="A253" s="341"/>
      <c r="B253" s="58"/>
      <c r="C253" s="124"/>
      <c r="D253" s="631" t="s">
        <v>145</v>
      </c>
      <c r="E253" s="648"/>
      <c r="F253" s="648"/>
      <c r="G253" s="648"/>
      <c r="H253" s="648"/>
      <c r="I253" s="648"/>
      <c r="J253" s="648"/>
      <c r="K253" s="648"/>
      <c r="L253" s="648"/>
      <c r="M253" s="648"/>
      <c r="N253" s="648"/>
      <c r="O253" s="648"/>
      <c r="P253" s="648"/>
      <c r="Q253" s="648"/>
      <c r="R253" s="648"/>
      <c r="S253" s="648"/>
      <c r="T253" s="648"/>
      <c r="U253" s="648"/>
      <c r="V253" s="648"/>
      <c r="W253" s="648"/>
      <c r="X253" s="649"/>
      <c r="Y253" s="445">
        <f>SUM(Y235:Y252)</f>
        <v>0</v>
      </c>
      <c r="Z253" s="339">
        <f>SUM(Z235:Z237)+Z243+SUM(Z246:Z252)</f>
        <v>95</v>
      </c>
      <c r="AA253" s="57"/>
      <c r="AB253" s="55"/>
      <c r="AC253" s="199"/>
      <c r="AD253" s="202"/>
      <c r="AE253" s="199"/>
      <c r="AF253" s="199"/>
      <c r="AG253" s="199"/>
      <c r="AH253" s="199"/>
      <c r="AI253" s="199"/>
      <c r="AJ253" s="199"/>
      <c r="AK253" s="199"/>
      <c r="AL253" s="199"/>
      <c r="AM253" s="199"/>
      <c r="AN253" s="199"/>
      <c r="AO253" s="199"/>
      <c r="AP253" s="199"/>
      <c r="AQ253" s="199"/>
      <c r="AR253" s="199"/>
      <c r="AS253" s="199"/>
      <c r="AT253" s="199"/>
      <c r="AU253" s="199"/>
      <c r="AV253" s="199"/>
      <c r="AW253" s="199"/>
      <c r="AX253" s="199"/>
      <c r="AY253" s="199"/>
      <c r="AZ253" s="199"/>
      <c r="BA253" s="199"/>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c r="CE253" s="55"/>
      <c r="CF253" s="55"/>
      <c r="CG253" s="55"/>
      <c r="CH253" s="55"/>
      <c r="CI253" s="55"/>
      <c r="CJ253" s="55"/>
      <c r="CK253" s="55"/>
      <c r="CL253" s="55"/>
      <c r="CM253" s="55"/>
      <c r="CN253" s="55"/>
      <c r="CO253" s="55"/>
      <c r="CP253" s="55"/>
      <c r="CQ253" s="55"/>
    </row>
    <row r="254" spans="1:95" s="1" customFormat="1" ht="21" customHeight="1" thickBot="1" x14ac:dyDescent="0.25">
      <c r="A254" s="330"/>
      <c r="B254" s="152"/>
      <c r="C254" s="304"/>
      <c r="D254" s="634"/>
      <c r="E254" s="635"/>
      <c r="F254" s="730">
        <f>IF(AND(X246="na",X250="na"),0,IF(X246="na",15,IF(X250="na",20,35)))</f>
        <v>35</v>
      </c>
      <c r="G254" s="646"/>
      <c r="H254" s="646"/>
      <c r="I254" s="646"/>
      <c r="J254" s="646"/>
      <c r="K254" s="646"/>
      <c r="L254" s="646"/>
      <c r="M254" s="646"/>
      <c r="N254" s="646"/>
      <c r="O254" s="646"/>
      <c r="P254" s="646"/>
      <c r="Q254" s="646"/>
      <c r="R254" s="646"/>
      <c r="S254" s="646"/>
      <c r="T254" s="646"/>
      <c r="U254" s="646"/>
      <c r="V254" s="646"/>
      <c r="W254" s="646"/>
      <c r="X254" s="646"/>
      <c r="Y254" s="646"/>
      <c r="Z254" s="647"/>
      <c r="AA254" s="57"/>
      <c r="AB254" s="55"/>
      <c r="AC254" s="199"/>
      <c r="AD254" s="202"/>
      <c r="AE254" s="199"/>
      <c r="AF254" s="199"/>
      <c r="AG254" s="199"/>
      <c r="AH254" s="199"/>
      <c r="AI254" s="199"/>
      <c r="AJ254" s="199"/>
      <c r="AK254" s="199"/>
      <c r="AL254" s="199"/>
      <c r="AM254" s="199"/>
      <c r="AN254" s="199"/>
      <c r="AO254" s="199"/>
      <c r="AP254" s="199"/>
      <c r="AQ254" s="199"/>
      <c r="AR254" s="199"/>
      <c r="AS254" s="199"/>
      <c r="AT254" s="199"/>
      <c r="AU254" s="199"/>
      <c r="AV254" s="199"/>
      <c r="AW254" s="199"/>
      <c r="AX254" s="199"/>
      <c r="AY254" s="199"/>
      <c r="AZ254" s="199"/>
      <c r="BA254" s="199"/>
      <c r="BB254" s="199"/>
      <c r="BC254" s="199"/>
      <c r="BD254" s="199"/>
      <c r="BE254" s="199"/>
      <c r="BF254" s="199"/>
      <c r="BG254" s="199"/>
      <c r="BH254" s="199"/>
      <c r="BI254" s="199"/>
      <c r="BJ254" s="199"/>
      <c r="BK254" s="199"/>
      <c r="BL254" s="199"/>
      <c r="BM254" s="199"/>
      <c r="BN254" s="199"/>
      <c r="BO254" s="199"/>
      <c r="BP254" s="199"/>
      <c r="BQ254" s="199"/>
      <c r="BR254" s="199"/>
      <c r="BS254" s="199"/>
      <c r="BT254" s="199"/>
      <c r="BU254" s="199"/>
      <c r="BV254" s="199"/>
      <c r="BW254" s="199"/>
      <c r="BX254" s="199"/>
      <c r="BY254" s="199"/>
      <c r="BZ254" s="199"/>
      <c r="CA254" s="199"/>
      <c r="CB254" s="199"/>
      <c r="CC254" s="199"/>
      <c r="CD254" s="199"/>
      <c r="CE254" s="55"/>
      <c r="CF254" s="55"/>
      <c r="CG254" s="55"/>
      <c r="CH254" s="55"/>
      <c r="CI254" s="55"/>
      <c r="CJ254" s="55"/>
      <c r="CK254" s="55"/>
      <c r="CL254" s="55"/>
      <c r="CM254" s="55"/>
      <c r="CN254" s="55"/>
      <c r="CO254" s="55"/>
      <c r="CP254" s="55"/>
      <c r="CQ254" s="55"/>
    </row>
    <row r="255" spans="1:95" s="1" customFormat="1" ht="30" customHeight="1" thickBot="1" x14ac:dyDescent="0.25">
      <c r="A255" s="327"/>
      <c r="B255" s="223">
        <v>5420</v>
      </c>
      <c r="C255" s="157" t="s">
        <v>714</v>
      </c>
      <c r="D255" s="221"/>
      <c r="E255" s="222"/>
      <c r="F255" s="221" t="s">
        <v>429</v>
      </c>
      <c r="G255" s="222"/>
      <c r="H255" s="221" t="s">
        <v>429</v>
      </c>
      <c r="I255" s="222"/>
      <c r="J255" s="221"/>
      <c r="K255" s="222"/>
      <c r="L255" s="221"/>
      <c r="M255" s="222"/>
      <c r="N255" s="221"/>
      <c r="O255" s="222"/>
      <c r="P255" s="221" t="s">
        <v>429</v>
      </c>
      <c r="Q255" s="222"/>
      <c r="R255" s="221"/>
      <c r="S255" s="222"/>
      <c r="T255" s="221"/>
      <c r="U255" s="222"/>
      <c r="V255" s="221"/>
      <c r="W255" s="222"/>
      <c r="X255" s="48"/>
      <c r="Y255" s="48"/>
      <c r="Z255" s="354"/>
      <c r="AA255" s="57"/>
      <c r="AB255" s="55"/>
      <c r="AC255" s="199"/>
      <c r="AD255" s="202"/>
      <c r="AE255" s="199"/>
      <c r="AF255" s="199"/>
      <c r="AG255" s="199"/>
      <c r="AH255" s="199"/>
      <c r="AI255" s="199"/>
      <c r="AJ255" s="199"/>
      <c r="AK255" s="199"/>
      <c r="AL255" s="199"/>
      <c r="AM255" s="199"/>
      <c r="AN255" s="199"/>
      <c r="AO255" s="199"/>
      <c r="AP255" s="199"/>
      <c r="AQ255" s="199"/>
      <c r="AR255" s="199"/>
      <c r="AS255" s="199"/>
      <c r="AT255" s="199"/>
      <c r="AU255" s="199"/>
      <c r="AV255" s="199"/>
      <c r="AW255" s="199"/>
      <c r="AX255" s="199"/>
      <c r="AY255" s="199"/>
      <c r="AZ255" s="199"/>
      <c r="BA255" s="199"/>
      <c r="BB255" s="199"/>
      <c r="BC255" s="199"/>
      <c r="BD255" s="199"/>
      <c r="BE255" s="199"/>
      <c r="BF255" s="199"/>
      <c r="BG255" s="199"/>
      <c r="BH255" s="199"/>
      <c r="BI255" s="199"/>
      <c r="BJ255" s="199"/>
      <c r="BK255" s="199"/>
      <c r="BL255" s="199"/>
      <c r="BM255" s="199"/>
      <c r="BN255" s="199"/>
      <c r="BO255" s="199"/>
      <c r="BP255" s="199"/>
      <c r="BQ255" s="199"/>
      <c r="BR255" s="199"/>
      <c r="BS255" s="199"/>
      <c r="BT255" s="199"/>
      <c r="BU255" s="199"/>
      <c r="BV255" s="199"/>
      <c r="BW255" s="199"/>
      <c r="BX255" s="199"/>
      <c r="BY255" s="199"/>
      <c r="BZ255" s="199"/>
      <c r="CA255" s="199"/>
      <c r="CB255" s="199"/>
      <c r="CC255" s="199"/>
      <c r="CD255" s="199"/>
      <c r="CE255" s="55"/>
      <c r="CF255" s="55"/>
      <c r="CG255" s="55"/>
      <c r="CH255" s="55"/>
      <c r="CI255" s="55"/>
      <c r="CJ255" s="55"/>
      <c r="CK255" s="55"/>
      <c r="CL255" s="55"/>
      <c r="CM255" s="55"/>
      <c r="CN255" s="55"/>
      <c r="CO255" s="55"/>
      <c r="CP255" s="55"/>
      <c r="CQ255" s="55"/>
    </row>
    <row r="256" spans="1:95" s="1" customFormat="1" ht="30" customHeight="1" x14ac:dyDescent="0.2">
      <c r="A256" s="327"/>
      <c r="B256" s="7"/>
      <c r="C256" s="453" t="s">
        <v>685</v>
      </c>
      <c r="D256" s="705"/>
      <c r="E256" s="705"/>
      <c r="F256" s="705"/>
      <c r="G256" s="705"/>
      <c r="H256" s="705"/>
      <c r="I256" s="705"/>
      <c r="J256" s="705"/>
      <c r="K256" s="705"/>
      <c r="L256" s="705"/>
      <c r="M256" s="705"/>
      <c r="N256" s="705"/>
      <c r="O256" s="705"/>
      <c r="P256" s="705"/>
      <c r="Q256" s="705"/>
      <c r="R256" s="705"/>
      <c r="S256" s="705"/>
      <c r="T256" s="705"/>
      <c r="U256" s="705"/>
      <c r="V256" s="705"/>
      <c r="W256" s="705"/>
      <c r="X256" s="705"/>
      <c r="Y256" s="705"/>
      <c r="Z256" s="706"/>
      <c r="AA256" s="57"/>
      <c r="AB256" s="55"/>
      <c r="AC256" s="199"/>
      <c r="AD256" s="202"/>
      <c r="AE256" s="199"/>
      <c r="AF256" s="199"/>
      <c r="AG256" s="199"/>
      <c r="AH256" s="199"/>
      <c r="AI256" s="199"/>
      <c r="AJ256" s="199"/>
      <c r="AK256" s="199"/>
      <c r="AL256" s="199"/>
      <c r="AM256" s="199"/>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199"/>
      <c r="BR256" s="199"/>
      <c r="BS256" s="199"/>
      <c r="BT256" s="199"/>
      <c r="BU256" s="199"/>
      <c r="BV256" s="199"/>
      <c r="BW256" s="199"/>
      <c r="BX256" s="199"/>
      <c r="BY256" s="199"/>
      <c r="BZ256" s="199"/>
      <c r="CA256" s="199"/>
      <c r="CB256" s="199"/>
      <c r="CC256" s="199"/>
      <c r="CD256" s="199"/>
      <c r="CE256" s="55"/>
      <c r="CF256" s="55"/>
      <c r="CG256" s="55"/>
      <c r="CH256" s="55"/>
      <c r="CI256" s="55"/>
      <c r="CJ256" s="55"/>
      <c r="CK256" s="55"/>
      <c r="CL256" s="55"/>
      <c r="CM256" s="55"/>
      <c r="CN256" s="55"/>
      <c r="CO256" s="55"/>
      <c r="CP256" s="55"/>
      <c r="CQ256" s="55"/>
    </row>
    <row r="257" spans="1:95" s="1" customFormat="1" ht="45" customHeight="1" x14ac:dyDescent="0.2">
      <c r="A257" s="356"/>
      <c r="B257" s="457" t="s">
        <v>715</v>
      </c>
      <c r="C257" s="454" t="s">
        <v>716</v>
      </c>
      <c r="D257" s="676"/>
      <c r="E257" s="677"/>
      <c r="F257" s="676"/>
      <c r="G257" s="677"/>
      <c r="H257" s="676"/>
      <c r="I257" s="677"/>
      <c r="J257" s="676"/>
      <c r="K257" s="677"/>
      <c r="L257" s="676"/>
      <c r="M257" s="677"/>
      <c r="N257" s="676"/>
      <c r="O257" s="677"/>
      <c r="P257" s="676"/>
      <c r="Q257" s="677"/>
      <c r="R257" s="676"/>
      <c r="S257" s="677"/>
      <c r="T257" s="676"/>
      <c r="U257" s="677"/>
      <c r="V257" s="676"/>
      <c r="W257" s="677"/>
      <c r="X257" s="463"/>
      <c r="Y257" s="242">
        <f t="shared" ref="Y257:Y259" si="41">IF(OR(D257="s",F257="s",H257="s",J257="s",L257="s",N257="s",P257="s",R257="s",T257="s",V257="s"), 0, IF(OR(D257="a",F257="a",H257="a",J257="a",L257="a",N257="a",P257="a",R257="a",T257="a",V257="a"),Z257,0))</f>
        <v>0</v>
      </c>
      <c r="Z257" s="345">
        <f>IF(X257="na",0,10)</f>
        <v>10</v>
      </c>
      <c r="AA257" s="57">
        <f>COUNTIF(D257:W257,"a")+COUNTIF(D257:W257,"s")+COUNTIF(X257,"na")</f>
        <v>0</v>
      </c>
      <c r="AB257" s="402"/>
      <c r="AC257" s="199"/>
      <c r="AD257" s="202"/>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199"/>
      <c r="AZ257" s="199"/>
      <c r="BA257" s="199"/>
      <c r="BB257" s="199"/>
      <c r="BC257" s="199"/>
      <c r="BD257" s="199"/>
      <c r="BE257" s="199"/>
      <c r="BF257" s="199"/>
      <c r="BG257" s="199"/>
      <c r="BH257" s="199"/>
      <c r="BI257" s="199"/>
      <c r="BJ257" s="199"/>
      <c r="BK257" s="199"/>
      <c r="BL257" s="199"/>
      <c r="BM257" s="199"/>
      <c r="BN257" s="199"/>
      <c r="BO257" s="199"/>
      <c r="BP257" s="199"/>
      <c r="BQ257" s="199"/>
      <c r="BR257" s="199"/>
      <c r="BS257" s="199"/>
      <c r="BT257" s="199"/>
      <c r="BU257" s="199"/>
      <c r="BV257" s="199"/>
      <c r="BW257" s="199"/>
      <c r="BX257" s="199"/>
      <c r="BY257" s="199"/>
      <c r="BZ257" s="199"/>
      <c r="CA257" s="199"/>
      <c r="CB257" s="199"/>
      <c r="CC257" s="199"/>
      <c r="CD257" s="199"/>
      <c r="CE257" s="55"/>
      <c r="CF257" s="55"/>
      <c r="CG257" s="55"/>
      <c r="CH257" s="55"/>
      <c r="CI257" s="55"/>
      <c r="CJ257" s="55"/>
      <c r="CK257" s="55"/>
      <c r="CL257" s="55"/>
      <c r="CM257" s="55"/>
      <c r="CN257" s="55"/>
      <c r="CO257" s="55"/>
      <c r="CP257" s="55"/>
      <c r="CQ257" s="55"/>
    </row>
    <row r="258" spans="1:95" s="1" customFormat="1" ht="30" customHeight="1" x14ac:dyDescent="0.2">
      <c r="A258" s="327"/>
      <c r="B258" s="7"/>
      <c r="C258" s="311" t="s">
        <v>688</v>
      </c>
      <c r="D258" s="688"/>
      <c r="E258" s="688"/>
      <c r="F258" s="688"/>
      <c r="G258" s="688"/>
      <c r="H258" s="688"/>
      <c r="I258" s="688"/>
      <c r="J258" s="688"/>
      <c r="K258" s="688"/>
      <c r="L258" s="688"/>
      <c r="M258" s="688"/>
      <c r="N258" s="688"/>
      <c r="O258" s="688"/>
      <c r="P258" s="688"/>
      <c r="Q258" s="688"/>
      <c r="R258" s="688"/>
      <c r="S258" s="688"/>
      <c r="T258" s="688"/>
      <c r="U258" s="688"/>
      <c r="V258" s="688"/>
      <c r="W258" s="688"/>
      <c r="X258" s="688"/>
      <c r="Y258" s="688"/>
      <c r="Z258" s="689"/>
      <c r="AA258" s="57"/>
      <c r="AB258" s="55"/>
      <c r="AC258" s="199"/>
      <c r="AD258" s="202"/>
      <c r="AE258" s="199"/>
      <c r="AF258" s="199"/>
      <c r="AG258" s="199"/>
      <c r="AH258" s="199"/>
      <c r="AI258" s="199"/>
      <c r="AJ258" s="199"/>
      <c r="AK258" s="199"/>
      <c r="AL258" s="199"/>
      <c r="AM258" s="199"/>
      <c r="AN258" s="199"/>
      <c r="AO258" s="199"/>
      <c r="AP258" s="199"/>
      <c r="AQ258" s="199"/>
      <c r="AR258" s="199"/>
      <c r="AS258" s="199"/>
      <c r="AT258" s="199"/>
      <c r="AU258" s="199"/>
      <c r="AV258" s="199"/>
      <c r="AW258" s="199"/>
      <c r="AX258" s="199"/>
      <c r="AY258" s="199"/>
      <c r="AZ258" s="199"/>
      <c r="BA258" s="199"/>
      <c r="BB258" s="199"/>
      <c r="BC258" s="199"/>
      <c r="BD258" s="199"/>
      <c r="BE258" s="199"/>
      <c r="BF258" s="199"/>
      <c r="BG258" s="199"/>
      <c r="BH258" s="199"/>
      <c r="BI258" s="199"/>
      <c r="BJ258" s="199"/>
      <c r="BK258" s="199"/>
      <c r="BL258" s="199"/>
      <c r="BM258" s="199"/>
      <c r="BN258" s="199"/>
      <c r="BO258" s="199"/>
      <c r="BP258" s="199"/>
      <c r="BQ258" s="199"/>
      <c r="BR258" s="199"/>
      <c r="BS258" s="199"/>
      <c r="BT258" s="199"/>
      <c r="BU258" s="199"/>
      <c r="BV258" s="199"/>
      <c r="BW258" s="199"/>
      <c r="BX258" s="199"/>
      <c r="BY258" s="199"/>
      <c r="BZ258" s="199"/>
      <c r="CA258" s="199"/>
      <c r="CB258" s="199"/>
      <c r="CC258" s="199"/>
      <c r="CD258" s="199"/>
      <c r="CE258" s="55"/>
      <c r="CF258" s="55"/>
      <c r="CG258" s="55"/>
      <c r="CH258" s="55"/>
      <c r="CI258" s="55"/>
      <c r="CJ258" s="55"/>
      <c r="CK258" s="55"/>
      <c r="CL258" s="55"/>
      <c r="CM258" s="55"/>
      <c r="CN258" s="55"/>
      <c r="CO258" s="55"/>
      <c r="CP258" s="55"/>
      <c r="CQ258" s="55"/>
    </row>
    <row r="259" spans="1:95" s="1" customFormat="1" ht="106.5" customHeight="1" x14ac:dyDescent="0.2">
      <c r="A259" s="356"/>
      <c r="B259" s="457" t="s">
        <v>717</v>
      </c>
      <c r="C259" s="464" t="s">
        <v>718</v>
      </c>
      <c r="D259" s="676"/>
      <c r="E259" s="677"/>
      <c r="F259" s="676"/>
      <c r="G259" s="677"/>
      <c r="H259" s="676"/>
      <c r="I259" s="677"/>
      <c r="J259" s="676"/>
      <c r="K259" s="677"/>
      <c r="L259" s="676"/>
      <c r="M259" s="677"/>
      <c r="N259" s="676"/>
      <c r="O259" s="677"/>
      <c r="P259" s="676"/>
      <c r="Q259" s="677"/>
      <c r="R259" s="676"/>
      <c r="S259" s="677"/>
      <c r="T259" s="676"/>
      <c r="U259" s="677"/>
      <c r="V259" s="676"/>
      <c r="W259" s="677"/>
      <c r="X259" s="465" t="str">
        <f>IF(X257="na","na","")</f>
        <v/>
      </c>
      <c r="Y259" s="242">
        <f t="shared" si="41"/>
        <v>0</v>
      </c>
      <c r="Z259" s="345">
        <f>IF(X259="na",0,50)</f>
        <v>50</v>
      </c>
      <c r="AA259" s="57">
        <f>COUNTIF(D259:W259,"a")+COUNTIF(D259:W259,"s")+COUNTIF(X259,"na")</f>
        <v>0</v>
      </c>
      <c r="AB259" s="402"/>
      <c r="AC259" s="199"/>
      <c r="AD259" s="202"/>
      <c r="AE259" s="199"/>
      <c r="AF259" s="199"/>
      <c r="AG259" s="199"/>
      <c r="AH259" s="199"/>
      <c r="AI259" s="199"/>
      <c r="AJ259" s="199"/>
      <c r="AK259" s="199"/>
      <c r="AL259" s="199"/>
      <c r="AM259" s="199"/>
      <c r="AN259" s="199"/>
      <c r="AO259" s="199"/>
      <c r="AP259" s="199"/>
      <c r="AQ259" s="199"/>
      <c r="AR259" s="199"/>
      <c r="AS259" s="199"/>
      <c r="AT259" s="199"/>
      <c r="AU259" s="199"/>
      <c r="AV259" s="199"/>
      <c r="AW259" s="199"/>
      <c r="AX259" s="199"/>
      <c r="AY259" s="199"/>
      <c r="AZ259" s="199"/>
      <c r="BA259" s="199"/>
      <c r="BB259" s="199"/>
      <c r="BC259" s="199"/>
      <c r="BD259" s="199"/>
      <c r="BE259" s="199"/>
      <c r="BF259" s="199"/>
      <c r="BG259" s="199"/>
      <c r="BH259" s="199"/>
      <c r="BI259" s="199"/>
      <c r="BJ259" s="199"/>
      <c r="BK259" s="199"/>
      <c r="BL259" s="199"/>
      <c r="BM259" s="199"/>
      <c r="BN259" s="199"/>
      <c r="BO259" s="199"/>
      <c r="BP259" s="199"/>
      <c r="BQ259" s="199"/>
      <c r="BR259" s="199"/>
      <c r="BS259" s="199"/>
      <c r="BT259" s="199"/>
      <c r="BU259" s="199"/>
      <c r="BV259" s="199"/>
      <c r="BW259" s="199"/>
      <c r="BX259" s="199"/>
      <c r="BY259" s="199"/>
      <c r="BZ259" s="199"/>
      <c r="CA259" s="199"/>
      <c r="CB259" s="199"/>
      <c r="CC259" s="199"/>
      <c r="CD259" s="199"/>
      <c r="CE259" s="55"/>
      <c r="CF259" s="55"/>
      <c r="CG259" s="55"/>
      <c r="CH259" s="55"/>
      <c r="CI259" s="55"/>
      <c r="CJ259" s="55"/>
      <c r="CK259" s="55"/>
      <c r="CL259" s="55"/>
      <c r="CM259" s="55"/>
      <c r="CN259" s="55"/>
      <c r="CO259" s="55"/>
      <c r="CP259" s="55"/>
      <c r="CQ259" s="55"/>
    </row>
    <row r="260" spans="1:95" s="1" customFormat="1" ht="30" customHeight="1" x14ac:dyDescent="0.2">
      <c r="A260" s="341"/>
      <c r="B260" s="7"/>
      <c r="C260" s="311" t="s">
        <v>699</v>
      </c>
      <c r="D260" s="653"/>
      <c r="E260" s="653"/>
      <c r="F260" s="653"/>
      <c r="G260" s="653"/>
      <c r="H260" s="653"/>
      <c r="I260" s="653"/>
      <c r="J260" s="653"/>
      <c r="K260" s="653"/>
      <c r="L260" s="653"/>
      <c r="M260" s="653"/>
      <c r="N260" s="653"/>
      <c r="O260" s="653"/>
      <c r="P260" s="653"/>
      <c r="Q260" s="653"/>
      <c r="R260" s="653"/>
      <c r="S260" s="653"/>
      <c r="T260" s="653"/>
      <c r="U260" s="653"/>
      <c r="V260" s="653"/>
      <c r="W260" s="653"/>
      <c r="X260" s="653"/>
      <c r="Y260" s="653"/>
      <c r="Z260" s="654"/>
      <c r="AA260" s="57"/>
      <c r="AB260" s="55"/>
      <c r="AC260" s="199"/>
      <c r="AD260" s="202"/>
      <c r="AE260" s="199"/>
      <c r="AF260" s="199"/>
      <c r="AG260" s="199"/>
      <c r="AH260" s="199"/>
      <c r="AI260" s="199"/>
      <c r="AJ260" s="199"/>
      <c r="AK260" s="199"/>
      <c r="AL260" s="199"/>
      <c r="AM260" s="199"/>
      <c r="AN260" s="199"/>
      <c r="AO260" s="199"/>
      <c r="AP260" s="199"/>
      <c r="AQ260" s="199"/>
      <c r="AR260" s="199"/>
      <c r="AS260" s="199"/>
      <c r="AT260" s="199"/>
      <c r="AU260" s="199"/>
      <c r="AV260" s="199"/>
      <c r="AW260" s="199"/>
      <c r="AX260" s="199"/>
      <c r="AY260" s="199"/>
      <c r="AZ260" s="199"/>
      <c r="BA260" s="199"/>
      <c r="BB260" s="199"/>
      <c r="BC260" s="199"/>
      <c r="BD260" s="199"/>
      <c r="BE260" s="199"/>
      <c r="BF260" s="199"/>
      <c r="BG260" s="199"/>
      <c r="BH260" s="199"/>
      <c r="BI260" s="199"/>
      <c r="BJ260" s="199"/>
      <c r="BK260" s="199"/>
      <c r="BL260" s="199"/>
      <c r="BM260" s="199"/>
      <c r="BN260" s="199"/>
      <c r="BO260" s="199"/>
      <c r="BP260" s="199"/>
      <c r="BQ260" s="199"/>
      <c r="BR260" s="199"/>
      <c r="BS260" s="199"/>
      <c r="BT260" s="199"/>
      <c r="BU260" s="199"/>
      <c r="BV260" s="199"/>
      <c r="BW260" s="199"/>
      <c r="BX260" s="199"/>
      <c r="BY260" s="199"/>
      <c r="BZ260" s="199"/>
      <c r="CA260" s="199"/>
      <c r="CB260" s="199"/>
      <c r="CC260" s="199"/>
      <c r="CD260" s="199"/>
      <c r="CE260" s="55"/>
      <c r="CF260" s="55"/>
      <c r="CG260" s="55"/>
      <c r="CH260" s="55"/>
      <c r="CI260" s="55"/>
      <c r="CJ260" s="55"/>
      <c r="CK260" s="55"/>
      <c r="CL260" s="55"/>
      <c r="CM260" s="55"/>
      <c r="CN260" s="55"/>
      <c r="CO260" s="55"/>
      <c r="CP260" s="55"/>
      <c r="CQ260" s="55"/>
    </row>
    <row r="261" spans="1:95" s="1" customFormat="1" ht="30" customHeight="1" x14ac:dyDescent="0.2">
      <c r="A261" s="341"/>
      <c r="B261" s="7"/>
      <c r="C261" s="311" t="s">
        <v>719</v>
      </c>
      <c r="D261" s="653"/>
      <c r="E261" s="653"/>
      <c r="F261" s="653"/>
      <c r="G261" s="653"/>
      <c r="H261" s="653"/>
      <c r="I261" s="653"/>
      <c r="J261" s="653"/>
      <c r="K261" s="653"/>
      <c r="L261" s="653"/>
      <c r="M261" s="653"/>
      <c r="N261" s="653"/>
      <c r="O261" s="653"/>
      <c r="P261" s="653"/>
      <c r="Q261" s="653"/>
      <c r="R261" s="653"/>
      <c r="S261" s="653"/>
      <c r="T261" s="653"/>
      <c r="U261" s="653"/>
      <c r="V261" s="653"/>
      <c r="W261" s="653"/>
      <c r="X261" s="653"/>
      <c r="Y261" s="653"/>
      <c r="Z261" s="654"/>
      <c r="AA261" s="57"/>
      <c r="AB261" s="55"/>
      <c r="AC261" s="199"/>
      <c r="AD261" s="202"/>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c r="CE261" s="55"/>
      <c r="CF261" s="55"/>
      <c r="CG261" s="55"/>
      <c r="CH261" s="55"/>
      <c r="CI261" s="55"/>
      <c r="CJ261" s="55"/>
      <c r="CK261" s="55"/>
      <c r="CL261" s="55"/>
      <c r="CM261" s="55"/>
      <c r="CN261" s="55"/>
      <c r="CO261" s="55"/>
      <c r="CP261" s="55"/>
      <c r="CQ261" s="55"/>
    </row>
    <row r="262" spans="1:95" s="1" customFormat="1" ht="180" customHeight="1" x14ac:dyDescent="0.2">
      <c r="A262" s="356"/>
      <c r="B262" s="211" t="s">
        <v>720</v>
      </c>
      <c r="C262" s="466" t="s">
        <v>721</v>
      </c>
      <c r="D262" s="625"/>
      <c r="E262" s="626"/>
      <c r="F262" s="625"/>
      <c r="G262" s="626"/>
      <c r="H262" s="625"/>
      <c r="I262" s="626"/>
      <c r="J262" s="625"/>
      <c r="K262" s="626"/>
      <c r="L262" s="625"/>
      <c r="M262" s="626"/>
      <c r="N262" s="625"/>
      <c r="O262" s="626"/>
      <c r="P262" s="625"/>
      <c r="Q262" s="626"/>
      <c r="R262" s="625"/>
      <c r="S262" s="626"/>
      <c r="T262" s="625"/>
      <c r="U262" s="626"/>
      <c r="V262" s="625"/>
      <c r="W262" s="626"/>
      <c r="X262" s="391"/>
      <c r="Y262" s="104">
        <f t="shared" ref="Y262:Y266" si="42">IF(OR(D262="s",F262="s",H262="s",J262="s",L262="s",N262="s",P262="s",R262="s",T262="s",V262="s"), 0, IF(OR(D262="a",F262="a",H262="a",J262="a",L262="a",N262="a",P262="a",R262="a",T262="a",V262="a"),Z262,0))</f>
        <v>0</v>
      </c>
      <c r="Z262" s="336">
        <f>IF(X262="na",0,20)</f>
        <v>20</v>
      </c>
      <c r="AA262" s="57">
        <f>COUNTIF(D262:W262,"a")+COUNTIF(D262:W262,"s")+COUNTIF(X262,"na")</f>
        <v>0</v>
      </c>
      <c r="AB262" s="402"/>
      <c r="AC262" s="199"/>
      <c r="AD262" s="202"/>
      <c r="AE262" s="199"/>
      <c r="AF262" s="199"/>
      <c r="AG262" s="199"/>
      <c r="AH262" s="199"/>
      <c r="AI262" s="199"/>
      <c r="AJ262" s="199"/>
      <c r="AK262" s="199"/>
      <c r="AL262" s="199"/>
      <c r="AM262" s="199"/>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199"/>
      <c r="BR262" s="199"/>
      <c r="BS262" s="199"/>
      <c r="BT262" s="199"/>
      <c r="BU262" s="199"/>
      <c r="BV262" s="199"/>
      <c r="BW262" s="199"/>
      <c r="BX262" s="199"/>
      <c r="BY262" s="199"/>
      <c r="BZ262" s="199"/>
      <c r="CA262" s="199"/>
      <c r="CB262" s="199"/>
      <c r="CC262" s="199"/>
      <c r="CD262" s="199"/>
      <c r="CE262" s="55"/>
      <c r="CF262" s="55"/>
      <c r="CG262" s="55"/>
      <c r="CH262" s="55"/>
      <c r="CI262" s="55"/>
      <c r="CJ262" s="55"/>
      <c r="CK262" s="55"/>
      <c r="CL262" s="55"/>
      <c r="CM262" s="55"/>
      <c r="CN262" s="55"/>
      <c r="CO262" s="55"/>
      <c r="CP262" s="55"/>
      <c r="CQ262" s="55"/>
    </row>
    <row r="263" spans="1:95" s="1" customFormat="1" ht="67.7" customHeight="1" x14ac:dyDescent="0.2">
      <c r="A263" s="356"/>
      <c r="B263" s="211" t="s">
        <v>722</v>
      </c>
      <c r="C263" s="410" t="s">
        <v>723</v>
      </c>
      <c r="D263" s="585"/>
      <c r="E263" s="627"/>
      <c r="F263" s="585"/>
      <c r="G263" s="627"/>
      <c r="H263" s="585"/>
      <c r="I263" s="627"/>
      <c r="J263" s="585"/>
      <c r="K263" s="627"/>
      <c r="L263" s="585"/>
      <c r="M263" s="627"/>
      <c r="N263" s="585"/>
      <c r="O263" s="627"/>
      <c r="P263" s="585"/>
      <c r="Q263" s="627"/>
      <c r="R263" s="585"/>
      <c r="S263" s="627"/>
      <c r="T263" s="585"/>
      <c r="U263" s="627"/>
      <c r="V263" s="585"/>
      <c r="W263" s="627"/>
      <c r="X263" s="467" t="str">
        <f>IF(X262="na", "na"," ")</f>
        <v xml:space="preserve"> </v>
      </c>
      <c r="Y263" s="105">
        <f t="shared" si="42"/>
        <v>0</v>
      </c>
      <c r="Z263" s="337">
        <f>IF(X263="na",0,10)</f>
        <v>10</v>
      </c>
      <c r="AA263" s="57">
        <f>COUNTIF(D263:W263,"a")+COUNTIF(D263:W263,"s")+COUNTIF(X263,"na")</f>
        <v>0</v>
      </c>
      <c r="AB263" s="402"/>
      <c r="AC263" s="199"/>
      <c r="AD263" s="202" t="s">
        <v>34</v>
      </c>
      <c r="AE263" s="199"/>
      <c r="AF263" s="199"/>
      <c r="AG263" s="199"/>
      <c r="AH263" s="199"/>
      <c r="AI263" s="199"/>
      <c r="AJ263" s="199"/>
      <c r="AK263" s="199"/>
      <c r="AL263" s="199"/>
      <c r="AM263" s="199"/>
      <c r="AN263" s="199"/>
      <c r="AO263" s="199"/>
      <c r="AP263" s="199"/>
      <c r="AQ263" s="199"/>
      <c r="AR263" s="199"/>
      <c r="AS263" s="199"/>
      <c r="AT263" s="199"/>
      <c r="AU263" s="199"/>
      <c r="AV263" s="199"/>
      <c r="AW263" s="199"/>
      <c r="AX263" s="199"/>
      <c r="AY263" s="199"/>
      <c r="AZ263" s="199"/>
      <c r="BA263" s="199"/>
      <c r="BB263" s="199"/>
      <c r="BC263" s="199"/>
      <c r="BD263" s="199"/>
      <c r="BE263" s="199"/>
      <c r="BF263" s="199"/>
      <c r="BG263" s="199"/>
      <c r="BH263" s="199"/>
      <c r="BI263" s="199"/>
      <c r="BJ263" s="199"/>
      <c r="BK263" s="199"/>
      <c r="BL263" s="199"/>
      <c r="BM263" s="199"/>
      <c r="BN263" s="199"/>
      <c r="BO263" s="199"/>
      <c r="BP263" s="199"/>
      <c r="BQ263" s="199"/>
      <c r="BR263" s="199"/>
      <c r="BS263" s="199"/>
      <c r="BT263" s="199"/>
      <c r="BU263" s="199"/>
      <c r="BV263" s="199"/>
      <c r="BW263" s="199"/>
      <c r="BX263" s="199"/>
      <c r="BY263" s="199"/>
      <c r="BZ263" s="199"/>
      <c r="CA263" s="199"/>
      <c r="CB263" s="199"/>
      <c r="CC263" s="199"/>
      <c r="CD263" s="199"/>
      <c r="CE263" s="55"/>
      <c r="CF263" s="55"/>
      <c r="CG263" s="55"/>
      <c r="CH263" s="55"/>
      <c r="CI263" s="55"/>
      <c r="CJ263" s="55"/>
      <c r="CK263" s="55"/>
      <c r="CL263" s="55"/>
      <c r="CM263" s="55"/>
      <c r="CN263" s="55"/>
      <c r="CO263" s="55"/>
      <c r="CP263" s="55"/>
      <c r="CQ263" s="55"/>
    </row>
    <row r="264" spans="1:95" s="1" customFormat="1" ht="210" customHeight="1" x14ac:dyDescent="0.2">
      <c r="A264" s="356"/>
      <c r="B264" s="211" t="s">
        <v>724</v>
      </c>
      <c r="C264" s="410" t="s">
        <v>725</v>
      </c>
      <c r="D264" s="585"/>
      <c r="E264" s="627"/>
      <c r="F264" s="585"/>
      <c r="G264" s="627"/>
      <c r="H264" s="585"/>
      <c r="I264" s="627"/>
      <c r="J264" s="585"/>
      <c r="K264" s="627"/>
      <c r="L264" s="585"/>
      <c r="M264" s="627"/>
      <c r="N264" s="585"/>
      <c r="O264" s="627"/>
      <c r="P264" s="585"/>
      <c r="Q264" s="627"/>
      <c r="R264" s="585"/>
      <c r="S264" s="627"/>
      <c r="T264" s="585"/>
      <c r="U264" s="627"/>
      <c r="V264" s="585"/>
      <c r="W264" s="627"/>
      <c r="X264" s="467" t="str">
        <f>IF(X262="na", "na"," ")</f>
        <v xml:space="preserve"> </v>
      </c>
      <c r="Y264" s="105">
        <f t="shared" si="42"/>
        <v>0</v>
      </c>
      <c r="Z264" s="337">
        <f>IF(X264="na",0,20)</f>
        <v>20</v>
      </c>
      <c r="AA264" s="57">
        <f>COUNTIF(D264:W264,"a")+COUNTIF(D264:W264,"s")+COUNTIF(X264,"na")</f>
        <v>0</v>
      </c>
      <c r="AB264" s="402"/>
      <c r="AC264" s="199"/>
      <c r="AD264" s="202"/>
      <c r="AE264" s="199"/>
      <c r="AF264" s="199"/>
      <c r="AG264" s="199"/>
      <c r="AH264" s="199"/>
      <c r="AI264" s="199"/>
      <c r="AJ264" s="199"/>
      <c r="AK264" s="199"/>
      <c r="AL264" s="199"/>
      <c r="AM264" s="199"/>
      <c r="AN264" s="199"/>
      <c r="AO264" s="199"/>
      <c r="AP264" s="199"/>
      <c r="AQ264" s="199"/>
      <c r="AR264" s="199"/>
      <c r="AS264" s="199"/>
      <c r="AT264" s="199"/>
      <c r="AU264" s="199"/>
      <c r="AV264" s="199"/>
      <c r="AW264" s="199"/>
      <c r="AX264" s="199"/>
      <c r="AY264" s="199"/>
      <c r="AZ264" s="199"/>
      <c r="BA264" s="199"/>
      <c r="BB264" s="199"/>
      <c r="BC264" s="199"/>
      <c r="BD264" s="199"/>
      <c r="BE264" s="199"/>
      <c r="BF264" s="199"/>
      <c r="BG264" s="199"/>
      <c r="BH264" s="199"/>
      <c r="BI264" s="199"/>
      <c r="BJ264" s="199"/>
      <c r="BK264" s="199"/>
      <c r="BL264" s="199"/>
      <c r="BM264" s="199"/>
      <c r="BN264" s="199"/>
      <c r="BO264" s="199"/>
      <c r="BP264" s="199"/>
      <c r="BQ264" s="199"/>
      <c r="BR264" s="199"/>
      <c r="BS264" s="199"/>
      <c r="BT264" s="199"/>
      <c r="BU264" s="199"/>
      <c r="BV264" s="199"/>
      <c r="BW264" s="199"/>
      <c r="BX264" s="199"/>
      <c r="BY264" s="199"/>
      <c r="BZ264" s="199"/>
      <c r="CA264" s="199"/>
      <c r="CB264" s="199"/>
      <c r="CC264" s="199"/>
      <c r="CD264" s="199"/>
      <c r="CE264" s="55"/>
      <c r="CF264" s="55"/>
      <c r="CG264" s="55"/>
      <c r="CH264" s="55"/>
      <c r="CI264" s="55"/>
      <c r="CJ264" s="55"/>
      <c r="CK264" s="55"/>
      <c r="CL264" s="55"/>
      <c r="CM264" s="55"/>
      <c r="CN264" s="55"/>
      <c r="CO264" s="55"/>
      <c r="CP264" s="55"/>
      <c r="CQ264" s="55"/>
    </row>
    <row r="265" spans="1:95" s="1" customFormat="1" ht="27.95" customHeight="1" x14ac:dyDescent="0.2">
      <c r="A265" s="356"/>
      <c r="B265" s="211" t="s">
        <v>726</v>
      </c>
      <c r="C265" s="410" t="s">
        <v>727</v>
      </c>
      <c r="D265" s="585"/>
      <c r="E265" s="627"/>
      <c r="F265" s="585"/>
      <c r="G265" s="627"/>
      <c r="H265" s="585"/>
      <c r="I265" s="627"/>
      <c r="J265" s="585"/>
      <c r="K265" s="627"/>
      <c r="L265" s="585"/>
      <c r="M265" s="627"/>
      <c r="N265" s="585"/>
      <c r="O265" s="627"/>
      <c r="P265" s="585"/>
      <c r="Q265" s="627"/>
      <c r="R265" s="585"/>
      <c r="S265" s="627"/>
      <c r="T265" s="585"/>
      <c r="U265" s="627"/>
      <c r="V265" s="585"/>
      <c r="W265" s="627"/>
      <c r="X265" s="391"/>
      <c r="Y265" s="105">
        <f t="shared" si="42"/>
        <v>0</v>
      </c>
      <c r="Z265" s="337">
        <f>IF(X265="na",0,5)</f>
        <v>5</v>
      </c>
      <c r="AA265" s="57">
        <f>COUNTIF(D265:W265,"a")+COUNTIF(D265:W265,"s")+COUNTIF(X265,"na")</f>
        <v>0</v>
      </c>
      <c r="AB265" s="402"/>
      <c r="AC265" s="199"/>
      <c r="AD265" s="202" t="s">
        <v>34</v>
      </c>
      <c r="AE265" s="199"/>
      <c r="AF265" s="199"/>
      <c r="AG265" s="199"/>
      <c r="AH265" s="199"/>
      <c r="AI265" s="199"/>
      <c r="AJ265" s="199"/>
      <c r="AK265" s="199"/>
      <c r="AL265" s="199"/>
      <c r="AM265" s="199"/>
      <c r="AN265" s="199"/>
      <c r="AO265" s="199"/>
      <c r="AP265" s="199"/>
      <c r="AQ265" s="199"/>
      <c r="AR265" s="199"/>
      <c r="AS265" s="199"/>
      <c r="AT265" s="199"/>
      <c r="AU265" s="199"/>
      <c r="AV265" s="199"/>
      <c r="AW265" s="199"/>
      <c r="AX265" s="199"/>
      <c r="AY265" s="199"/>
      <c r="AZ265" s="199"/>
      <c r="BA265" s="199"/>
      <c r="BB265" s="199"/>
      <c r="BC265" s="199"/>
      <c r="BD265" s="199"/>
      <c r="BE265" s="199"/>
      <c r="BF265" s="199"/>
      <c r="BG265" s="199"/>
      <c r="BH265" s="199"/>
      <c r="BI265" s="199"/>
      <c r="BJ265" s="199"/>
      <c r="BK265" s="199"/>
      <c r="BL265" s="199"/>
      <c r="BM265" s="199"/>
      <c r="BN265" s="199"/>
      <c r="BO265" s="199"/>
      <c r="BP265" s="199"/>
      <c r="BQ265" s="199"/>
      <c r="BR265" s="199"/>
      <c r="BS265" s="199"/>
      <c r="BT265" s="199"/>
      <c r="BU265" s="199"/>
      <c r="BV265" s="199"/>
      <c r="BW265" s="199"/>
      <c r="BX265" s="199"/>
      <c r="BY265" s="199"/>
      <c r="BZ265" s="199"/>
      <c r="CA265" s="199"/>
      <c r="CB265" s="199"/>
      <c r="CC265" s="199"/>
      <c r="CD265" s="199"/>
      <c r="CE265" s="55"/>
      <c r="CF265" s="55"/>
      <c r="CG265" s="55"/>
      <c r="CH265" s="55"/>
      <c r="CI265" s="55"/>
      <c r="CJ265" s="55"/>
      <c r="CK265" s="55"/>
      <c r="CL265" s="55"/>
      <c r="CM265" s="55"/>
      <c r="CN265" s="55"/>
      <c r="CO265" s="55"/>
      <c r="CP265" s="55"/>
      <c r="CQ265" s="55"/>
    </row>
    <row r="266" spans="1:95" s="1" customFormat="1" ht="27.95" customHeight="1" thickBot="1" x14ac:dyDescent="0.25">
      <c r="A266" s="356"/>
      <c r="B266" s="211" t="s">
        <v>728</v>
      </c>
      <c r="C266" s="410" t="s">
        <v>729</v>
      </c>
      <c r="D266" s="585"/>
      <c r="E266" s="627"/>
      <c r="F266" s="585"/>
      <c r="G266" s="627"/>
      <c r="H266" s="585"/>
      <c r="I266" s="627"/>
      <c r="J266" s="585"/>
      <c r="K266" s="627"/>
      <c r="L266" s="585"/>
      <c r="M266" s="627"/>
      <c r="N266" s="585"/>
      <c r="O266" s="627"/>
      <c r="P266" s="585"/>
      <c r="Q266" s="627"/>
      <c r="R266" s="585"/>
      <c r="S266" s="627"/>
      <c r="T266" s="585"/>
      <c r="U266" s="627"/>
      <c r="V266" s="585"/>
      <c r="W266" s="627"/>
      <c r="X266" s="467" t="str">
        <f>IF(X262="na", "na"," ")</f>
        <v xml:space="preserve"> </v>
      </c>
      <c r="Y266" s="105">
        <f t="shared" si="42"/>
        <v>0</v>
      </c>
      <c r="Z266" s="337">
        <f>IF(X266="na",0,5)</f>
        <v>5</v>
      </c>
      <c r="AA266" s="57">
        <f>COUNTIF(D266:W266,"a")+COUNTIF(D266:W266,"s")+COUNTIF(X266,"na")</f>
        <v>0</v>
      </c>
      <c r="AB266" s="402"/>
      <c r="AC266" s="199"/>
      <c r="AD266" s="202" t="s">
        <v>34</v>
      </c>
      <c r="AE266" s="199"/>
      <c r="AF266" s="199"/>
      <c r="AG266" s="199"/>
      <c r="AH266" s="199"/>
      <c r="AI266" s="199"/>
      <c r="AJ266" s="199"/>
      <c r="AK266" s="199"/>
      <c r="AL266" s="199"/>
      <c r="AM266" s="199"/>
      <c r="AN266" s="199"/>
      <c r="AO266" s="199"/>
      <c r="AP266" s="199"/>
      <c r="AQ266" s="199"/>
      <c r="AR266" s="199"/>
      <c r="AS266" s="199"/>
      <c r="AT266" s="199"/>
      <c r="AU266" s="199"/>
      <c r="AV266" s="199"/>
      <c r="AW266" s="199"/>
      <c r="AX266" s="199"/>
      <c r="AY266" s="199"/>
      <c r="AZ266" s="199"/>
      <c r="BA266" s="199"/>
      <c r="BB266" s="199"/>
      <c r="BC266" s="199"/>
      <c r="BD266" s="199"/>
      <c r="BE266" s="199"/>
      <c r="BF266" s="199"/>
      <c r="BG266" s="199"/>
      <c r="BH266" s="199"/>
      <c r="BI266" s="199"/>
      <c r="BJ266" s="199"/>
      <c r="BK266" s="199"/>
      <c r="BL266" s="199"/>
      <c r="BM266" s="199"/>
      <c r="BN266" s="199"/>
      <c r="BO266" s="199"/>
      <c r="BP266" s="199"/>
      <c r="BQ266" s="199"/>
      <c r="BR266" s="199"/>
      <c r="BS266" s="199"/>
      <c r="BT266" s="199"/>
      <c r="BU266" s="199"/>
      <c r="BV266" s="199"/>
      <c r="BW266" s="199"/>
      <c r="BX266" s="199"/>
      <c r="BY266" s="199"/>
      <c r="BZ266" s="199"/>
      <c r="CA266" s="199"/>
      <c r="CB266" s="199"/>
      <c r="CC266" s="199"/>
      <c r="CD266" s="199"/>
      <c r="CE266" s="55"/>
      <c r="CF266" s="55"/>
      <c r="CG266" s="55"/>
      <c r="CH266" s="55"/>
      <c r="CI266" s="55"/>
      <c r="CJ266" s="55"/>
      <c r="CK266" s="55"/>
      <c r="CL266" s="55"/>
      <c r="CM266" s="55"/>
      <c r="CN266" s="55"/>
      <c r="CO266" s="55"/>
      <c r="CP266" s="55"/>
      <c r="CQ266" s="55"/>
    </row>
    <row r="267" spans="1:95" s="1" customFormat="1" ht="21" customHeight="1" thickTop="1" thickBot="1" x14ac:dyDescent="0.25">
      <c r="A267" s="341"/>
      <c r="B267" s="58"/>
      <c r="C267" s="124"/>
      <c r="D267" s="631" t="s">
        <v>145</v>
      </c>
      <c r="E267" s="632"/>
      <c r="F267" s="632"/>
      <c r="G267" s="632"/>
      <c r="H267" s="632"/>
      <c r="I267" s="632"/>
      <c r="J267" s="632"/>
      <c r="K267" s="632"/>
      <c r="L267" s="632"/>
      <c r="M267" s="632"/>
      <c r="N267" s="632"/>
      <c r="O267" s="632"/>
      <c r="P267" s="632"/>
      <c r="Q267" s="632"/>
      <c r="R267" s="632"/>
      <c r="S267" s="632"/>
      <c r="T267" s="632"/>
      <c r="U267" s="632"/>
      <c r="V267" s="632"/>
      <c r="W267" s="632"/>
      <c r="X267" s="633"/>
      <c r="Y267" s="445">
        <f>SUM(Y257:Y266)</f>
        <v>0</v>
      </c>
      <c r="Z267" s="339">
        <f>SUM(Z257:Z266)</f>
        <v>120</v>
      </c>
      <c r="AA267" s="57"/>
      <c r="AB267" s="55"/>
      <c r="AC267" s="199"/>
      <c r="AD267" s="202"/>
      <c r="AE267" s="199"/>
      <c r="AF267" s="199"/>
      <c r="AG267" s="199"/>
      <c r="AH267" s="199"/>
      <c r="AI267" s="199"/>
      <c r="AJ267" s="199"/>
      <c r="AK267" s="199"/>
      <c r="AL267" s="199"/>
      <c r="AM267" s="199"/>
      <c r="AN267" s="199"/>
      <c r="AO267" s="199"/>
      <c r="AP267" s="199"/>
      <c r="AQ267" s="199"/>
      <c r="AR267" s="199"/>
      <c r="AS267" s="199"/>
      <c r="AT267" s="199"/>
      <c r="AU267" s="199"/>
      <c r="AV267" s="199"/>
      <c r="AW267" s="199"/>
      <c r="AX267" s="199"/>
      <c r="AY267" s="199"/>
      <c r="AZ267" s="199"/>
      <c r="BA267" s="199"/>
      <c r="BB267" s="199"/>
      <c r="BC267" s="199"/>
      <c r="BD267" s="199"/>
      <c r="BE267" s="199"/>
      <c r="BF267" s="199"/>
      <c r="BG267" s="199"/>
      <c r="BH267" s="199"/>
      <c r="BI267" s="199"/>
      <c r="BJ267" s="199"/>
      <c r="BK267" s="199"/>
      <c r="BL267" s="199"/>
      <c r="BM267" s="199"/>
      <c r="BN267" s="199"/>
      <c r="BO267" s="199"/>
      <c r="BP267" s="199"/>
      <c r="BQ267" s="199"/>
      <c r="BR267" s="199"/>
      <c r="BS267" s="199"/>
      <c r="BT267" s="199"/>
      <c r="BU267" s="199"/>
      <c r="BV267" s="199"/>
      <c r="BW267" s="199"/>
      <c r="BX267" s="199"/>
      <c r="BY267" s="199"/>
      <c r="BZ267" s="199"/>
      <c r="CA267" s="199"/>
      <c r="CB267" s="199"/>
      <c r="CC267" s="199"/>
      <c r="CD267" s="199"/>
      <c r="CE267" s="55"/>
      <c r="CF267" s="55"/>
      <c r="CG267" s="55"/>
      <c r="CH267" s="55"/>
      <c r="CI267" s="55"/>
      <c r="CJ267" s="55"/>
      <c r="CK267" s="55"/>
      <c r="CL267" s="55"/>
      <c r="CM267" s="55"/>
      <c r="CN267" s="55"/>
      <c r="CO267" s="55"/>
      <c r="CP267" s="55"/>
      <c r="CQ267" s="55"/>
    </row>
    <row r="268" spans="1:95" s="1" customFormat="1" ht="21" customHeight="1" thickBot="1" x14ac:dyDescent="0.25">
      <c r="A268" s="330"/>
      <c r="B268" s="220"/>
      <c r="C268" s="153"/>
      <c r="D268" s="634"/>
      <c r="E268" s="635"/>
      <c r="F268" s="698">
        <f>IF(X262="na",0,IF(X265="na", 15, 20))</f>
        <v>20</v>
      </c>
      <c r="G268" s="646"/>
      <c r="H268" s="646"/>
      <c r="I268" s="646"/>
      <c r="J268" s="646"/>
      <c r="K268" s="646"/>
      <c r="L268" s="646"/>
      <c r="M268" s="646"/>
      <c r="N268" s="646"/>
      <c r="O268" s="646"/>
      <c r="P268" s="646"/>
      <c r="Q268" s="646"/>
      <c r="R268" s="646"/>
      <c r="S268" s="646"/>
      <c r="T268" s="646"/>
      <c r="U268" s="646"/>
      <c r="V268" s="646"/>
      <c r="W268" s="646"/>
      <c r="X268" s="646"/>
      <c r="Y268" s="646"/>
      <c r="Z268" s="647"/>
      <c r="AA268" s="57"/>
      <c r="AB268" s="55"/>
      <c r="AC268" s="199"/>
      <c r="AD268" s="202"/>
      <c r="AE268" s="199"/>
      <c r="AF268" s="199"/>
      <c r="AG268" s="199"/>
      <c r="AH268" s="199"/>
      <c r="AI268" s="199"/>
      <c r="AJ268" s="199"/>
      <c r="AK268" s="199"/>
      <c r="AL268" s="199"/>
      <c r="AM268" s="199"/>
      <c r="AN268" s="199"/>
      <c r="AO268" s="199"/>
      <c r="AP268" s="199"/>
      <c r="AQ268" s="199"/>
      <c r="AR268" s="199"/>
      <c r="AS268" s="199"/>
      <c r="AT268" s="199"/>
      <c r="AU268" s="199"/>
      <c r="AV268" s="199"/>
      <c r="AW268" s="199"/>
      <c r="AX268" s="199"/>
      <c r="AY268" s="199"/>
      <c r="AZ268" s="199"/>
      <c r="BA268" s="199"/>
      <c r="BB268" s="199"/>
      <c r="BC268" s="199"/>
      <c r="BD268" s="199"/>
      <c r="BE268" s="199"/>
      <c r="BF268" s="199"/>
      <c r="BG268" s="199"/>
      <c r="BH268" s="199"/>
      <c r="BI268" s="199"/>
      <c r="BJ268" s="199"/>
      <c r="BK268" s="199"/>
      <c r="BL268" s="199"/>
      <c r="BM268" s="199"/>
      <c r="BN268" s="199"/>
      <c r="BO268" s="199"/>
      <c r="BP268" s="199"/>
      <c r="BQ268" s="199"/>
      <c r="BR268" s="199"/>
      <c r="BS268" s="199"/>
      <c r="BT268" s="199"/>
      <c r="BU268" s="199"/>
      <c r="BV268" s="199"/>
      <c r="BW268" s="199"/>
      <c r="BX268" s="199"/>
      <c r="BY268" s="199"/>
      <c r="BZ268" s="199"/>
      <c r="CA268" s="199"/>
      <c r="CB268" s="199"/>
      <c r="CC268" s="199"/>
      <c r="CD268" s="199"/>
      <c r="CE268" s="55"/>
      <c r="CF268" s="55"/>
      <c r="CG268" s="55"/>
      <c r="CH268" s="55"/>
      <c r="CI268" s="55"/>
      <c r="CJ268" s="55"/>
      <c r="CK268" s="55"/>
      <c r="CL268" s="55"/>
      <c r="CM268" s="55"/>
      <c r="CN268" s="55"/>
      <c r="CO268" s="55"/>
      <c r="CP268" s="55"/>
      <c r="CQ268" s="55"/>
    </row>
    <row r="269" spans="1:95" s="1" customFormat="1" ht="30" customHeight="1" thickBot="1" x14ac:dyDescent="0.25">
      <c r="A269" s="327"/>
      <c r="B269" s="279">
        <v>5430</v>
      </c>
      <c r="C269" s="157" t="s">
        <v>27</v>
      </c>
      <c r="D269" s="221"/>
      <c r="E269" s="222"/>
      <c r="F269" s="221"/>
      <c r="G269" s="222"/>
      <c r="H269" s="221" t="s">
        <v>429</v>
      </c>
      <c r="I269" s="222"/>
      <c r="J269" s="221"/>
      <c r="K269" s="222"/>
      <c r="L269" s="221"/>
      <c r="M269" s="222"/>
      <c r="N269" s="221"/>
      <c r="O269" s="222"/>
      <c r="P269" s="221"/>
      <c r="Q269" s="222"/>
      <c r="R269" s="221"/>
      <c r="S269" s="222"/>
      <c r="T269" s="221"/>
      <c r="U269" s="222"/>
      <c r="V269" s="221"/>
      <c r="W269" s="222"/>
      <c r="X269" s="48"/>
      <c r="Y269" s="48"/>
      <c r="Z269" s="354"/>
      <c r="AA269" s="57"/>
      <c r="AB269" s="55"/>
      <c r="AC269" s="199"/>
      <c r="AD269" s="202"/>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c r="CE269" s="55"/>
      <c r="CF269" s="55"/>
      <c r="CG269" s="55"/>
      <c r="CH269" s="55"/>
      <c r="CI269" s="55"/>
      <c r="CJ269" s="55"/>
      <c r="CK269" s="55"/>
      <c r="CL269" s="55"/>
      <c r="CM269" s="55"/>
      <c r="CN269" s="55"/>
      <c r="CO269" s="55"/>
      <c r="CP269" s="55"/>
      <c r="CQ269" s="55"/>
    </row>
    <row r="270" spans="1:95" s="1" customFormat="1" ht="45" customHeight="1" x14ac:dyDescent="0.2">
      <c r="A270" s="355"/>
      <c r="B270" s="225" t="s">
        <v>730</v>
      </c>
      <c r="C270" s="119" t="s">
        <v>731</v>
      </c>
      <c r="D270" s="696"/>
      <c r="E270" s="696"/>
      <c r="F270" s="696"/>
      <c r="G270" s="696"/>
      <c r="H270" s="696"/>
      <c r="I270" s="696"/>
      <c r="J270" s="696"/>
      <c r="K270" s="696"/>
      <c r="L270" s="696"/>
      <c r="M270" s="696"/>
      <c r="N270" s="696"/>
      <c r="O270" s="696"/>
      <c r="P270" s="696"/>
      <c r="Q270" s="696"/>
      <c r="R270" s="696"/>
      <c r="S270" s="696"/>
      <c r="T270" s="696"/>
      <c r="U270" s="696"/>
      <c r="V270" s="696"/>
      <c r="W270" s="696"/>
      <c r="X270" s="468"/>
      <c r="Y270" s="469">
        <f>IF(COUNTIF(D270:W270,"s"),0,IF(COUNTIF(D270:W270,"a"),Z270,0))</f>
        <v>0</v>
      </c>
      <c r="Z270" s="360">
        <v>30</v>
      </c>
      <c r="AA270" s="57">
        <f>COUNTIF(D270:W270,"a")+COUNTIF(D270:W270,"s")</f>
        <v>0</v>
      </c>
      <c r="AB270" s="402"/>
      <c r="AC270" s="199"/>
      <c r="AD270" s="202"/>
      <c r="AE270" s="199"/>
      <c r="AF270" s="199"/>
      <c r="AG270" s="199"/>
      <c r="AH270" s="199"/>
      <c r="AI270" s="199"/>
      <c r="AJ270" s="199"/>
      <c r="AK270" s="199"/>
      <c r="AL270" s="199"/>
      <c r="AM270" s="199"/>
      <c r="AN270" s="199"/>
      <c r="AO270" s="199"/>
      <c r="AP270" s="199"/>
      <c r="AQ270" s="199"/>
      <c r="AR270" s="199"/>
      <c r="AS270" s="199"/>
      <c r="AT270" s="199"/>
      <c r="AU270" s="199"/>
      <c r="AV270" s="199"/>
      <c r="AW270" s="199"/>
      <c r="AX270" s="199"/>
      <c r="AY270" s="199"/>
      <c r="AZ270" s="199"/>
      <c r="BA270" s="199"/>
      <c r="BB270" s="199"/>
      <c r="BC270" s="199"/>
      <c r="BD270" s="199"/>
      <c r="BE270" s="199"/>
      <c r="BF270" s="199"/>
      <c r="BG270" s="199"/>
      <c r="BH270" s="199"/>
      <c r="BI270" s="199"/>
      <c r="BJ270" s="199"/>
      <c r="BK270" s="199"/>
      <c r="BL270" s="199"/>
      <c r="BM270" s="199"/>
      <c r="BN270" s="199"/>
      <c r="BO270" s="199"/>
      <c r="BP270" s="199"/>
      <c r="BQ270" s="199"/>
      <c r="BR270" s="199"/>
      <c r="BS270" s="199"/>
      <c r="BT270" s="199"/>
      <c r="BU270" s="199"/>
      <c r="BV270" s="199"/>
      <c r="BW270" s="199"/>
      <c r="BX270" s="199"/>
      <c r="BY270" s="199"/>
      <c r="BZ270" s="199"/>
      <c r="CA270" s="199"/>
      <c r="CB270" s="199"/>
      <c r="CC270" s="199"/>
      <c r="CD270" s="199"/>
      <c r="CE270" s="55"/>
      <c r="CF270" s="55"/>
      <c r="CG270" s="55"/>
      <c r="CH270" s="55"/>
      <c r="CI270" s="55"/>
      <c r="CJ270" s="55"/>
      <c r="CK270" s="55"/>
      <c r="CL270" s="55"/>
      <c r="CM270" s="55"/>
      <c r="CN270" s="55"/>
      <c r="CO270" s="55"/>
      <c r="CP270" s="55"/>
      <c r="CQ270" s="55"/>
    </row>
    <row r="271" spans="1:95" s="1" customFormat="1" ht="30" customHeight="1" x14ac:dyDescent="0.2">
      <c r="A271" s="341"/>
      <c r="B271" s="459"/>
      <c r="C271" s="456" t="s">
        <v>732</v>
      </c>
      <c r="D271" s="673" t="s">
        <v>692</v>
      </c>
      <c r="E271" s="674"/>
      <c r="F271" s="674"/>
      <c r="G271" s="674"/>
      <c r="H271" s="674"/>
      <c r="I271" s="674"/>
      <c r="J271" s="674"/>
      <c r="K271" s="674"/>
      <c r="L271" s="674"/>
      <c r="M271" s="674"/>
      <c r="N271" s="674"/>
      <c r="O271" s="674"/>
      <c r="P271" s="674"/>
      <c r="Q271" s="674"/>
      <c r="R271" s="674"/>
      <c r="S271" s="674"/>
      <c r="T271" s="674"/>
      <c r="U271" s="674"/>
      <c r="V271" s="674"/>
      <c r="W271" s="674"/>
      <c r="X271" s="674"/>
      <c r="Y271" s="674"/>
      <c r="Z271" s="675"/>
      <c r="AA271" s="57"/>
      <c r="AB271" s="402"/>
      <c r="AC271" s="199"/>
      <c r="AD271" s="202"/>
      <c r="AE271" s="199"/>
      <c r="AF271" s="199"/>
      <c r="AG271" s="199"/>
      <c r="AH271" s="199"/>
      <c r="AI271" s="199"/>
      <c r="AJ271" s="199"/>
      <c r="AK271" s="199"/>
      <c r="AL271" s="199"/>
      <c r="AM271" s="199"/>
      <c r="AN271" s="199"/>
      <c r="AO271" s="199"/>
      <c r="AP271" s="199"/>
      <c r="AQ271" s="199"/>
      <c r="AR271" s="199"/>
      <c r="AS271" s="199"/>
      <c r="AT271" s="199"/>
      <c r="AU271" s="199"/>
      <c r="AV271" s="199"/>
      <c r="AW271" s="199"/>
      <c r="AX271" s="199"/>
      <c r="AY271" s="199"/>
      <c r="AZ271" s="199"/>
      <c r="BA271" s="199"/>
      <c r="BB271" s="199"/>
      <c r="BC271" s="199"/>
      <c r="BD271" s="199"/>
      <c r="BE271" s="199"/>
      <c r="BF271" s="199"/>
      <c r="BG271" s="199"/>
      <c r="BH271" s="199"/>
      <c r="BI271" s="199"/>
      <c r="BJ271" s="199"/>
      <c r="BK271" s="199"/>
      <c r="BL271" s="199"/>
      <c r="BM271" s="199"/>
      <c r="BN271" s="199"/>
      <c r="BO271" s="199"/>
      <c r="BP271" s="199"/>
      <c r="BQ271" s="199"/>
      <c r="BR271" s="199"/>
      <c r="BS271" s="199"/>
      <c r="BT271" s="199"/>
      <c r="BU271" s="199"/>
      <c r="BV271" s="199"/>
      <c r="BW271" s="199"/>
      <c r="BX271" s="199"/>
      <c r="BY271" s="199"/>
      <c r="BZ271" s="199"/>
      <c r="CA271" s="199"/>
      <c r="CB271" s="199"/>
      <c r="CC271" s="199"/>
      <c r="CD271" s="199"/>
      <c r="CE271" s="55"/>
      <c r="CF271" s="55"/>
      <c r="CG271" s="55"/>
      <c r="CH271" s="55"/>
      <c r="CI271" s="55"/>
      <c r="CJ271" s="55"/>
      <c r="CK271" s="55"/>
      <c r="CL271" s="55"/>
      <c r="CM271" s="55"/>
      <c r="CN271" s="55"/>
      <c r="CO271" s="55"/>
      <c r="CP271" s="55"/>
      <c r="CQ271" s="55"/>
    </row>
    <row r="272" spans="1:95" s="1" customFormat="1" ht="27.95" customHeight="1" x14ac:dyDescent="0.2">
      <c r="A272" s="341"/>
      <c r="B272" s="211"/>
      <c r="C272" s="156" t="s">
        <v>733</v>
      </c>
      <c r="D272" s="625"/>
      <c r="E272" s="626"/>
      <c r="F272" s="625"/>
      <c r="G272" s="626"/>
      <c r="H272" s="625"/>
      <c r="I272" s="626"/>
      <c r="J272" s="625"/>
      <c r="K272" s="626"/>
      <c r="L272" s="625"/>
      <c r="M272" s="626"/>
      <c r="N272" s="625"/>
      <c r="O272" s="626"/>
      <c r="P272" s="625"/>
      <c r="Q272" s="626"/>
      <c r="R272" s="625"/>
      <c r="S272" s="626"/>
      <c r="T272" s="625"/>
      <c r="U272" s="626"/>
      <c r="V272" s="625"/>
      <c r="W272" s="626"/>
      <c r="X272" s="669"/>
      <c r="Y272" s="690"/>
      <c r="Z272" s="691"/>
      <c r="AA272" s="57">
        <f>IF(COUNTIF($D$270:$W$270,"s"),1,COUNTIF(D272:W272, "a"))</f>
        <v>0</v>
      </c>
      <c r="AB272" s="402"/>
      <c r="AC272" s="199"/>
      <c r="AD272" s="202"/>
      <c r="AE272" s="199"/>
      <c r="AF272" s="199"/>
      <c r="AG272" s="199"/>
      <c r="AH272" s="199"/>
      <c r="AI272" s="199"/>
      <c r="AJ272" s="199"/>
      <c r="AK272" s="199"/>
      <c r="AL272" s="199"/>
      <c r="AM272" s="199"/>
      <c r="AN272" s="199"/>
      <c r="AO272" s="199"/>
      <c r="AP272" s="199"/>
      <c r="AQ272" s="199"/>
      <c r="AR272" s="199"/>
      <c r="AS272" s="199"/>
      <c r="AT272" s="199"/>
      <c r="AU272" s="199"/>
      <c r="AV272" s="199"/>
      <c r="AW272" s="199"/>
      <c r="AX272" s="199"/>
      <c r="AY272" s="199"/>
      <c r="AZ272" s="199"/>
      <c r="BA272" s="199"/>
      <c r="BB272" s="199"/>
      <c r="BC272" s="199"/>
      <c r="BD272" s="199"/>
      <c r="BE272" s="199"/>
      <c r="BF272" s="199"/>
      <c r="BG272" s="199"/>
      <c r="BH272" s="199"/>
      <c r="BI272" s="199"/>
      <c r="BJ272" s="199"/>
      <c r="BK272" s="199"/>
      <c r="BL272" s="199"/>
      <c r="BM272" s="199"/>
      <c r="BN272" s="199"/>
      <c r="BO272" s="199"/>
      <c r="BP272" s="199"/>
      <c r="BQ272" s="199"/>
      <c r="BR272" s="199"/>
      <c r="BS272" s="199"/>
      <c r="BT272" s="199"/>
      <c r="BU272" s="199"/>
      <c r="BV272" s="199"/>
      <c r="BW272" s="199"/>
      <c r="BX272" s="199"/>
      <c r="BY272" s="199"/>
      <c r="BZ272" s="199"/>
      <c r="CA272" s="199"/>
      <c r="CB272" s="199"/>
      <c r="CC272" s="199"/>
      <c r="CD272" s="199"/>
      <c r="CE272" s="55"/>
      <c r="CF272" s="55"/>
      <c r="CG272" s="55"/>
      <c r="CH272" s="55"/>
      <c r="CI272" s="55"/>
      <c r="CJ272" s="55"/>
      <c r="CK272" s="55"/>
      <c r="CL272" s="55"/>
      <c r="CM272" s="55"/>
      <c r="CN272" s="55"/>
      <c r="CO272" s="55"/>
      <c r="CP272" s="55"/>
      <c r="CQ272" s="55"/>
    </row>
    <row r="273" spans="1:95" s="1" customFormat="1" ht="27.95" customHeight="1" x14ac:dyDescent="0.2">
      <c r="A273" s="341"/>
      <c r="B273" s="219"/>
      <c r="C273" s="156" t="s">
        <v>734</v>
      </c>
      <c r="D273" s="585"/>
      <c r="E273" s="627"/>
      <c r="F273" s="585"/>
      <c r="G273" s="627"/>
      <c r="H273" s="585"/>
      <c r="I273" s="627"/>
      <c r="J273" s="585"/>
      <c r="K273" s="627"/>
      <c r="L273" s="585"/>
      <c r="M273" s="627"/>
      <c r="N273" s="585"/>
      <c r="O273" s="627"/>
      <c r="P273" s="585"/>
      <c r="Q273" s="627"/>
      <c r="R273" s="585"/>
      <c r="S273" s="627"/>
      <c r="T273" s="585"/>
      <c r="U273" s="627"/>
      <c r="V273" s="585"/>
      <c r="W273" s="627"/>
      <c r="X273" s="692"/>
      <c r="Y273" s="690"/>
      <c r="Z273" s="691"/>
      <c r="AA273" s="57">
        <f t="shared" ref="AA273:AA274" si="43">IF(COUNTIF($D$270:$W$270,"s"),1,COUNTIF(D273:W273, "a"))</f>
        <v>0</v>
      </c>
      <c r="AB273" s="402"/>
      <c r="AC273" s="199"/>
      <c r="AD273" s="202"/>
      <c r="AE273" s="199"/>
      <c r="AF273" s="199"/>
      <c r="AG273" s="199"/>
      <c r="AH273" s="199"/>
      <c r="AI273" s="199"/>
      <c r="AJ273" s="199"/>
      <c r="AK273" s="199"/>
      <c r="AL273" s="199"/>
      <c r="AM273" s="199"/>
      <c r="AN273" s="199"/>
      <c r="AO273" s="199"/>
      <c r="AP273" s="199"/>
      <c r="AQ273" s="199"/>
      <c r="AR273" s="199"/>
      <c r="AS273" s="199"/>
      <c r="AT273" s="199"/>
      <c r="AU273" s="199"/>
      <c r="AV273" s="199"/>
      <c r="AW273" s="199"/>
      <c r="AX273" s="199"/>
      <c r="AY273" s="199"/>
      <c r="AZ273" s="199"/>
      <c r="BA273" s="199"/>
      <c r="BB273" s="199"/>
      <c r="BC273" s="199"/>
      <c r="BD273" s="199"/>
      <c r="BE273" s="199"/>
      <c r="BF273" s="199"/>
      <c r="BG273" s="199"/>
      <c r="BH273" s="199"/>
      <c r="BI273" s="199"/>
      <c r="BJ273" s="199"/>
      <c r="BK273" s="199"/>
      <c r="BL273" s="199"/>
      <c r="BM273" s="199"/>
      <c r="BN273" s="199"/>
      <c r="BO273" s="199"/>
      <c r="BP273" s="199"/>
      <c r="BQ273" s="199"/>
      <c r="BR273" s="199"/>
      <c r="BS273" s="199"/>
      <c r="BT273" s="199"/>
      <c r="BU273" s="199"/>
      <c r="BV273" s="199"/>
      <c r="BW273" s="199"/>
      <c r="BX273" s="199"/>
      <c r="BY273" s="199"/>
      <c r="BZ273" s="199"/>
      <c r="CA273" s="199"/>
      <c r="CB273" s="199"/>
      <c r="CC273" s="199"/>
      <c r="CD273" s="199"/>
      <c r="CE273" s="55"/>
      <c r="CF273" s="55"/>
      <c r="CG273" s="55"/>
      <c r="CH273" s="55"/>
      <c r="CI273" s="55"/>
      <c r="CJ273" s="55"/>
      <c r="CK273" s="55"/>
      <c r="CL273" s="55"/>
      <c r="CM273" s="55"/>
      <c r="CN273" s="55"/>
      <c r="CO273" s="55"/>
      <c r="CP273" s="55"/>
      <c r="CQ273" s="55"/>
    </row>
    <row r="274" spans="1:95" s="1" customFormat="1" ht="27.95" customHeight="1" thickBot="1" x14ac:dyDescent="0.25">
      <c r="A274" s="347"/>
      <c r="B274" s="214"/>
      <c r="C274" s="158" t="s">
        <v>735</v>
      </c>
      <c r="D274" s="588"/>
      <c r="E274" s="650"/>
      <c r="F274" s="588"/>
      <c r="G274" s="650"/>
      <c r="H274" s="588"/>
      <c r="I274" s="650"/>
      <c r="J274" s="588"/>
      <c r="K274" s="650"/>
      <c r="L274" s="588"/>
      <c r="M274" s="650"/>
      <c r="N274" s="588"/>
      <c r="O274" s="650"/>
      <c r="P274" s="588"/>
      <c r="Q274" s="650"/>
      <c r="R274" s="588"/>
      <c r="S274" s="650"/>
      <c r="T274" s="588"/>
      <c r="U274" s="650"/>
      <c r="V274" s="588"/>
      <c r="W274" s="650"/>
      <c r="X274" s="692"/>
      <c r="Y274" s="690"/>
      <c r="Z274" s="691"/>
      <c r="AA274" s="57">
        <f t="shared" si="43"/>
        <v>0</v>
      </c>
      <c r="AB274" s="402"/>
      <c r="AC274" s="199"/>
      <c r="AD274" s="202"/>
      <c r="AE274" s="199"/>
      <c r="AF274" s="199"/>
      <c r="AG274" s="199"/>
      <c r="AH274" s="199"/>
      <c r="AI274" s="199"/>
      <c r="AJ274" s="199"/>
      <c r="AK274" s="199"/>
      <c r="AL274" s="199"/>
      <c r="AM274" s="199"/>
      <c r="AN274" s="199"/>
      <c r="AO274" s="199"/>
      <c r="AP274" s="199"/>
      <c r="AQ274" s="199"/>
      <c r="AR274" s="199"/>
      <c r="AS274" s="199"/>
      <c r="AT274" s="199"/>
      <c r="AU274" s="199"/>
      <c r="AV274" s="199"/>
      <c r="AW274" s="199"/>
      <c r="AX274" s="199"/>
      <c r="AY274" s="199"/>
      <c r="AZ274" s="199"/>
      <c r="BA274" s="199"/>
      <c r="BB274" s="199"/>
      <c r="BC274" s="199"/>
      <c r="BD274" s="199"/>
      <c r="BE274" s="199"/>
      <c r="BF274" s="199"/>
      <c r="BG274" s="199"/>
      <c r="BH274" s="199"/>
      <c r="BI274" s="199"/>
      <c r="BJ274" s="199"/>
      <c r="BK274" s="199"/>
      <c r="BL274" s="199"/>
      <c r="BM274" s="199"/>
      <c r="BN274" s="199"/>
      <c r="BO274" s="199"/>
      <c r="BP274" s="199"/>
      <c r="BQ274" s="199"/>
      <c r="BR274" s="199"/>
      <c r="BS274" s="199"/>
      <c r="BT274" s="199"/>
      <c r="BU274" s="199"/>
      <c r="BV274" s="199"/>
      <c r="BW274" s="199"/>
      <c r="BX274" s="199"/>
      <c r="BY274" s="199"/>
      <c r="BZ274" s="199"/>
      <c r="CA274" s="199"/>
      <c r="CB274" s="199"/>
      <c r="CC274" s="199"/>
      <c r="CD274" s="199"/>
      <c r="CE274" s="55"/>
      <c r="CF274" s="55"/>
      <c r="CG274" s="55"/>
      <c r="CH274" s="55"/>
      <c r="CI274" s="55"/>
      <c r="CJ274" s="55"/>
      <c r="CK274" s="55"/>
      <c r="CL274" s="55"/>
      <c r="CM274" s="55"/>
      <c r="CN274" s="55"/>
      <c r="CO274" s="55"/>
      <c r="CP274" s="55"/>
      <c r="CQ274" s="55"/>
    </row>
    <row r="275" spans="1:95" s="1" customFormat="1" ht="21" customHeight="1" thickTop="1" thickBot="1" x14ac:dyDescent="0.25">
      <c r="A275" s="341"/>
      <c r="B275" s="58"/>
      <c r="C275" s="124"/>
      <c r="D275" s="631" t="s">
        <v>145</v>
      </c>
      <c r="E275" s="648"/>
      <c r="F275" s="648"/>
      <c r="G275" s="648"/>
      <c r="H275" s="648"/>
      <c r="I275" s="648"/>
      <c r="J275" s="648"/>
      <c r="K275" s="648"/>
      <c r="L275" s="648"/>
      <c r="M275" s="648"/>
      <c r="N275" s="648"/>
      <c r="O275" s="648"/>
      <c r="P275" s="648"/>
      <c r="Q275" s="648"/>
      <c r="R275" s="648"/>
      <c r="S275" s="648"/>
      <c r="T275" s="648"/>
      <c r="U275" s="648"/>
      <c r="V275" s="648"/>
      <c r="W275" s="648"/>
      <c r="X275" s="649"/>
      <c r="Y275" s="445">
        <f>SUM(Y270:Y270)</f>
        <v>0</v>
      </c>
      <c r="Z275" s="339">
        <f>SUM(Z270:Z270)</f>
        <v>30</v>
      </c>
      <c r="AA275" s="57"/>
      <c r="AB275" s="55"/>
      <c r="AC275" s="199"/>
      <c r="AD275" s="202"/>
      <c r="AE275" s="199"/>
      <c r="AF275" s="199"/>
      <c r="AG275" s="199"/>
      <c r="AH275" s="199"/>
      <c r="AI275" s="199"/>
      <c r="AJ275" s="199"/>
      <c r="AK275" s="199"/>
      <c r="AL275" s="199"/>
      <c r="AM275" s="199"/>
      <c r="AN275" s="199"/>
      <c r="AO275" s="199"/>
      <c r="AP275" s="199"/>
      <c r="AQ275" s="199"/>
      <c r="AR275" s="199"/>
      <c r="AS275" s="199"/>
      <c r="AT275" s="199"/>
      <c r="AU275" s="199"/>
      <c r="AV275" s="199"/>
      <c r="AW275" s="199"/>
      <c r="AX275" s="199"/>
      <c r="AY275" s="199"/>
      <c r="AZ275" s="199"/>
      <c r="BA275" s="199"/>
      <c r="BB275" s="199"/>
      <c r="BC275" s="199"/>
      <c r="BD275" s="199"/>
      <c r="BE275" s="199"/>
      <c r="BF275" s="199"/>
      <c r="BG275" s="199"/>
      <c r="BH275" s="199"/>
      <c r="BI275" s="199"/>
      <c r="BJ275" s="199"/>
      <c r="BK275" s="199"/>
      <c r="BL275" s="199"/>
      <c r="BM275" s="199"/>
      <c r="BN275" s="199"/>
      <c r="BO275" s="199"/>
      <c r="BP275" s="199"/>
      <c r="BQ275" s="199"/>
      <c r="BR275" s="199"/>
      <c r="BS275" s="199"/>
      <c r="BT275" s="199"/>
      <c r="BU275" s="199"/>
      <c r="BV275" s="199"/>
      <c r="BW275" s="199"/>
      <c r="BX275" s="199"/>
      <c r="BY275" s="199"/>
      <c r="BZ275" s="199"/>
      <c r="CA275" s="199"/>
      <c r="CB275" s="199"/>
      <c r="CC275" s="199"/>
      <c r="CD275" s="199"/>
      <c r="CE275" s="55"/>
      <c r="CF275" s="55"/>
      <c r="CG275" s="55"/>
      <c r="CH275" s="55"/>
      <c r="CI275" s="55"/>
      <c r="CJ275" s="55"/>
      <c r="CK275" s="55"/>
      <c r="CL275" s="55"/>
      <c r="CM275" s="55"/>
      <c r="CN275" s="55"/>
      <c r="CO275" s="55"/>
      <c r="CP275" s="55"/>
      <c r="CQ275" s="55"/>
    </row>
    <row r="276" spans="1:95" s="1" customFormat="1" ht="21" customHeight="1" thickBot="1" x14ac:dyDescent="0.25">
      <c r="A276" s="330"/>
      <c r="B276" s="152"/>
      <c r="C276" s="153"/>
      <c r="D276" s="634"/>
      <c r="E276" s="635"/>
      <c r="F276" s="697">
        <v>0</v>
      </c>
      <c r="G276" s="646"/>
      <c r="H276" s="646"/>
      <c r="I276" s="646"/>
      <c r="J276" s="646"/>
      <c r="K276" s="646"/>
      <c r="L276" s="646"/>
      <c r="M276" s="646"/>
      <c r="N276" s="646"/>
      <c r="O276" s="646"/>
      <c r="P276" s="646"/>
      <c r="Q276" s="646"/>
      <c r="R276" s="646"/>
      <c r="S276" s="646"/>
      <c r="T276" s="646"/>
      <c r="U276" s="646"/>
      <c r="V276" s="646"/>
      <c r="W276" s="646"/>
      <c r="X276" s="646"/>
      <c r="Y276" s="646"/>
      <c r="Z276" s="647"/>
      <c r="AA276" s="57"/>
      <c r="AB276" s="55"/>
      <c r="AC276" s="199"/>
      <c r="AD276" s="202"/>
      <c r="AE276" s="199"/>
      <c r="AF276" s="199"/>
      <c r="AG276" s="199"/>
      <c r="AH276" s="199"/>
      <c r="AI276" s="199"/>
      <c r="AJ276" s="199"/>
      <c r="AK276" s="199"/>
      <c r="AL276" s="199"/>
      <c r="AM276" s="199"/>
      <c r="AN276" s="199"/>
      <c r="AO276" s="199"/>
      <c r="AP276" s="199"/>
      <c r="AQ276" s="199"/>
      <c r="AR276" s="199"/>
      <c r="AS276" s="199"/>
      <c r="AT276" s="199"/>
      <c r="AU276" s="199"/>
      <c r="AV276" s="199"/>
      <c r="AW276" s="199"/>
      <c r="AX276" s="199"/>
      <c r="AY276" s="199"/>
      <c r="AZ276" s="199"/>
      <c r="BA276" s="199"/>
      <c r="BB276" s="199"/>
      <c r="BC276" s="199"/>
      <c r="BD276" s="199"/>
      <c r="BE276" s="199"/>
      <c r="BF276" s="199"/>
      <c r="BG276" s="199"/>
      <c r="BH276" s="199"/>
      <c r="BI276" s="199"/>
      <c r="BJ276" s="199"/>
      <c r="BK276" s="199"/>
      <c r="BL276" s="199"/>
      <c r="BM276" s="199"/>
      <c r="BN276" s="199"/>
      <c r="BO276" s="199"/>
      <c r="BP276" s="199"/>
      <c r="BQ276" s="199"/>
      <c r="BR276" s="199"/>
      <c r="BS276" s="199"/>
      <c r="BT276" s="199"/>
      <c r="BU276" s="199"/>
      <c r="BV276" s="199"/>
      <c r="BW276" s="199"/>
      <c r="BX276" s="199"/>
      <c r="BY276" s="199"/>
      <c r="BZ276" s="199"/>
      <c r="CA276" s="199"/>
      <c r="CB276" s="199"/>
      <c r="CC276" s="199"/>
      <c r="CD276" s="199"/>
      <c r="CE276" s="55"/>
      <c r="CF276" s="55"/>
      <c r="CG276" s="55"/>
      <c r="CH276" s="55"/>
      <c r="CI276" s="55"/>
      <c r="CJ276" s="55"/>
      <c r="CK276" s="55"/>
      <c r="CL276" s="55"/>
      <c r="CM276" s="55"/>
      <c r="CN276" s="55"/>
      <c r="CO276" s="55"/>
      <c r="CP276" s="55"/>
      <c r="CQ276" s="55"/>
    </row>
    <row r="277" spans="1:95" s="1" customFormat="1" ht="30" customHeight="1" x14ac:dyDescent="0.2">
      <c r="A277" s="327"/>
      <c r="B277" s="393">
        <v>5440</v>
      </c>
      <c r="C277" s="470" t="s">
        <v>918</v>
      </c>
      <c r="D277" s="471"/>
      <c r="E277" s="472"/>
      <c r="F277" s="471"/>
      <c r="G277" s="472"/>
      <c r="H277" s="471"/>
      <c r="I277" s="472"/>
      <c r="J277" s="471"/>
      <c r="K277" s="472"/>
      <c r="L277" s="471"/>
      <c r="M277" s="472"/>
      <c r="N277" s="471"/>
      <c r="O277" s="472"/>
      <c r="P277" s="471"/>
      <c r="Q277" s="472"/>
      <c r="R277" s="471"/>
      <c r="S277" s="472"/>
      <c r="T277" s="471"/>
      <c r="U277" s="472"/>
      <c r="V277" s="471"/>
      <c r="W277" s="472"/>
      <c r="X277" s="473"/>
      <c r="Y277" s="473"/>
      <c r="Z277" s="474"/>
      <c r="AA277" s="57"/>
      <c r="AB277" s="55"/>
      <c r="AC277" s="199"/>
      <c r="AD277" s="202"/>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c r="CE277" s="55"/>
      <c r="CF277" s="55"/>
      <c r="CG277" s="55"/>
      <c r="CH277" s="55"/>
      <c r="CI277" s="55"/>
      <c r="CJ277" s="55"/>
      <c r="CK277" s="55"/>
      <c r="CL277" s="55"/>
      <c r="CM277" s="55"/>
      <c r="CN277" s="55"/>
      <c r="CO277" s="55"/>
      <c r="CP277" s="55"/>
      <c r="CQ277" s="55"/>
    </row>
    <row r="278" spans="1:95" s="1" customFormat="1" ht="30" customHeight="1" x14ac:dyDescent="0.2">
      <c r="A278" s="327"/>
      <c r="B278" s="7"/>
      <c r="C278" s="311" t="s">
        <v>685</v>
      </c>
      <c r="D278" s="653"/>
      <c r="E278" s="653"/>
      <c r="F278" s="653"/>
      <c r="G278" s="653"/>
      <c r="H278" s="653"/>
      <c r="I278" s="653"/>
      <c r="J278" s="653"/>
      <c r="K278" s="653"/>
      <c r="L278" s="653"/>
      <c r="M278" s="653"/>
      <c r="N278" s="653"/>
      <c r="O278" s="653"/>
      <c r="P278" s="653"/>
      <c r="Q278" s="653"/>
      <c r="R278" s="653"/>
      <c r="S278" s="653"/>
      <c r="T278" s="653"/>
      <c r="U278" s="653"/>
      <c r="V278" s="653"/>
      <c r="W278" s="653"/>
      <c r="X278" s="653"/>
      <c r="Y278" s="653"/>
      <c r="Z278" s="654"/>
      <c r="AA278" s="57"/>
      <c r="AB278" s="55"/>
      <c r="AC278" s="199"/>
      <c r="AD278" s="202"/>
      <c r="AE278" s="199"/>
      <c r="AF278" s="199"/>
      <c r="AG278" s="199"/>
      <c r="AH278" s="199"/>
      <c r="AI278" s="199"/>
      <c r="AJ278" s="199"/>
      <c r="AK278" s="199"/>
      <c r="AL278" s="199"/>
      <c r="AM278" s="199"/>
      <c r="AN278" s="199"/>
      <c r="AO278" s="199"/>
      <c r="AP278" s="199"/>
      <c r="AQ278" s="199"/>
      <c r="AR278" s="199"/>
      <c r="AS278" s="199"/>
      <c r="AT278" s="199"/>
      <c r="AU278" s="199"/>
      <c r="AV278" s="199"/>
      <c r="AW278" s="199"/>
      <c r="AX278" s="199"/>
      <c r="AY278" s="199"/>
      <c r="AZ278" s="199"/>
      <c r="BA278" s="199"/>
      <c r="BB278" s="199"/>
      <c r="BC278" s="199"/>
      <c r="BD278" s="199"/>
      <c r="BE278" s="199"/>
      <c r="BF278" s="199"/>
      <c r="BG278" s="199"/>
      <c r="BH278" s="199"/>
      <c r="BI278" s="199"/>
      <c r="BJ278" s="199"/>
      <c r="BK278" s="199"/>
      <c r="BL278" s="199"/>
      <c r="BM278" s="199"/>
      <c r="BN278" s="199"/>
      <c r="BO278" s="199"/>
      <c r="BP278" s="199"/>
      <c r="BQ278" s="199"/>
      <c r="BR278" s="199"/>
      <c r="BS278" s="199"/>
      <c r="BT278" s="199"/>
      <c r="BU278" s="199"/>
      <c r="BV278" s="199"/>
      <c r="BW278" s="199"/>
      <c r="BX278" s="199"/>
      <c r="BY278" s="199"/>
      <c r="BZ278" s="199"/>
      <c r="CA278" s="199"/>
      <c r="CB278" s="199"/>
      <c r="CC278" s="199"/>
      <c r="CD278" s="199"/>
      <c r="CE278" s="55"/>
      <c r="CF278" s="55"/>
      <c r="CG278" s="55"/>
      <c r="CH278" s="55"/>
      <c r="CI278" s="55"/>
      <c r="CJ278" s="55"/>
      <c r="CK278" s="55"/>
      <c r="CL278" s="55"/>
      <c r="CM278" s="55"/>
      <c r="CN278" s="55"/>
      <c r="CO278" s="55"/>
      <c r="CP278" s="55"/>
      <c r="CQ278" s="55"/>
    </row>
    <row r="279" spans="1:95" s="1" customFormat="1" ht="45" customHeight="1" x14ac:dyDescent="0.2">
      <c r="A279" s="341"/>
      <c r="B279" s="379" t="s">
        <v>736</v>
      </c>
      <c r="C279" s="156" t="s">
        <v>737</v>
      </c>
      <c r="D279" s="625"/>
      <c r="E279" s="626"/>
      <c r="F279" s="625"/>
      <c r="G279" s="626"/>
      <c r="H279" s="625"/>
      <c r="I279" s="626"/>
      <c r="J279" s="625"/>
      <c r="K279" s="626"/>
      <c r="L279" s="625"/>
      <c r="M279" s="626"/>
      <c r="N279" s="625"/>
      <c r="O279" s="626"/>
      <c r="P279" s="625"/>
      <c r="Q279" s="626"/>
      <c r="R279" s="625"/>
      <c r="S279" s="626"/>
      <c r="T279" s="625"/>
      <c r="U279" s="626"/>
      <c r="V279" s="625"/>
      <c r="W279" s="626"/>
      <c r="X279" s="475"/>
      <c r="Y279" s="104">
        <f t="shared" ref="Y279:Y284" si="44">IF(OR(D279="s",F279="s",H279="s",J279="s",L279="s",N279="s",P279="s",R279="s",T279="s",V279="s"), 0, IF(OR(D279="a",F279="a",H279="a",J279="a",L279="a",N279="a",P279="a",R279="a",T279="a",V279="a"),Z279,0))</f>
        <v>0</v>
      </c>
      <c r="Z279" s="336">
        <f>IF(X279="na",0,10)</f>
        <v>10</v>
      </c>
      <c r="AA279" s="57">
        <f>COUNTIF(D279:W279,"a")+COUNTIF(D279:W279,"s")+COUNTIF(X279,"na")</f>
        <v>0</v>
      </c>
      <c r="AB279" s="402"/>
      <c r="AC279" s="199"/>
      <c r="AD279" s="202"/>
      <c r="AE279" s="199"/>
      <c r="AF279" s="199"/>
      <c r="AG279" s="199"/>
      <c r="AH279" s="199"/>
      <c r="AI279" s="199"/>
      <c r="AJ279" s="199"/>
      <c r="AK279" s="199"/>
      <c r="AL279" s="199"/>
      <c r="AM279" s="199"/>
      <c r="AN279" s="199"/>
      <c r="AO279" s="199"/>
      <c r="AP279" s="199"/>
      <c r="AQ279" s="199"/>
      <c r="AR279" s="199"/>
      <c r="AS279" s="199"/>
      <c r="AT279" s="199"/>
      <c r="AU279" s="199"/>
      <c r="AV279" s="199"/>
      <c r="AW279" s="199"/>
      <c r="AX279" s="199"/>
      <c r="AY279" s="199"/>
      <c r="AZ279" s="199"/>
      <c r="BA279" s="199"/>
      <c r="BB279" s="199"/>
      <c r="BC279" s="199"/>
      <c r="BD279" s="199"/>
      <c r="BE279" s="199"/>
      <c r="BF279" s="199"/>
      <c r="BG279" s="199"/>
      <c r="BH279" s="199"/>
      <c r="BI279" s="199"/>
      <c r="BJ279" s="199"/>
      <c r="BK279" s="199"/>
      <c r="BL279" s="199"/>
      <c r="BM279" s="199"/>
      <c r="BN279" s="199"/>
      <c r="BO279" s="199"/>
      <c r="BP279" s="199"/>
      <c r="BQ279" s="199"/>
      <c r="BR279" s="199"/>
      <c r="BS279" s="199"/>
      <c r="BT279" s="199"/>
      <c r="BU279" s="199"/>
      <c r="BV279" s="199"/>
      <c r="BW279" s="199"/>
      <c r="BX279" s="199"/>
      <c r="BY279" s="199"/>
      <c r="BZ279" s="199"/>
      <c r="CA279" s="199"/>
      <c r="CB279" s="199"/>
      <c r="CC279" s="199"/>
      <c r="CD279" s="199"/>
      <c r="CE279" s="55"/>
      <c r="CF279" s="55"/>
      <c r="CG279" s="55"/>
      <c r="CH279" s="55"/>
      <c r="CI279" s="55"/>
      <c r="CJ279" s="55"/>
      <c r="CK279" s="55"/>
      <c r="CL279" s="55"/>
      <c r="CM279" s="55"/>
      <c r="CN279" s="55"/>
      <c r="CO279" s="55"/>
      <c r="CP279" s="55"/>
      <c r="CQ279" s="55"/>
    </row>
    <row r="280" spans="1:95" s="1" customFormat="1" ht="200.1" customHeight="1" x14ac:dyDescent="0.2">
      <c r="A280" s="341"/>
      <c r="B280" s="227" t="s">
        <v>354</v>
      </c>
      <c r="C280" s="159" t="s">
        <v>740</v>
      </c>
      <c r="D280" s="585"/>
      <c r="E280" s="627"/>
      <c r="F280" s="585"/>
      <c r="G280" s="627"/>
      <c r="H280" s="585"/>
      <c r="I280" s="627"/>
      <c r="J280" s="585"/>
      <c r="K280" s="627"/>
      <c r="L280" s="585"/>
      <c r="M280" s="627"/>
      <c r="N280" s="585"/>
      <c r="O280" s="627"/>
      <c r="P280" s="585"/>
      <c r="Q280" s="627"/>
      <c r="R280" s="585"/>
      <c r="S280" s="627"/>
      <c r="T280" s="585"/>
      <c r="U280" s="627"/>
      <c r="V280" s="585"/>
      <c r="W280" s="627"/>
      <c r="X280" s="475"/>
      <c r="Y280" s="105">
        <f t="shared" si="44"/>
        <v>0</v>
      </c>
      <c r="Z280" s="337">
        <f>IF(X280="na",0,5)</f>
        <v>5</v>
      </c>
      <c r="AA280" s="57">
        <f>COUNTIF(D280:W280,"a")+COUNTIF(D280:W280,"s")+COUNTIF(X280,"na")</f>
        <v>0</v>
      </c>
      <c r="AB280" s="228"/>
      <c r="AC280" s="199"/>
      <c r="AD280" s="202"/>
      <c r="AE280" s="199"/>
      <c r="AF280" s="199"/>
      <c r="AG280" s="199"/>
      <c r="AH280" s="199"/>
      <c r="AI280" s="199"/>
      <c r="AJ280" s="199"/>
      <c r="AK280" s="199"/>
      <c r="AL280" s="199"/>
      <c r="AM280" s="199"/>
      <c r="AN280" s="199"/>
      <c r="AO280" s="199"/>
      <c r="AP280" s="199"/>
      <c r="AQ280" s="199"/>
      <c r="AR280" s="199"/>
      <c r="AS280" s="199"/>
      <c r="AT280" s="199"/>
      <c r="AU280" s="199"/>
      <c r="AV280" s="199"/>
      <c r="AW280" s="199"/>
      <c r="AX280" s="199"/>
      <c r="AY280" s="199"/>
      <c r="AZ280" s="199"/>
      <c r="BA280" s="199"/>
      <c r="BB280" s="199"/>
      <c r="BC280" s="199"/>
      <c r="BD280" s="199"/>
      <c r="BE280" s="199"/>
      <c r="BF280" s="199"/>
      <c r="BG280" s="199"/>
      <c r="BH280" s="199"/>
      <c r="BI280" s="199"/>
      <c r="BJ280" s="199"/>
      <c r="BK280" s="199"/>
      <c r="BL280" s="199"/>
      <c r="BM280" s="199"/>
      <c r="BN280" s="199"/>
      <c r="BO280" s="199"/>
      <c r="BP280" s="199"/>
      <c r="BQ280" s="199"/>
      <c r="BR280" s="199"/>
      <c r="BS280" s="199"/>
      <c r="BT280" s="199"/>
      <c r="BU280" s="199"/>
      <c r="BV280" s="199"/>
      <c r="BW280" s="199"/>
      <c r="BX280" s="199"/>
      <c r="BY280" s="199"/>
      <c r="BZ280" s="199"/>
      <c r="CA280" s="199"/>
      <c r="CB280" s="199"/>
      <c r="CC280" s="199"/>
      <c r="CD280" s="199"/>
      <c r="CE280" s="55"/>
      <c r="CF280" s="55"/>
      <c r="CG280" s="55"/>
      <c r="CH280" s="55"/>
      <c r="CI280" s="55"/>
      <c r="CJ280" s="55"/>
      <c r="CK280" s="55"/>
      <c r="CL280" s="55"/>
      <c r="CM280" s="55"/>
      <c r="CN280" s="55"/>
      <c r="CO280" s="55"/>
      <c r="CP280" s="55"/>
      <c r="CQ280" s="55"/>
    </row>
    <row r="281" spans="1:95" s="1" customFormat="1" ht="45" customHeight="1" x14ac:dyDescent="0.2">
      <c r="A281" s="341"/>
      <c r="B281" s="476" t="s">
        <v>741</v>
      </c>
      <c r="C281" s="158" t="s">
        <v>742</v>
      </c>
      <c r="D281" s="588"/>
      <c r="E281" s="650"/>
      <c r="F281" s="588"/>
      <c r="G281" s="650"/>
      <c r="H281" s="588"/>
      <c r="I281" s="650"/>
      <c r="J281" s="588"/>
      <c r="K281" s="650"/>
      <c r="L281" s="588"/>
      <c r="M281" s="650"/>
      <c r="N281" s="588"/>
      <c r="O281" s="650"/>
      <c r="P281" s="588"/>
      <c r="Q281" s="650"/>
      <c r="R281" s="588"/>
      <c r="S281" s="650"/>
      <c r="T281" s="588"/>
      <c r="U281" s="650"/>
      <c r="V281" s="588"/>
      <c r="W281" s="650"/>
      <c r="X281" s="463"/>
      <c r="Y281" s="250">
        <f t="shared" si="44"/>
        <v>0</v>
      </c>
      <c r="Z281" s="337">
        <f>IF(X281="na",0,20)</f>
        <v>20</v>
      </c>
      <c r="AA281" s="57">
        <f>COUNTIF(D281:W281,"a")+COUNTIF(D281:W281,"s")+COUNTIF(X281,"na")</f>
        <v>0</v>
      </c>
      <c r="AB281" s="402"/>
      <c r="AC281" s="199"/>
      <c r="AD281" s="202"/>
      <c r="AE281" s="199"/>
      <c r="AF281" s="199"/>
      <c r="AG281" s="199"/>
      <c r="AH281" s="199"/>
      <c r="AI281" s="199"/>
      <c r="AJ281" s="199"/>
      <c r="AK281" s="199"/>
      <c r="AL281" s="199"/>
      <c r="AM281" s="199"/>
      <c r="AN281" s="199"/>
      <c r="AO281" s="199"/>
      <c r="AP281" s="199"/>
      <c r="AQ281" s="199"/>
      <c r="AR281" s="199"/>
      <c r="AS281" s="199"/>
      <c r="AT281" s="199"/>
      <c r="AU281" s="199"/>
      <c r="AV281" s="199"/>
      <c r="AW281" s="199"/>
      <c r="AX281" s="199"/>
      <c r="AY281" s="199"/>
      <c r="AZ281" s="199"/>
      <c r="BA281" s="199"/>
      <c r="BB281" s="199"/>
      <c r="BC281" s="199"/>
      <c r="BD281" s="199"/>
      <c r="BE281" s="199"/>
      <c r="BF281" s="199"/>
      <c r="BG281" s="199"/>
      <c r="BH281" s="199"/>
      <c r="BI281" s="199"/>
      <c r="BJ281" s="199"/>
      <c r="BK281" s="199"/>
      <c r="BL281" s="199"/>
      <c r="BM281" s="199"/>
      <c r="BN281" s="199"/>
      <c r="BO281" s="199"/>
      <c r="BP281" s="199"/>
      <c r="BQ281" s="199"/>
      <c r="BR281" s="199"/>
      <c r="BS281" s="199"/>
      <c r="BT281" s="199"/>
      <c r="BU281" s="199"/>
      <c r="BV281" s="199"/>
      <c r="BW281" s="199"/>
      <c r="BX281" s="199"/>
      <c r="BY281" s="199"/>
      <c r="BZ281" s="199"/>
      <c r="CA281" s="199"/>
      <c r="CB281" s="199"/>
      <c r="CC281" s="199"/>
      <c r="CD281" s="199"/>
      <c r="CE281" s="55"/>
      <c r="CF281" s="55"/>
      <c r="CG281" s="55"/>
      <c r="CH281" s="55"/>
      <c r="CI281" s="55"/>
      <c r="CJ281" s="55"/>
      <c r="CK281" s="55"/>
      <c r="CL281" s="55"/>
      <c r="CM281" s="55"/>
      <c r="CN281" s="55"/>
      <c r="CO281" s="55"/>
      <c r="CP281" s="55"/>
      <c r="CQ281" s="55"/>
    </row>
    <row r="282" spans="1:95" s="1" customFormat="1" ht="30" customHeight="1" x14ac:dyDescent="0.2">
      <c r="A282" s="327"/>
      <c r="B282" s="7"/>
      <c r="C282" s="311" t="s">
        <v>688</v>
      </c>
      <c r="D282" s="653"/>
      <c r="E282" s="653"/>
      <c r="F282" s="653"/>
      <c r="G282" s="653"/>
      <c r="H282" s="653"/>
      <c r="I282" s="653"/>
      <c r="J282" s="653"/>
      <c r="K282" s="653"/>
      <c r="L282" s="653"/>
      <c r="M282" s="653"/>
      <c r="N282" s="653"/>
      <c r="O282" s="653"/>
      <c r="P282" s="653"/>
      <c r="Q282" s="653"/>
      <c r="R282" s="653"/>
      <c r="S282" s="653"/>
      <c r="T282" s="653"/>
      <c r="U282" s="653"/>
      <c r="V282" s="653"/>
      <c r="W282" s="653"/>
      <c r="X282" s="653"/>
      <c r="Y282" s="653"/>
      <c r="Z282" s="654"/>
      <c r="AA282" s="57"/>
      <c r="AB282" s="55"/>
      <c r="AC282" s="199"/>
      <c r="AD282" s="202"/>
      <c r="AE282" s="199"/>
      <c r="AF282" s="199"/>
      <c r="AG282" s="199"/>
      <c r="AH282" s="199"/>
      <c r="AI282" s="199"/>
      <c r="AJ282" s="199"/>
      <c r="AK282" s="199"/>
      <c r="AL282" s="199"/>
      <c r="AM282" s="199"/>
      <c r="AN282" s="199"/>
      <c r="AO282" s="199"/>
      <c r="AP282" s="199"/>
      <c r="AQ282" s="199"/>
      <c r="AR282" s="199"/>
      <c r="AS282" s="199"/>
      <c r="AT282" s="199"/>
      <c r="AU282" s="199"/>
      <c r="AV282" s="199"/>
      <c r="AW282" s="199"/>
      <c r="AX282" s="199"/>
      <c r="AY282" s="199"/>
      <c r="AZ282" s="199"/>
      <c r="BA282" s="199"/>
      <c r="BB282" s="199"/>
      <c r="BC282" s="199"/>
      <c r="BD282" s="199"/>
      <c r="BE282" s="199"/>
      <c r="BF282" s="199"/>
      <c r="BG282" s="199"/>
      <c r="BH282" s="199"/>
      <c r="BI282" s="199"/>
      <c r="BJ282" s="199"/>
      <c r="BK282" s="199"/>
      <c r="BL282" s="199"/>
      <c r="BM282" s="199"/>
      <c r="BN282" s="199"/>
      <c r="BO282" s="199"/>
      <c r="BP282" s="199"/>
      <c r="BQ282" s="199"/>
      <c r="BR282" s="199"/>
      <c r="BS282" s="199"/>
      <c r="BT282" s="199"/>
      <c r="BU282" s="199"/>
      <c r="BV282" s="199"/>
      <c r="BW282" s="199"/>
      <c r="BX282" s="199"/>
      <c r="BY282" s="199"/>
      <c r="BZ282" s="199"/>
      <c r="CA282" s="199"/>
      <c r="CB282" s="199"/>
      <c r="CC282" s="199"/>
      <c r="CD282" s="199"/>
      <c r="CE282" s="55"/>
      <c r="CF282" s="55"/>
      <c r="CG282" s="55"/>
      <c r="CH282" s="55"/>
      <c r="CI282" s="55"/>
      <c r="CJ282" s="55"/>
      <c r="CK282" s="55"/>
      <c r="CL282" s="55"/>
      <c r="CM282" s="55"/>
      <c r="CN282" s="55"/>
      <c r="CO282" s="55"/>
      <c r="CP282" s="55"/>
      <c r="CQ282" s="55"/>
    </row>
    <row r="283" spans="1:95" s="1" customFormat="1" ht="30" customHeight="1" x14ac:dyDescent="0.2">
      <c r="A283" s="327"/>
      <c r="B283" s="174"/>
      <c r="C283" s="311" t="s">
        <v>743</v>
      </c>
      <c r="D283" s="653"/>
      <c r="E283" s="653"/>
      <c r="F283" s="653"/>
      <c r="G283" s="653"/>
      <c r="H283" s="653"/>
      <c r="I283" s="653"/>
      <c r="J283" s="653"/>
      <c r="K283" s="653"/>
      <c r="L283" s="653"/>
      <c r="M283" s="653"/>
      <c r="N283" s="653"/>
      <c r="O283" s="653"/>
      <c r="P283" s="653"/>
      <c r="Q283" s="653"/>
      <c r="R283" s="653"/>
      <c r="S283" s="653"/>
      <c r="T283" s="653"/>
      <c r="U283" s="653"/>
      <c r="V283" s="653"/>
      <c r="W283" s="653"/>
      <c r="X283" s="653"/>
      <c r="Y283" s="653"/>
      <c r="Z283" s="654"/>
      <c r="AA283" s="57"/>
      <c r="AB283" s="55"/>
      <c r="AC283" s="199"/>
      <c r="AD283" s="202"/>
      <c r="AE283" s="199"/>
      <c r="AF283" s="199"/>
      <c r="AG283" s="199"/>
      <c r="AH283" s="199"/>
      <c r="AI283" s="199"/>
      <c r="AJ283" s="199"/>
      <c r="AK283" s="199"/>
      <c r="AL283" s="199"/>
      <c r="AM283" s="199"/>
      <c r="AN283" s="199"/>
      <c r="AO283" s="199"/>
      <c r="AP283" s="199"/>
      <c r="AQ283" s="199"/>
      <c r="AR283" s="199"/>
      <c r="AS283" s="199"/>
      <c r="AT283" s="199"/>
      <c r="AU283" s="199"/>
      <c r="AV283" s="199"/>
      <c r="AW283" s="199"/>
      <c r="AX283" s="199"/>
      <c r="AY283" s="199"/>
      <c r="AZ283" s="199"/>
      <c r="BA283" s="199"/>
      <c r="BB283" s="199"/>
      <c r="BC283" s="199"/>
      <c r="BD283" s="199"/>
      <c r="BE283" s="199"/>
      <c r="BF283" s="199"/>
      <c r="BG283" s="199"/>
      <c r="BH283" s="199"/>
      <c r="BI283" s="199"/>
      <c r="BJ283" s="199"/>
      <c r="BK283" s="199"/>
      <c r="BL283" s="199"/>
      <c r="BM283" s="199"/>
      <c r="BN283" s="199"/>
      <c r="BO283" s="199"/>
      <c r="BP283" s="199"/>
      <c r="BQ283" s="199"/>
      <c r="BR283" s="199"/>
      <c r="BS283" s="199"/>
      <c r="BT283" s="199"/>
      <c r="BU283" s="199"/>
      <c r="BV283" s="199"/>
      <c r="BW283" s="199"/>
      <c r="BX283" s="199"/>
      <c r="BY283" s="199"/>
      <c r="BZ283" s="199"/>
      <c r="CA283" s="199"/>
      <c r="CB283" s="199"/>
      <c r="CC283" s="199"/>
      <c r="CD283" s="199"/>
      <c r="CE283" s="55"/>
      <c r="CF283" s="55"/>
      <c r="CG283" s="55"/>
      <c r="CH283" s="55"/>
      <c r="CI283" s="55"/>
      <c r="CJ283" s="55"/>
      <c r="CK283" s="55"/>
      <c r="CL283" s="55"/>
      <c r="CM283" s="55"/>
      <c r="CN283" s="55"/>
      <c r="CO283" s="55"/>
      <c r="CP283" s="55"/>
      <c r="CQ283" s="55"/>
    </row>
    <row r="284" spans="1:95" s="1" customFormat="1" ht="45" customHeight="1" x14ac:dyDescent="0.2">
      <c r="A284" s="341"/>
      <c r="B284" s="226" t="s">
        <v>744</v>
      </c>
      <c r="C284" s="158" t="s">
        <v>745</v>
      </c>
      <c r="D284" s="676"/>
      <c r="E284" s="677"/>
      <c r="F284" s="676"/>
      <c r="G284" s="677"/>
      <c r="H284" s="676"/>
      <c r="I284" s="677"/>
      <c r="J284" s="676"/>
      <c r="K284" s="677"/>
      <c r="L284" s="676"/>
      <c r="M284" s="677"/>
      <c r="N284" s="676"/>
      <c r="O284" s="677"/>
      <c r="P284" s="676"/>
      <c r="Q284" s="677"/>
      <c r="R284" s="676"/>
      <c r="S284" s="677"/>
      <c r="T284" s="676"/>
      <c r="U284" s="677"/>
      <c r="V284" s="676"/>
      <c r="W284" s="677"/>
      <c r="X284" s="463"/>
      <c r="Y284" s="108">
        <f t="shared" si="44"/>
        <v>0</v>
      </c>
      <c r="Z284" s="345">
        <f>IF(X284="na",0,20)</f>
        <v>20</v>
      </c>
      <c r="AA284" s="57">
        <f>COUNTIF(D284:W284,"a")+COUNTIF(D284:W284,"s")+COUNTIF(X284,"na")</f>
        <v>0</v>
      </c>
      <c r="AB284" s="402"/>
      <c r="AC284" s="199"/>
      <c r="AD284" s="202"/>
      <c r="AE284" s="199"/>
      <c r="AF284" s="199"/>
      <c r="AG284" s="199"/>
      <c r="AH284" s="199"/>
      <c r="AI284" s="199"/>
      <c r="AJ284" s="199"/>
      <c r="AK284" s="199"/>
      <c r="AL284" s="199"/>
      <c r="AM284" s="199"/>
      <c r="AN284" s="199"/>
      <c r="AO284" s="199"/>
      <c r="AP284" s="199"/>
      <c r="AQ284" s="199"/>
      <c r="AR284" s="199"/>
      <c r="AS284" s="199"/>
      <c r="AT284" s="199"/>
      <c r="AU284" s="199"/>
      <c r="AV284" s="199"/>
      <c r="AW284" s="199"/>
      <c r="AX284" s="199"/>
      <c r="AY284" s="199"/>
      <c r="AZ284" s="199"/>
      <c r="BA284" s="199"/>
      <c r="BB284" s="199"/>
      <c r="BC284" s="199"/>
      <c r="BD284" s="199"/>
      <c r="BE284" s="199"/>
      <c r="BF284" s="199"/>
      <c r="BG284" s="199"/>
      <c r="BH284" s="199"/>
      <c r="BI284" s="199"/>
      <c r="BJ284" s="199"/>
      <c r="BK284" s="199"/>
      <c r="BL284" s="199"/>
      <c r="BM284" s="199"/>
      <c r="BN284" s="199"/>
      <c r="BO284" s="199"/>
      <c r="BP284" s="199"/>
      <c r="BQ284" s="199"/>
      <c r="BR284" s="199"/>
      <c r="BS284" s="199"/>
      <c r="BT284" s="199"/>
      <c r="BU284" s="199"/>
      <c r="BV284" s="199"/>
      <c r="BW284" s="199"/>
      <c r="BX284" s="199"/>
      <c r="BY284" s="199"/>
      <c r="BZ284" s="199"/>
      <c r="CA284" s="199"/>
      <c r="CB284" s="199"/>
      <c r="CC284" s="199"/>
      <c r="CD284" s="199"/>
      <c r="CE284" s="55"/>
      <c r="CF284" s="55"/>
      <c r="CG284" s="55"/>
      <c r="CH284" s="55"/>
      <c r="CI284" s="55"/>
      <c r="CJ284" s="55"/>
      <c r="CK284" s="55"/>
      <c r="CL284" s="55"/>
      <c r="CM284" s="55"/>
      <c r="CN284" s="55"/>
      <c r="CO284" s="55"/>
      <c r="CP284" s="55"/>
      <c r="CQ284" s="55"/>
    </row>
    <row r="285" spans="1:95" s="1" customFormat="1" ht="48" customHeight="1" x14ac:dyDescent="0.2">
      <c r="A285" s="327"/>
      <c r="B285" s="459"/>
      <c r="C285" s="311" t="s">
        <v>746</v>
      </c>
      <c r="D285" s="687" t="s">
        <v>747</v>
      </c>
      <c r="E285" s="688"/>
      <c r="F285" s="688"/>
      <c r="G285" s="688"/>
      <c r="H285" s="688"/>
      <c r="I285" s="688"/>
      <c r="J285" s="688"/>
      <c r="K285" s="688"/>
      <c r="L285" s="688"/>
      <c r="M285" s="688"/>
      <c r="N285" s="688"/>
      <c r="O285" s="688"/>
      <c r="P285" s="688"/>
      <c r="Q285" s="688"/>
      <c r="R285" s="688"/>
      <c r="S285" s="688"/>
      <c r="T285" s="688"/>
      <c r="U285" s="688"/>
      <c r="V285" s="688"/>
      <c r="W285" s="688"/>
      <c r="X285" s="688"/>
      <c r="Y285" s="688"/>
      <c r="Z285" s="689"/>
      <c r="AA285" s="57"/>
      <c r="AB285" s="55"/>
      <c r="AC285" s="199"/>
      <c r="AD285" s="202"/>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199"/>
      <c r="CE285" s="55"/>
      <c r="CF285" s="55"/>
      <c r="CG285" s="55"/>
      <c r="CH285" s="55"/>
      <c r="CI285" s="55"/>
      <c r="CJ285" s="55"/>
      <c r="CK285" s="55"/>
      <c r="CL285" s="55"/>
      <c r="CM285" s="55"/>
      <c r="CN285" s="55"/>
      <c r="CO285" s="55"/>
      <c r="CP285" s="55"/>
      <c r="CQ285" s="55"/>
    </row>
    <row r="286" spans="1:95" s="1" customFormat="1" ht="27.95" customHeight="1" x14ac:dyDescent="0.2">
      <c r="A286" s="341"/>
      <c r="B286" s="219"/>
      <c r="C286" s="156" t="s">
        <v>748</v>
      </c>
      <c r="D286" s="625"/>
      <c r="E286" s="626"/>
      <c r="F286" s="625"/>
      <c r="G286" s="626"/>
      <c r="H286" s="625"/>
      <c r="I286" s="626"/>
      <c r="J286" s="625"/>
      <c r="K286" s="626"/>
      <c r="L286" s="625"/>
      <c r="M286" s="626"/>
      <c r="N286" s="625"/>
      <c r="O286" s="626"/>
      <c r="P286" s="625"/>
      <c r="Q286" s="626"/>
      <c r="R286" s="625"/>
      <c r="S286" s="626"/>
      <c r="T286" s="625"/>
      <c r="U286" s="626"/>
      <c r="V286" s="625"/>
      <c r="W286" s="626"/>
      <c r="X286" s="669"/>
      <c r="Y286" s="690"/>
      <c r="Z286" s="691"/>
      <c r="AA286" s="57">
        <f>IF(OR(COUNTIF($D$284:$W$284,"s"),COUNTIF($X$284,"na")),1,COUNTIF(D286:W286, "a"))</f>
        <v>0</v>
      </c>
      <c r="AB286" s="402"/>
      <c r="AC286" s="199"/>
      <c r="AD286" s="202"/>
      <c r="AE286" s="199"/>
      <c r="AF286" s="199"/>
      <c r="AG286" s="199"/>
      <c r="AH286" s="199"/>
      <c r="AI286" s="199"/>
      <c r="AJ286" s="199"/>
      <c r="AK286" s="199"/>
      <c r="AL286" s="199"/>
      <c r="AM286" s="199"/>
      <c r="AN286" s="199"/>
      <c r="AO286" s="199"/>
      <c r="AP286" s="199"/>
      <c r="AQ286" s="199"/>
      <c r="AR286" s="199"/>
      <c r="AS286" s="199"/>
      <c r="AT286" s="199"/>
      <c r="AU286" s="199"/>
      <c r="AV286" s="199"/>
      <c r="AW286" s="199"/>
      <c r="AX286" s="199"/>
      <c r="AY286" s="199"/>
      <c r="AZ286" s="199"/>
      <c r="BA286" s="199"/>
      <c r="BB286" s="199"/>
      <c r="BC286" s="199"/>
      <c r="BD286" s="199"/>
      <c r="BE286" s="199"/>
      <c r="BF286" s="199"/>
      <c r="BG286" s="199"/>
      <c r="BH286" s="199"/>
      <c r="BI286" s="199"/>
      <c r="BJ286" s="199"/>
      <c r="BK286" s="199"/>
      <c r="BL286" s="199"/>
      <c r="BM286" s="199"/>
      <c r="BN286" s="199"/>
      <c r="BO286" s="199"/>
      <c r="BP286" s="199"/>
      <c r="BQ286" s="199"/>
      <c r="BR286" s="199"/>
      <c r="BS286" s="199"/>
      <c r="BT286" s="199"/>
      <c r="BU286" s="199"/>
      <c r="BV286" s="199"/>
      <c r="BW286" s="199"/>
      <c r="BX286" s="199"/>
      <c r="BY286" s="199"/>
      <c r="BZ286" s="199"/>
      <c r="CA286" s="199"/>
      <c r="CB286" s="199"/>
      <c r="CC286" s="199"/>
      <c r="CD286" s="199"/>
      <c r="CE286" s="55"/>
      <c r="CF286" s="55"/>
      <c r="CG286" s="55"/>
      <c r="CH286" s="55"/>
      <c r="CI286" s="55"/>
      <c r="CJ286" s="55"/>
      <c r="CK286" s="55"/>
      <c r="CL286" s="55"/>
      <c r="CM286" s="55"/>
      <c r="CN286" s="55"/>
      <c r="CO286" s="55"/>
      <c r="CP286" s="55"/>
      <c r="CQ286" s="55"/>
    </row>
    <row r="287" spans="1:95" s="1" customFormat="1" ht="27.95" customHeight="1" x14ac:dyDescent="0.2">
      <c r="A287" s="341"/>
      <c r="B287" s="219"/>
      <c r="C287" s="156" t="s">
        <v>749</v>
      </c>
      <c r="D287" s="585"/>
      <c r="E287" s="627"/>
      <c r="F287" s="585"/>
      <c r="G287" s="627"/>
      <c r="H287" s="585"/>
      <c r="I287" s="627"/>
      <c r="J287" s="585"/>
      <c r="K287" s="627"/>
      <c r="L287" s="585"/>
      <c r="M287" s="627"/>
      <c r="N287" s="585"/>
      <c r="O287" s="627"/>
      <c r="P287" s="585"/>
      <c r="Q287" s="627"/>
      <c r="R287" s="585"/>
      <c r="S287" s="627"/>
      <c r="T287" s="585"/>
      <c r="U287" s="627"/>
      <c r="V287" s="585"/>
      <c r="W287" s="627"/>
      <c r="X287" s="692"/>
      <c r="Y287" s="690"/>
      <c r="Z287" s="691"/>
      <c r="AA287" s="57">
        <f t="shared" ref="AA287:AA290" si="45">IF(OR(COUNTIF($D$284:$W$284,"s"),COUNTIF($X$284,"na")),1,COUNTIF(D287:W287, "a"))</f>
        <v>0</v>
      </c>
      <c r="AB287" s="402"/>
      <c r="AC287" s="199"/>
      <c r="AD287" s="202"/>
      <c r="AE287" s="199"/>
      <c r="AF287" s="199"/>
      <c r="AG287" s="199"/>
      <c r="AH287" s="199"/>
      <c r="AI287" s="199"/>
      <c r="AJ287" s="199"/>
      <c r="AK287" s="199"/>
      <c r="AL287" s="199"/>
      <c r="AM287" s="199"/>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199"/>
      <c r="BR287" s="199"/>
      <c r="BS287" s="199"/>
      <c r="BT287" s="199"/>
      <c r="BU287" s="199"/>
      <c r="BV287" s="199"/>
      <c r="BW287" s="199"/>
      <c r="BX287" s="199"/>
      <c r="BY287" s="199"/>
      <c r="BZ287" s="199"/>
      <c r="CA287" s="199"/>
      <c r="CB287" s="199"/>
      <c r="CC287" s="199"/>
      <c r="CD287" s="199"/>
      <c r="CE287" s="55"/>
      <c r="CF287" s="55"/>
      <c r="CG287" s="55"/>
      <c r="CH287" s="55"/>
      <c r="CI287" s="55"/>
      <c r="CJ287" s="55"/>
      <c r="CK287" s="55"/>
      <c r="CL287" s="55"/>
      <c r="CM287" s="55"/>
      <c r="CN287" s="55"/>
      <c r="CO287" s="55"/>
      <c r="CP287" s="55"/>
      <c r="CQ287" s="55"/>
    </row>
    <row r="288" spans="1:95" s="1" customFormat="1" ht="27.95" customHeight="1" x14ac:dyDescent="0.2">
      <c r="A288" s="341"/>
      <c r="B288" s="219"/>
      <c r="C288" s="156" t="s">
        <v>750</v>
      </c>
      <c r="D288" s="585"/>
      <c r="E288" s="627"/>
      <c r="F288" s="585"/>
      <c r="G288" s="627"/>
      <c r="H288" s="585"/>
      <c r="I288" s="627"/>
      <c r="J288" s="585"/>
      <c r="K288" s="627"/>
      <c r="L288" s="585"/>
      <c r="M288" s="627"/>
      <c r="N288" s="585"/>
      <c r="O288" s="627"/>
      <c r="P288" s="585"/>
      <c r="Q288" s="627"/>
      <c r="R288" s="585"/>
      <c r="S288" s="627"/>
      <c r="T288" s="585"/>
      <c r="U288" s="627"/>
      <c r="V288" s="585"/>
      <c r="W288" s="627"/>
      <c r="X288" s="692"/>
      <c r="Y288" s="690"/>
      <c r="Z288" s="691"/>
      <c r="AA288" s="57">
        <f t="shared" si="45"/>
        <v>0</v>
      </c>
      <c r="AB288" s="402"/>
      <c r="AC288" s="199"/>
      <c r="AD288" s="202"/>
      <c r="AE288" s="199"/>
      <c r="AF288" s="199"/>
      <c r="AG288" s="199"/>
      <c r="AH288" s="199"/>
      <c r="AI288" s="199"/>
      <c r="AJ288" s="199"/>
      <c r="AK288" s="199"/>
      <c r="AL288" s="199"/>
      <c r="AM288" s="199"/>
      <c r="AN288" s="199"/>
      <c r="AO288" s="199"/>
      <c r="AP288" s="199"/>
      <c r="AQ288" s="199"/>
      <c r="AR288" s="199"/>
      <c r="AS288" s="199"/>
      <c r="AT288" s="199"/>
      <c r="AU288" s="199"/>
      <c r="AV288" s="199"/>
      <c r="AW288" s="199"/>
      <c r="AX288" s="199"/>
      <c r="AY288" s="199"/>
      <c r="AZ288" s="199"/>
      <c r="BA288" s="199"/>
      <c r="BB288" s="199"/>
      <c r="BC288" s="199"/>
      <c r="BD288" s="199"/>
      <c r="BE288" s="199"/>
      <c r="BF288" s="199"/>
      <c r="BG288" s="199"/>
      <c r="BH288" s="199"/>
      <c r="BI288" s="199"/>
      <c r="BJ288" s="199"/>
      <c r="BK288" s="199"/>
      <c r="BL288" s="199"/>
      <c r="BM288" s="199"/>
      <c r="BN288" s="199"/>
      <c r="BO288" s="199"/>
      <c r="BP288" s="199"/>
      <c r="BQ288" s="199"/>
      <c r="BR288" s="199"/>
      <c r="BS288" s="199"/>
      <c r="BT288" s="199"/>
      <c r="BU288" s="199"/>
      <c r="BV288" s="199"/>
      <c r="BW288" s="199"/>
      <c r="BX288" s="199"/>
      <c r="BY288" s="199"/>
      <c r="BZ288" s="199"/>
      <c r="CA288" s="199"/>
      <c r="CB288" s="199"/>
      <c r="CC288" s="199"/>
      <c r="CD288" s="199"/>
      <c r="CE288" s="55"/>
      <c r="CF288" s="55"/>
      <c r="CG288" s="55"/>
      <c r="CH288" s="55"/>
      <c r="CI288" s="55"/>
      <c r="CJ288" s="55"/>
      <c r="CK288" s="55"/>
      <c r="CL288" s="55"/>
      <c r="CM288" s="55"/>
      <c r="CN288" s="55"/>
      <c r="CO288" s="55"/>
      <c r="CP288" s="55"/>
      <c r="CQ288" s="55"/>
    </row>
    <row r="289" spans="1:95" s="1" customFormat="1" ht="27.95" customHeight="1" x14ac:dyDescent="0.2">
      <c r="A289" s="341"/>
      <c r="B289" s="219"/>
      <c r="C289" s="156" t="s">
        <v>751</v>
      </c>
      <c r="D289" s="585"/>
      <c r="E289" s="627"/>
      <c r="F289" s="585"/>
      <c r="G289" s="627"/>
      <c r="H289" s="585"/>
      <c r="I289" s="627"/>
      <c r="J289" s="585"/>
      <c r="K289" s="627"/>
      <c r="L289" s="585"/>
      <c r="M289" s="627"/>
      <c r="N289" s="585"/>
      <c r="O289" s="627"/>
      <c r="P289" s="585"/>
      <c r="Q289" s="627"/>
      <c r="R289" s="585"/>
      <c r="S289" s="627"/>
      <c r="T289" s="585"/>
      <c r="U289" s="627"/>
      <c r="V289" s="585"/>
      <c r="W289" s="627"/>
      <c r="X289" s="692"/>
      <c r="Y289" s="690"/>
      <c r="Z289" s="691"/>
      <c r="AA289" s="57">
        <f t="shared" si="45"/>
        <v>0</v>
      </c>
      <c r="AB289" s="402"/>
      <c r="AC289" s="199"/>
      <c r="AD289" s="202"/>
      <c r="AE289" s="199"/>
      <c r="AF289" s="199"/>
      <c r="AG289" s="199"/>
      <c r="AH289" s="199"/>
      <c r="AI289" s="199"/>
      <c r="AJ289" s="199"/>
      <c r="AK289" s="199"/>
      <c r="AL289" s="199"/>
      <c r="AM289" s="199"/>
      <c r="AN289" s="199"/>
      <c r="AO289" s="199"/>
      <c r="AP289" s="199"/>
      <c r="AQ289" s="199"/>
      <c r="AR289" s="199"/>
      <c r="AS289" s="199"/>
      <c r="AT289" s="199"/>
      <c r="AU289" s="199"/>
      <c r="AV289" s="199"/>
      <c r="AW289" s="199"/>
      <c r="AX289" s="199"/>
      <c r="AY289" s="199"/>
      <c r="AZ289" s="199"/>
      <c r="BA289" s="199"/>
      <c r="BB289" s="199"/>
      <c r="BC289" s="199"/>
      <c r="BD289" s="199"/>
      <c r="BE289" s="199"/>
      <c r="BF289" s="199"/>
      <c r="BG289" s="199"/>
      <c r="BH289" s="199"/>
      <c r="BI289" s="199"/>
      <c r="BJ289" s="199"/>
      <c r="BK289" s="199"/>
      <c r="BL289" s="199"/>
      <c r="BM289" s="199"/>
      <c r="BN289" s="199"/>
      <c r="BO289" s="199"/>
      <c r="BP289" s="199"/>
      <c r="BQ289" s="199"/>
      <c r="BR289" s="199"/>
      <c r="BS289" s="199"/>
      <c r="BT289" s="199"/>
      <c r="BU289" s="199"/>
      <c r="BV289" s="199"/>
      <c r="BW289" s="199"/>
      <c r="BX289" s="199"/>
      <c r="BY289" s="199"/>
      <c r="BZ289" s="199"/>
      <c r="CA289" s="199"/>
      <c r="CB289" s="199"/>
      <c r="CC289" s="199"/>
      <c r="CD289" s="199"/>
      <c r="CE289" s="55"/>
      <c r="CF289" s="55"/>
      <c r="CG289" s="55"/>
      <c r="CH289" s="55"/>
      <c r="CI289" s="55"/>
      <c r="CJ289" s="55"/>
      <c r="CK289" s="55"/>
      <c r="CL289" s="55"/>
      <c r="CM289" s="55"/>
      <c r="CN289" s="55"/>
      <c r="CO289" s="55"/>
      <c r="CP289" s="55"/>
      <c r="CQ289" s="55"/>
    </row>
    <row r="290" spans="1:95" s="1" customFormat="1" ht="27.95" customHeight="1" x14ac:dyDescent="0.2">
      <c r="A290" s="341"/>
      <c r="B290" s="224"/>
      <c r="C290" s="159" t="s">
        <v>807</v>
      </c>
      <c r="D290" s="585"/>
      <c r="E290" s="627"/>
      <c r="F290" s="585"/>
      <c r="G290" s="627"/>
      <c r="H290" s="585"/>
      <c r="I290" s="627"/>
      <c r="J290" s="585"/>
      <c r="K290" s="627"/>
      <c r="L290" s="585"/>
      <c r="M290" s="627"/>
      <c r="N290" s="585"/>
      <c r="O290" s="627"/>
      <c r="P290" s="585"/>
      <c r="Q290" s="627"/>
      <c r="R290" s="585"/>
      <c r="S290" s="627"/>
      <c r="T290" s="585"/>
      <c r="U290" s="627"/>
      <c r="V290" s="585"/>
      <c r="W290" s="627"/>
      <c r="X290" s="693"/>
      <c r="Y290" s="694"/>
      <c r="Z290" s="695"/>
      <c r="AA290" s="57">
        <f t="shared" si="45"/>
        <v>0</v>
      </c>
      <c r="AB290" s="402"/>
      <c r="AC290" s="199"/>
      <c r="AD290" s="202"/>
      <c r="AE290" s="199"/>
      <c r="AF290" s="199"/>
      <c r="AG290" s="199"/>
      <c r="AH290" s="199"/>
      <c r="AI290" s="199"/>
      <c r="AJ290" s="199"/>
      <c r="AK290" s="199"/>
      <c r="AL290" s="199"/>
      <c r="AM290" s="199"/>
      <c r="AN290" s="199"/>
      <c r="AO290" s="199"/>
      <c r="AP290" s="199"/>
      <c r="AQ290" s="199"/>
      <c r="AR290" s="199"/>
      <c r="AS290" s="199"/>
      <c r="AT290" s="199"/>
      <c r="AU290" s="199"/>
      <c r="AV290" s="199"/>
      <c r="AW290" s="199"/>
      <c r="AX290" s="199"/>
      <c r="AY290" s="199"/>
      <c r="AZ290" s="199"/>
      <c r="BA290" s="199"/>
      <c r="BB290" s="199"/>
      <c r="BC290" s="199"/>
      <c r="BD290" s="199"/>
      <c r="BE290" s="199"/>
      <c r="BF290" s="199"/>
      <c r="BG290" s="199"/>
      <c r="BH290" s="199"/>
      <c r="BI290" s="199"/>
      <c r="BJ290" s="199"/>
      <c r="BK290" s="199"/>
      <c r="BL290" s="199"/>
      <c r="BM290" s="199"/>
      <c r="BN290" s="199"/>
      <c r="BO290" s="199"/>
      <c r="BP290" s="199"/>
      <c r="BQ290" s="199"/>
      <c r="BR290" s="199"/>
      <c r="BS290" s="199"/>
      <c r="BT290" s="199"/>
      <c r="BU290" s="199"/>
      <c r="BV290" s="199"/>
      <c r="BW290" s="199"/>
      <c r="BX290" s="199"/>
      <c r="BY290" s="199"/>
      <c r="BZ290" s="199"/>
      <c r="CA290" s="199"/>
      <c r="CB290" s="199"/>
      <c r="CC290" s="199"/>
      <c r="CD290" s="199"/>
      <c r="CE290" s="55"/>
      <c r="CF290" s="55"/>
      <c r="CG290" s="55"/>
      <c r="CH290" s="55"/>
      <c r="CI290" s="55"/>
      <c r="CJ290" s="55"/>
      <c r="CK290" s="55"/>
      <c r="CL290" s="55"/>
      <c r="CM290" s="55"/>
      <c r="CN290" s="55"/>
      <c r="CO290" s="55"/>
      <c r="CP290" s="55"/>
      <c r="CQ290" s="55"/>
    </row>
    <row r="291" spans="1:95" s="1" customFormat="1" ht="45" customHeight="1" x14ac:dyDescent="0.2">
      <c r="A291" s="341"/>
      <c r="B291" s="240" t="s">
        <v>752</v>
      </c>
      <c r="C291" s="119" t="s">
        <v>753</v>
      </c>
      <c r="D291" s="625"/>
      <c r="E291" s="626"/>
      <c r="F291" s="625"/>
      <c r="G291" s="626"/>
      <c r="H291" s="625"/>
      <c r="I291" s="626"/>
      <c r="J291" s="625"/>
      <c r="K291" s="626"/>
      <c r="L291" s="625"/>
      <c r="M291" s="626"/>
      <c r="N291" s="625"/>
      <c r="O291" s="626"/>
      <c r="P291" s="625"/>
      <c r="Q291" s="626"/>
      <c r="R291" s="625"/>
      <c r="S291" s="626"/>
      <c r="T291" s="625"/>
      <c r="U291" s="626"/>
      <c r="V291" s="625"/>
      <c r="W291" s="626"/>
      <c r="X291" s="475"/>
      <c r="Y291" s="107">
        <f t="shared" ref="Y291:Y292" si="46">IF(OR(D291="s",F291="s",H291="s",J291="s",L291="s",N291="s",P291="s",R291="s",T291="s",V291="s"), 0, IF(OR(D291="a",F291="a",H291="a",J291="a",L291="a",N291="a",P291="a",R291="a",T291="a",V291="a"),Z291,0))</f>
        <v>0</v>
      </c>
      <c r="Z291" s="340">
        <f>IF(X291="na",0,30)</f>
        <v>30</v>
      </c>
      <c r="AA291" s="16">
        <f>IF(OR(COUNTIF(D292:W292,"a")+COUNTIF(D292:W292,"s")+COUNTIF(X292:X292,"na")&gt;0),0,(COUNTIF(D291:W291,"a")+COUNTIF(D291:W291,"s")+COUNTIF(X291,"na")))</f>
        <v>0</v>
      </c>
      <c r="AB291" s="228"/>
      <c r="AC291" s="199"/>
      <c r="AD291" s="202"/>
      <c r="AE291" s="199"/>
      <c r="AF291" s="199"/>
      <c r="AG291" s="199"/>
      <c r="AH291" s="199"/>
      <c r="AI291" s="199"/>
      <c r="AJ291" s="199"/>
      <c r="AK291" s="199"/>
      <c r="AL291" s="199"/>
      <c r="AM291" s="199"/>
      <c r="AN291" s="199"/>
      <c r="AO291" s="199"/>
      <c r="AP291" s="199"/>
      <c r="AQ291" s="199"/>
      <c r="AR291" s="199"/>
      <c r="AS291" s="199"/>
      <c r="AT291" s="199"/>
      <c r="AU291" s="199"/>
      <c r="AV291" s="199"/>
      <c r="AW291" s="199"/>
      <c r="AX291" s="199"/>
      <c r="AY291" s="199"/>
      <c r="AZ291" s="199"/>
      <c r="BA291" s="199"/>
      <c r="BB291" s="199"/>
      <c r="BC291" s="199"/>
      <c r="BD291" s="199"/>
      <c r="BE291" s="199"/>
      <c r="BF291" s="199"/>
      <c r="BG291" s="199"/>
      <c r="BH291" s="199"/>
      <c r="BI291" s="199"/>
      <c r="BJ291" s="199"/>
      <c r="BK291" s="199"/>
      <c r="BL291" s="199"/>
      <c r="BM291" s="199"/>
      <c r="BN291" s="199"/>
      <c r="BO291" s="199"/>
      <c r="BP291" s="199"/>
      <c r="BQ291" s="199"/>
      <c r="BR291" s="199"/>
      <c r="BS291" s="199"/>
      <c r="BT291" s="199"/>
      <c r="BU291" s="199"/>
      <c r="BV291" s="199"/>
      <c r="BW291" s="199"/>
      <c r="BX291" s="199"/>
      <c r="BY291" s="199"/>
      <c r="BZ291" s="199"/>
      <c r="CA291" s="199"/>
      <c r="CB291" s="199"/>
      <c r="CC291" s="199"/>
      <c r="CD291" s="199"/>
      <c r="CE291" s="199"/>
      <c r="CF291" s="199"/>
      <c r="CG291" s="55"/>
      <c r="CH291" s="55"/>
      <c r="CI291" s="55"/>
      <c r="CJ291" s="55"/>
      <c r="CK291" s="55"/>
      <c r="CL291" s="55"/>
      <c r="CM291" s="55"/>
    </row>
    <row r="292" spans="1:95" s="1" customFormat="1" ht="45" customHeight="1" thickBot="1" x14ac:dyDescent="0.25">
      <c r="A292" s="330"/>
      <c r="B292" s="267" t="s">
        <v>754</v>
      </c>
      <c r="C292" s="477" t="s">
        <v>755</v>
      </c>
      <c r="D292" s="586"/>
      <c r="E292" s="630"/>
      <c r="F292" s="586"/>
      <c r="G292" s="630"/>
      <c r="H292" s="586"/>
      <c r="I292" s="630"/>
      <c r="J292" s="586"/>
      <c r="K292" s="630"/>
      <c r="L292" s="586"/>
      <c r="M292" s="630"/>
      <c r="N292" s="586"/>
      <c r="O292" s="630"/>
      <c r="P292" s="586"/>
      <c r="Q292" s="630"/>
      <c r="R292" s="586"/>
      <c r="S292" s="630"/>
      <c r="T292" s="586"/>
      <c r="U292" s="630"/>
      <c r="V292" s="586"/>
      <c r="W292" s="630"/>
      <c r="X292" s="478"/>
      <c r="Y292" s="479">
        <f t="shared" si="46"/>
        <v>0</v>
      </c>
      <c r="Z292" s="480">
        <f>IF(X291="na",0,15)</f>
        <v>15</v>
      </c>
      <c r="AA292" s="16">
        <f>IF(OR(COUNTIF(D291:W291,"a")+COUNTIF(D291:W291,"s")+COUNTIF(X291:X291,"na")&gt;0),0,(COUNTIF(D292:W292,"a")+COUNTIF(D292:W292,"s")+COUNTIF(X292,"na")))</f>
        <v>0</v>
      </c>
      <c r="AB292" s="228"/>
      <c r="AC292" s="199"/>
      <c r="AD292" s="202"/>
      <c r="AE292" s="199"/>
      <c r="AF292" s="199"/>
      <c r="AG292" s="199"/>
      <c r="AH292" s="199"/>
      <c r="AI292" s="199"/>
      <c r="AJ292" s="199"/>
      <c r="AK292" s="199"/>
      <c r="AL292" s="199"/>
      <c r="AM292" s="199"/>
      <c r="AN292" s="199"/>
      <c r="AO292" s="199"/>
      <c r="AP292" s="199"/>
      <c r="AQ292" s="199"/>
      <c r="AR292" s="199"/>
      <c r="AS292" s="199"/>
      <c r="AT292" s="199"/>
      <c r="AU292" s="199"/>
      <c r="AV292" s="199"/>
      <c r="AW292" s="199"/>
      <c r="AX292" s="199"/>
      <c r="AY292" s="199"/>
      <c r="AZ292" s="199"/>
      <c r="BA292" s="199"/>
      <c r="BB292" s="199"/>
      <c r="BC292" s="199"/>
      <c r="BD292" s="199"/>
      <c r="BE292" s="199"/>
      <c r="BF292" s="199"/>
      <c r="BG292" s="199"/>
      <c r="BH292" s="199"/>
      <c r="BI292" s="199"/>
      <c r="BJ292" s="199"/>
      <c r="BK292" s="199"/>
      <c r="BL292" s="199"/>
      <c r="BM292" s="199"/>
      <c r="BN292" s="199"/>
      <c r="BO292" s="199"/>
      <c r="BP292" s="199"/>
      <c r="BQ292" s="199"/>
      <c r="BR292" s="199"/>
      <c r="BS292" s="199"/>
      <c r="BT292" s="199"/>
      <c r="BU292" s="199"/>
      <c r="BV292" s="199"/>
      <c r="BW292" s="199"/>
      <c r="BX292" s="199"/>
      <c r="BY292" s="199"/>
      <c r="BZ292" s="199"/>
      <c r="CA292" s="199"/>
      <c r="CB292" s="199"/>
      <c r="CC292" s="199"/>
      <c r="CD292" s="199"/>
      <c r="CE292" s="199"/>
      <c r="CF292" s="199"/>
      <c r="CG292" s="55"/>
      <c r="CH292" s="55"/>
      <c r="CI292" s="55"/>
      <c r="CJ292" s="55"/>
      <c r="CK292" s="55"/>
      <c r="CL292" s="55"/>
      <c r="CM292" s="55"/>
    </row>
    <row r="293" spans="1:95" s="1" customFormat="1" ht="30" customHeight="1" x14ac:dyDescent="0.2">
      <c r="A293" s="327"/>
      <c r="B293" s="174"/>
      <c r="C293" s="481" t="s">
        <v>756</v>
      </c>
      <c r="D293" s="661"/>
      <c r="E293" s="661"/>
      <c r="F293" s="661"/>
      <c r="G293" s="661"/>
      <c r="H293" s="661"/>
      <c r="I293" s="661"/>
      <c r="J293" s="661"/>
      <c r="K293" s="661"/>
      <c r="L293" s="661"/>
      <c r="M293" s="661"/>
      <c r="N293" s="661"/>
      <c r="O293" s="661"/>
      <c r="P293" s="661"/>
      <c r="Q293" s="661"/>
      <c r="R293" s="661"/>
      <c r="S293" s="661"/>
      <c r="T293" s="661"/>
      <c r="U293" s="661"/>
      <c r="V293" s="661"/>
      <c r="W293" s="661"/>
      <c r="X293" s="661"/>
      <c r="Y293" s="661"/>
      <c r="Z293" s="683"/>
      <c r="AA293" s="57"/>
      <c r="AB293" s="55"/>
      <c r="AC293" s="199"/>
      <c r="AD293" s="202"/>
      <c r="AE293" s="199"/>
      <c r="AF293" s="199"/>
      <c r="AG293" s="199"/>
      <c r="AH293" s="199"/>
      <c r="AI293" s="199"/>
      <c r="AJ293" s="199"/>
      <c r="AK293" s="199"/>
      <c r="AL293" s="199"/>
      <c r="AM293" s="199"/>
      <c r="AN293" s="199"/>
      <c r="AO293" s="199"/>
      <c r="AP293" s="199"/>
      <c r="AQ293" s="199"/>
      <c r="AR293" s="199"/>
      <c r="AS293" s="199"/>
      <c r="AT293" s="199"/>
      <c r="AU293" s="199"/>
      <c r="AV293" s="199"/>
      <c r="AW293" s="199"/>
      <c r="AX293" s="199"/>
      <c r="AY293" s="199"/>
      <c r="AZ293" s="199"/>
      <c r="BA293" s="199"/>
      <c r="BB293" s="199"/>
      <c r="BC293" s="199"/>
      <c r="BD293" s="199"/>
      <c r="BE293" s="199"/>
      <c r="BF293" s="199"/>
      <c r="BG293" s="199"/>
      <c r="BH293" s="199"/>
      <c r="BI293" s="199"/>
      <c r="BJ293" s="199"/>
      <c r="BK293" s="199"/>
      <c r="BL293" s="199"/>
      <c r="BM293" s="199"/>
      <c r="BN293" s="199"/>
      <c r="BO293" s="199"/>
      <c r="BP293" s="199"/>
      <c r="BQ293" s="199"/>
      <c r="BR293" s="199"/>
      <c r="BS293" s="199"/>
      <c r="BT293" s="199"/>
      <c r="BU293" s="199"/>
      <c r="BV293" s="199"/>
      <c r="BW293" s="199"/>
      <c r="BX293" s="199"/>
      <c r="BY293" s="199"/>
      <c r="BZ293" s="199"/>
      <c r="CA293" s="199"/>
      <c r="CB293" s="199"/>
      <c r="CC293" s="199"/>
      <c r="CD293" s="199"/>
      <c r="CE293" s="55"/>
      <c r="CF293" s="55"/>
      <c r="CG293" s="55"/>
      <c r="CH293" s="55"/>
      <c r="CI293" s="55"/>
      <c r="CJ293" s="55"/>
      <c r="CK293" s="55"/>
      <c r="CL293" s="55"/>
      <c r="CM293" s="55"/>
      <c r="CN293" s="55"/>
      <c r="CO293" s="55"/>
      <c r="CP293" s="55"/>
      <c r="CQ293" s="55"/>
    </row>
    <row r="294" spans="1:95" s="1" customFormat="1" ht="45" customHeight="1" x14ac:dyDescent="0.2">
      <c r="A294" s="341" t="s">
        <v>412</v>
      </c>
      <c r="B294" s="226" t="s">
        <v>757</v>
      </c>
      <c r="C294" s="156" t="s">
        <v>1079</v>
      </c>
      <c r="D294" s="676"/>
      <c r="E294" s="677"/>
      <c r="F294" s="676"/>
      <c r="G294" s="677"/>
      <c r="H294" s="676"/>
      <c r="I294" s="677"/>
      <c r="J294" s="676"/>
      <c r="K294" s="677"/>
      <c r="L294" s="676"/>
      <c r="M294" s="677"/>
      <c r="N294" s="676"/>
      <c r="O294" s="677"/>
      <c r="P294" s="676"/>
      <c r="Q294" s="677"/>
      <c r="R294" s="676"/>
      <c r="S294" s="677"/>
      <c r="T294" s="676"/>
      <c r="U294" s="677"/>
      <c r="V294" s="676"/>
      <c r="W294" s="677"/>
      <c r="X294" s="449"/>
      <c r="Y294" s="108">
        <f t="shared" ref="Y294" si="47">IF(OR(D294="s",F294="s",H294="s",J294="s",L294="s",N294="s",P294="s",R294="s",T294="s",V294="s"), 0, IF(OR(D294="a",F294="a",H294="a",J294="a",L294="a",N294="a",P294="a",R294="a",T294="a",V294="a"),Z294,0))</f>
        <v>0</v>
      </c>
      <c r="Z294" s="345">
        <v>15</v>
      </c>
      <c r="AA294" s="57">
        <f>COUNTIF(D294:W294,"a")+COUNTIF(D294:W294,"s")</f>
        <v>0</v>
      </c>
      <c r="AB294" s="402"/>
      <c r="AC294" s="199"/>
      <c r="AD294" s="202"/>
      <c r="AE294" s="199"/>
      <c r="AF294" s="199"/>
      <c r="AG294" s="199"/>
      <c r="AH294" s="199"/>
      <c r="AI294" s="199"/>
      <c r="AJ294" s="199"/>
      <c r="AK294" s="199"/>
      <c r="AL294" s="199"/>
      <c r="AM294" s="199"/>
      <c r="AN294" s="199"/>
      <c r="AO294" s="199"/>
      <c r="AP294" s="199"/>
      <c r="AQ294" s="199"/>
      <c r="AR294" s="199"/>
      <c r="AS294" s="199"/>
      <c r="AT294" s="199"/>
      <c r="AU294" s="199"/>
      <c r="AV294" s="199"/>
      <c r="AW294" s="199"/>
      <c r="AX294" s="199"/>
      <c r="AY294" s="199"/>
      <c r="AZ294" s="199"/>
      <c r="BA294" s="199"/>
      <c r="BB294" s="199"/>
      <c r="BC294" s="199"/>
      <c r="BD294" s="199"/>
      <c r="BE294" s="199"/>
      <c r="BF294" s="199"/>
      <c r="BG294" s="199"/>
      <c r="BH294" s="199"/>
      <c r="BI294" s="199"/>
      <c r="BJ294" s="199"/>
      <c r="BK294" s="199"/>
      <c r="BL294" s="199"/>
      <c r="BM294" s="199"/>
      <c r="BN294" s="199"/>
      <c r="BO294" s="199"/>
      <c r="BP294" s="199"/>
      <c r="BQ294" s="199"/>
      <c r="BR294" s="199"/>
      <c r="BS294" s="199"/>
      <c r="BT294" s="199"/>
      <c r="BU294" s="199"/>
      <c r="BV294" s="199"/>
      <c r="BW294" s="199"/>
      <c r="BX294" s="199"/>
      <c r="BY294" s="199"/>
      <c r="BZ294" s="199"/>
      <c r="CA294" s="199"/>
      <c r="CB294" s="199"/>
      <c r="CC294" s="199"/>
      <c r="CD294" s="199"/>
      <c r="CE294" s="55"/>
      <c r="CF294" s="55"/>
      <c r="CG294" s="55"/>
      <c r="CH294" s="55"/>
      <c r="CI294" s="55"/>
      <c r="CJ294" s="55"/>
      <c r="CK294" s="55"/>
      <c r="CL294" s="55"/>
      <c r="CM294" s="55"/>
      <c r="CN294" s="55"/>
      <c r="CO294" s="55"/>
      <c r="CP294" s="55"/>
      <c r="CQ294" s="55"/>
    </row>
    <row r="295" spans="1:95" s="1" customFormat="1" ht="30" customHeight="1" x14ac:dyDescent="0.2">
      <c r="A295" s="341"/>
      <c r="B295" s="459"/>
      <c r="C295" s="456" t="s">
        <v>758</v>
      </c>
      <c r="D295" s="673" t="s">
        <v>692</v>
      </c>
      <c r="E295" s="674"/>
      <c r="F295" s="674"/>
      <c r="G295" s="674"/>
      <c r="H295" s="674"/>
      <c r="I295" s="674"/>
      <c r="J295" s="674"/>
      <c r="K295" s="674"/>
      <c r="L295" s="674"/>
      <c r="M295" s="674"/>
      <c r="N295" s="674"/>
      <c r="O295" s="674"/>
      <c r="P295" s="674"/>
      <c r="Q295" s="674"/>
      <c r="R295" s="674"/>
      <c r="S295" s="674"/>
      <c r="T295" s="674"/>
      <c r="U295" s="674"/>
      <c r="V295" s="674"/>
      <c r="W295" s="674"/>
      <c r="X295" s="674"/>
      <c r="Y295" s="674"/>
      <c r="Z295" s="675"/>
      <c r="AA295" s="57"/>
      <c r="AB295" s="55"/>
      <c r="AC295" s="199"/>
      <c r="AD295" s="202"/>
      <c r="AE295" s="199"/>
      <c r="AF295" s="199"/>
      <c r="AG295" s="199"/>
      <c r="AH295" s="199"/>
      <c r="AI295" s="199"/>
      <c r="AJ295" s="199"/>
      <c r="AK295" s="199"/>
      <c r="AL295" s="199"/>
      <c r="AM295" s="199"/>
      <c r="AN295" s="199"/>
      <c r="AO295" s="199"/>
      <c r="AP295" s="199"/>
      <c r="AQ295" s="199"/>
      <c r="AR295" s="199"/>
      <c r="AS295" s="199"/>
      <c r="AT295" s="199"/>
      <c r="AU295" s="199"/>
      <c r="AV295" s="199"/>
      <c r="AW295" s="199"/>
      <c r="AX295" s="199"/>
      <c r="AY295" s="199"/>
      <c r="AZ295" s="199"/>
      <c r="BA295" s="199"/>
      <c r="BB295" s="199"/>
      <c r="BC295" s="199"/>
      <c r="BD295" s="199"/>
      <c r="BE295" s="199"/>
      <c r="BF295" s="199"/>
      <c r="BG295" s="199"/>
      <c r="BH295" s="199"/>
      <c r="BI295" s="199"/>
      <c r="BJ295" s="199"/>
      <c r="BK295" s="199"/>
      <c r="BL295" s="199"/>
      <c r="BM295" s="199"/>
      <c r="BN295" s="199"/>
      <c r="BO295" s="199"/>
      <c r="BP295" s="199"/>
      <c r="BQ295" s="199"/>
      <c r="BR295" s="199"/>
      <c r="BS295" s="199"/>
      <c r="BT295" s="199"/>
      <c r="BU295" s="199"/>
      <c r="BV295" s="199"/>
      <c r="BW295" s="199"/>
      <c r="BX295" s="199"/>
      <c r="BY295" s="199"/>
      <c r="BZ295" s="199"/>
      <c r="CA295" s="199"/>
      <c r="CB295" s="199"/>
      <c r="CC295" s="199"/>
      <c r="CD295" s="199"/>
      <c r="CE295" s="55"/>
      <c r="CF295" s="55"/>
      <c r="CG295" s="55"/>
      <c r="CH295" s="55"/>
      <c r="CI295" s="55"/>
      <c r="CJ295" s="55"/>
      <c r="CK295" s="55"/>
      <c r="CL295" s="55"/>
      <c r="CM295" s="55"/>
      <c r="CN295" s="55"/>
      <c r="CO295" s="55"/>
      <c r="CP295" s="55"/>
      <c r="CQ295" s="55"/>
    </row>
    <row r="296" spans="1:95" s="1" customFormat="1" ht="27.95" customHeight="1" x14ac:dyDescent="0.2">
      <c r="A296" s="341"/>
      <c r="B296" s="150"/>
      <c r="C296" s="156" t="s">
        <v>759</v>
      </c>
      <c r="D296" s="625"/>
      <c r="E296" s="626"/>
      <c r="F296" s="585"/>
      <c r="G296" s="627"/>
      <c r="H296" s="585"/>
      <c r="I296" s="627"/>
      <c r="J296" s="585"/>
      <c r="K296" s="627"/>
      <c r="L296" s="585"/>
      <c r="M296" s="627"/>
      <c r="N296" s="585"/>
      <c r="O296" s="627"/>
      <c r="P296" s="585"/>
      <c r="Q296" s="627"/>
      <c r="R296" s="585"/>
      <c r="S296" s="627"/>
      <c r="T296" s="585"/>
      <c r="U296" s="627"/>
      <c r="V296" s="585"/>
      <c r="W296" s="627"/>
      <c r="X296" s="666"/>
      <c r="Y296" s="667"/>
      <c r="Z296" s="668"/>
      <c r="AA296" s="57">
        <f>IF(COUNTIF($D$294:$W$294,"s"),1,COUNTIF(D296:W296, "a"))</f>
        <v>0</v>
      </c>
      <c r="AB296" s="402"/>
      <c r="AC296" s="199"/>
      <c r="AD296" s="202"/>
      <c r="AE296" s="199"/>
      <c r="AF296" s="199"/>
      <c r="AG296" s="199"/>
      <c r="AH296" s="199"/>
      <c r="AI296" s="199"/>
      <c r="AJ296" s="199"/>
      <c r="AK296" s="199"/>
      <c r="AL296" s="199"/>
      <c r="AM296" s="199"/>
      <c r="AN296" s="199"/>
      <c r="AO296" s="199"/>
      <c r="AP296" s="199"/>
      <c r="AQ296" s="199"/>
      <c r="AR296" s="199"/>
      <c r="AS296" s="199"/>
      <c r="AT296" s="199"/>
      <c r="AU296" s="199"/>
      <c r="AV296" s="199"/>
      <c r="AW296" s="199"/>
      <c r="AX296" s="199"/>
      <c r="AY296" s="199"/>
      <c r="AZ296" s="199"/>
      <c r="BA296" s="199"/>
      <c r="BB296" s="199"/>
      <c r="BC296" s="199"/>
      <c r="BD296" s="199"/>
      <c r="BE296" s="199"/>
      <c r="BF296" s="199"/>
      <c r="BG296" s="199"/>
      <c r="BH296" s="199"/>
      <c r="BI296" s="199"/>
      <c r="BJ296" s="199"/>
      <c r="BK296" s="199"/>
      <c r="BL296" s="199"/>
      <c r="BM296" s="199"/>
      <c r="BN296" s="199"/>
      <c r="BO296" s="199"/>
      <c r="BP296" s="199"/>
      <c r="BQ296" s="199"/>
      <c r="BR296" s="199"/>
      <c r="BS296" s="199"/>
      <c r="BT296" s="199"/>
      <c r="BU296" s="199"/>
      <c r="BV296" s="199"/>
      <c r="BW296" s="199"/>
      <c r="BX296" s="199"/>
      <c r="BY296" s="199"/>
      <c r="BZ296" s="199"/>
      <c r="CA296" s="199"/>
      <c r="CB296" s="199"/>
      <c r="CC296" s="199"/>
      <c r="CD296" s="199"/>
      <c r="CE296" s="55"/>
      <c r="CF296" s="55"/>
      <c r="CG296" s="55"/>
      <c r="CH296" s="55"/>
      <c r="CI296" s="55"/>
      <c r="CJ296" s="55"/>
      <c r="CK296" s="55"/>
      <c r="CL296" s="55"/>
      <c r="CM296" s="55"/>
      <c r="CN296" s="55"/>
      <c r="CO296" s="55"/>
      <c r="CP296" s="55"/>
      <c r="CQ296" s="55"/>
    </row>
    <row r="297" spans="1:95" s="1" customFormat="1" ht="27.95" customHeight="1" x14ac:dyDescent="0.2">
      <c r="A297" s="341"/>
      <c r="B297" s="460"/>
      <c r="C297" s="156" t="s">
        <v>760</v>
      </c>
      <c r="D297" s="585"/>
      <c r="E297" s="627"/>
      <c r="F297" s="585"/>
      <c r="G297" s="627"/>
      <c r="H297" s="585"/>
      <c r="I297" s="627"/>
      <c r="J297" s="585"/>
      <c r="K297" s="627"/>
      <c r="L297" s="585"/>
      <c r="M297" s="627"/>
      <c r="N297" s="585"/>
      <c r="O297" s="627"/>
      <c r="P297" s="585"/>
      <c r="Q297" s="627"/>
      <c r="R297" s="585"/>
      <c r="S297" s="627"/>
      <c r="T297" s="585"/>
      <c r="U297" s="627"/>
      <c r="V297" s="585"/>
      <c r="W297" s="627"/>
      <c r="X297" s="669"/>
      <c r="Y297" s="670"/>
      <c r="Z297" s="671"/>
      <c r="AA297" s="57">
        <f t="shared" ref="AA297:AA304" si="48">IF(COUNTIF($D$294:$W$294,"s"),1,COUNTIF(D297:W297, "a"))</f>
        <v>0</v>
      </c>
      <c r="AB297" s="402"/>
      <c r="AC297" s="199"/>
      <c r="AD297" s="202"/>
      <c r="AE297" s="199"/>
      <c r="AF297" s="199"/>
      <c r="AG297" s="199"/>
      <c r="AH297" s="199"/>
      <c r="AI297" s="199"/>
      <c r="AJ297" s="199"/>
      <c r="AK297" s="199"/>
      <c r="AL297" s="199"/>
      <c r="AM297" s="199"/>
      <c r="AN297" s="199"/>
      <c r="AO297" s="199"/>
      <c r="AP297" s="199"/>
      <c r="AQ297" s="199"/>
      <c r="AR297" s="199"/>
      <c r="AS297" s="199"/>
      <c r="AT297" s="199"/>
      <c r="AU297" s="199"/>
      <c r="AV297" s="199"/>
      <c r="AW297" s="199"/>
      <c r="AX297" s="199"/>
      <c r="AY297" s="199"/>
      <c r="AZ297" s="199"/>
      <c r="BA297" s="199"/>
      <c r="BB297" s="199"/>
      <c r="BC297" s="199"/>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c r="CE297" s="55"/>
      <c r="CF297" s="55"/>
      <c r="CG297" s="55"/>
      <c r="CH297" s="55"/>
      <c r="CI297" s="55"/>
      <c r="CJ297" s="55"/>
      <c r="CK297" s="55"/>
      <c r="CL297" s="55"/>
      <c r="CM297" s="55"/>
      <c r="CN297" s="55"/>
      <c r="CO297" s="55"/>
      <c r="CP297" s="55"/>
      <c r="CQ297" s="55"/>
    </row>
    <row r="298" spans="1:95" s="1" customFormat="1" ht="27.95" customHeight="1" x14ac:dyDescent="0.2">
      <c r="A298" s="347"/>
      <c r="B298" s="7"/>
      <c r="C298" s="159" t="s">
        <v>761</v>
      </c>
      <c r="D298" s="585"/>
      <c r="E298" s="627"/>
      <c r="F298" s="585"/>
      <c r="G298" s="627"/>
      <c r="H298" s="585"/>
      <c r="I298" s="627"/>
      <c r="J298" s="585"/>
      <c r="K298" s="627"/>
      <c r="L298" s="585"/>
      <c r="M298" s="627"/>
      <c r="N298" s="585"/>
      <c r="O298" s="627"/>
      <c r="P298" s="585"/>
      <c r="Q298" s="627"/>
      <c r="R298" s="585"/>
      <c r="S298" s="627"/>
      <c r="T298" s="585"/>
      <c r="U298" s="627"/>
      <c r="V298" s="585"/>
      <c r="W298" s="627"/>
      <c r="X298" s="669"/>
      <c r="Y298" s="670"/>
      <c r="Z298" s="671"/>
      <c r="AA298" s="57">
        <f t="shared" si="48"/>
        <v>0</v>
      </c>
      <c r="AB298" s="402"/>
      <c r="AC298" s="199"/>
      <c r="AD298" s="202"/>
      <c r="AE298" s="199"/>
      <c r="AF298" s="199"/>
      <c r="AG298" s="199"/>
      <c r="AH298" s="199"/>
      <c r="AI298" s="199"/>
      <c r="AJ298" s="199"/>
      <c r="AK298" s="199"/>
      <c r="AL298" s="199"/>
      <c r="AM298" s="199"/>
      <c r="AN298" s="199"/>
      <c r="AO298" s="199"/>
      <c r="AP298" s="199"/>
      <c r="AQ298" s="199"/>
      <c r="AR298" s="199"/>
      <c r="AS298" s="199"/>
      <c r="AT298" s="199"/>
      <c r="AU298" s="199"/>
      <c r="AV298" s="199"/>
      <c r="AW298" s="199"/>
      <c r="AX298" s="199"/>
      <c r="AY298" s="199"/>
      <c r="AZ298" s="199"/>
      <c r="BA298" s="199"/>
      <c r="BB298" s="199"/>
      <c r="BC298" s="199"/>
      <c r="BD298" s="199"/>
      <c r="BE298" s="199"/>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199"/>
      <c r="CC298" s="199"/>
      <c r="CD298" s="199"/>
      <c r="CE298" s="55"/>
      <c r="CF298" s="55"/>
      <c r="CG298" s="55"/>
      <c r="CH298" s="55"/>
      <c r="CI298" s="55"/>
      <c r="CJ298" s="55"/>
      <c r="CK298" s="55"/>
      <c r="CL298" s="55"/>
      <c r="CM298" s="55"/>
      <c r="CN298" s="55"/>
      <c r="CO298" s="55"/>
      <c r="CP298" s="55"/>
      <c r="CQ298" s="55"/>
    </row>
    <row r="299" spans="1:95" s="1" customFormat="1" ht="27.95" customHeight="1" x14ac:dyDescent="0.2">
      <c r="A299" s="341"/>
      <c r="B299" s="150"/>
      <c r="C299" s="159" t="s">
        <v>762</v>
      </c>
      <c r="D299" s="585"/>
      <c r="E299" s="627"/>
      <c r="F299" s="585"/>
      <c r="G299" s="627"/>
      <c r="H299" s="585"/>
      <c r="I299" s="627"/>
      <c r="J299" s="585"/>
      <c r="K299" s="627"/>
      <c r="L299" s="585"/>
      <c r="M299" s="627"/>
      <c r="N299" s="585"/>
      <c r="O299" s="627"/>
      <c r="P299" s="585"/>
      <c r="Q299" s="627"/>
      <c r="R299" s="585"/>
      <c r="S299" s="627"/>
      <c r="T299" s="585"/>
      <c r="U299" s="627"/>
      <c r="V299" s="585"/>
      <c r="W299" s="627"/>
      <c r="X299" s="669"/>
      <c r="Y299" s="670"/>
      <c r="Z299" s="671"/>
      <c r="AA299" s="57">
        <f t="shared" si="48"/>
        <v>0</v>
      </c>
      <c r="AB299" s="402"/>
      <c r="AC299" s="199"/>
      <c r="AD299" s="202"/>
      <c r="AE299" s="199"/>
      <c r="AF299" s="199"/>
      <c r="AG299" s="199"/>
      <c r="AH299" s="199"/>
      <c r="AI299" s="199"/>
      <c r="AJ299" s="199"/>
      <c r="AK299" s="199"/>
      <c r="AL299" s="199"/>
      <c r="AM299" s="199"/>
      <c r="AN299" s="199"/>
      <c r="AO299" s="199"/>
      <c r="AP299" s="199"/>
      <c r="AQ299" s="199"/>
      <c r="AR299" s="199"/>
      <c r="AS299" s="199"/>
      <c r="AT299" s="199"/>
      <c r="AU299" s="199"/>
      <c r="AV299" s="199"/>
      <c r="AW299" s="199"/>
      <c r="AX299" s="199"/>
      <c r="AY299" s="199"/>
      <c r="AZ299" s="199"/>
      <c r="BA299" s="199"/>
      <c r="BB299" s="199"/>
      <c r="BC299" s="199"/>
      <c r="BD299" s="199"/>
      <c r="BE299" s="199"/>
      <c r="BF299" s="199"/>
      <c r="BG299" s="199"/>
      <c r="BH299" s="199"/>
      <c r="BI299" s="199"/>
      <c r="BJ299" s="199"/>
      <c r="BK299" s="199"/>
      <c r="BL299" s="199"/>
      <c r="BM299" s="199"/>
      <c r="BN299" s="199"/>
      <c r="BO299" s="199"/>
      <c r="BP299" s="199"/>
      <c r="BQ299" s="199"/>
      <c r="BR299" s="199"/>
      <c r="BS299" s="199"/>
      <c r="BT299" s="199"/>
      <c r="BU299" s="199"/>
      <c r="BV299" s="199"/>
      <c r="BW299" s="199"/>
      <c r="BX299" s="199"/>
      <c r="BY299" s="199"/>
      <c r="BZ299" s="199"/>
      <c r="CA299" s="199"/>
      <c r="CB299" s="199"/>
      <c r="CC299" s="199"/>
      <c r="CD299" s="199"/>
      <c r="CE299" s="55"/>
      <c r="CF299" s="55"/>
      <c r="CG299" s="55"/>
      <c r="CH299" s="55"/>
      <c r="CI299" s="55"/>
      <c r="CJ299" s="55"/>
      <c r="CK299" s="55"/>
      <c r="CL299" s="55"/>
      <c r="CM299" s="55"/>
      <c r="CN299" s="55"/>
      <c r="CO299" s="55"/>
      <c r="CP299" s="55"/>
      <c r="CQ299" s="55"/>
    </row>
    <row r="300" spans="1:95" s="1" customFormat="1" ht="27.95" customHeight="1" x14ac:dyDescent="0.2">
      <c r="A300" s="341"/>
      <c r="B300" s="460"/>
      <c r="C300" s="156" t="s">
        <v>763</v>
      </c>
      <c r="D300" s="585"/>
      <c r="E300" s="627"/>
      <c r="F300" s="585"/>
      <c r="G300" s="627"/>
      <c r="H300" s="585"/>
      <c r="I300" s="627"/>
      <c r="J300" s="585"/>
      <c r="K300" s="627"/>
      <c r="L300" s="585"/>
      <c r="M300" s="627"/>
      <c r="N300" s="585"/>
      <c r="O300" s="627"/>
      <c r="P300" s="585"/>
      <c r="Q300" s="627"/>
      <c r="R300" s="585"/>
      <c r="S300" s="627"/>
      <c r="T300" s="585"/>
      <c r="U300" s="627"/>
      <c r="V300" s="585"/>
      <c r="W300" s="627"/>
      <c r="X300" s="669"/>
      <c r="Y300" s="670"/>
      <c r="Z300" s="671"/>
      <c r="AA300" s="57">
        <f t="shared" si="48"/>
        <v>0</v>
      </c>
      <c r="AB300" s="402"/>
      <c r="AC300" s="199"/>
      <c r="AD300" s="202"/>
      <c r="AE300" s="199"/>
      <c r="AF300" s="199"/>
      <c r="AG300" s="199"/>
      <c r="AH300" s="199"/>
      <c r="AI300" s="199"/>
      <c r="AJ300" s="199"/>
      <c r="AK300" s="199"/>
      <c r="AL300" s="199"/>
      <c r="AM300" s="199"/>
      <c r="AN300" s="199"/>
      <c r="AO300" s="199"/>
      <c r="AP300" s="199"/>
      <c r="AQ300" s="199"/>
      <c r="AR300" s="199"/>
      <c r="AS300" s="199"/>
      <c r="AT300" s="199"/>
      <c r="AU300" s="199"/>
      <c r="AV300" s="199"/>
      <c r="AW300" s="199"/>
      <c r="AX300" s="199"/>
      <c r="AY300" s="199"/>
      <c r="AZ300" s="199"/>
      <c r="BA300" s="199"/>
      <c r="BB300" s="199"/>
      <c r="BC300" s="199"/>
      <c r="BD300" s="199"/>
      <c r="BE300" s="199"/>
      <c r="BF300" s="199"/>
      <c r="BG300" s="199"/>
      <c r="BH300" s="199"/>
      <c r="BI300" s="199"/>
      <c r="BJ300" s="199"/>
      <c r="BK300" s="199"/>
      <c r="BL300" s="199"/>
      <c r="BM300" s="199"/>
      <c r="BN300" s="199"/>
      <c r="BO300" s="199"/>
      <c r="BP300" s="199"/>
      <c r="BQ300" s="199"/>
      <c r="BR300" s="199"/>
      <c r="BS300" s="199"/>
      <c r="BT300" s="199"/>
      <c r="BU300" s="199"/>
      <c r="BV300" s="199"/>
      <c r="BW300" s="199"/>
      <c r="BX300" s="199"/>
      <c r="BY300" s="199"/>
      <c r="BZ300" s="199"/>
      <c r="CA300" s="199"/>
      <c r="CB300" s="199"/>
      <c r="CC300" s="199"/>
      <c r="CD300" s="199"/>
      <c r="CE300" s="55"/>
      <c r="CF300" s="55"/>
      <c r="CG300" s="55"/>
      <c r="CH300" s="55"/>
      <c r="CI300" s="55"/>
      <c r="CJ300" s="55"/>
      <c r="CK300" s="55"/>
      <c r="CL300" s="55"/>
      <c r="CM300" s="55"/>
      <c r="CN300" s="55"/>
      <c r="CO300" s="55"/>
      <c r="CP300" s="55"/>
      <c r="CQ300" s="55"/>
    </row>
    <row r="301" spans="1:95" s="1" customFormat="1" ht="27.95" customHeight="1" x14ac:dyDescent="0.2">
      <c r="A301" s="347"/>
      <c r="B301" s="7"/>
      <c r="C301" s="156" t="s">
        <v>764</v>
      </c>
      <c r="D301" s="585"/>
      <c r="E301" s="627"/>
      <c r="F301" s="585"/>
      <c r="G301" s="627"/>
      <c r="H301" s="585"/>
      <c r="I301" s="627"/>
      <c r="J301" s="585"/>
      <c r="K301" s="627"/>
      <c r="L301" s="585"/>
      <c r="M301" s="627"/>
      <c r="N301" s="585"/>
      <c r="O301" s="627"/>
      <c r="P301" s="585"/>
      <c r="Q301" s="627"/>
      <c r="R301" s="585"/>
      <c r="S301" s="627"/>
      <c r="T301" s="585"/>
      <c r="U301" s="627"/>
      <c r="V301" s="585"/>
      <c r="W301" s="627"/>
      <c r="X301" s="669"/>
      <c r="Y301" s="670"/>
      <c r="Z301" s="671"/>
      <c r="AA301" s="57">
        <f t="shared" si="48"/>
        <v>0</v>
      </c>
      <c r="AB301" s="402"/>
      <c r="AC301" s="199"/>
      <c r="AD301" s="202"/>
      <c r="AE301" s="199"/>
      <c r="AF301" s="199"/>
      <c r="AG301" s="199"/>
      <c r="AH301" s="199"/>
      <c r="AI301" s="199"/>
      <c r="AJ301" s="199"/>
      <c r="AK301" s="199"/>
      <c r="AL301" s="199"/>
      <c r="AM301" s="199"/>
      <c r="AN301" s="199"/>
      <c r="AO301" s="199"/>
      <c r="AP301" s="199"/>
      <c r="AQ301" s="199"/>
      <c r="AR301" s="199"/>
      <c r="AS301" s="199"/>
      <c r="AT301" s="199"/>
      <c r="AU301" s="199"/>
      <c r="AV301" s="199"/>
      <c r="AW301" s="199"/>
      <c r="AX301" s="199"/>
      <c r="AY301" s="199"/>
      <c r="AZ301" s="199"/>
      <c r="BA301" s="199"/>
      <c r="BB301" s="199"/>
      <c r="BC301" s="199"/>
      <c r="BD301" s="199"/>
      <c r="BE301" s="199"/>
      <c r="BF301" s="199"/>
      <c r="BG301" s="199"/>
      <c r="BH301" s="199"/>
      <c r="BI301" s="199"/>
      <c r="BJ301" s="199"/>
      <c r="BK301" s="199"/>
      <c r="BL301" s="199"/>
      <c r="BM301" s="199"/>
      <c r="BN301" s="199"/>
      <c r="BO301" s="199"/>
      <c r="BP301" s="199"/>
      <c r="BQ301" s="199"/>
      <c r="BR301" s="199"/>
      <c r="BS301" s="199"/>
      <c r="BT301" s="199"/>
      <c r="BU301" s="199"/>
      <c r="BV301" s="199"/>
      <c r="BW301" s="199"/>
      <c r="BX301" s="199"/>
      <c r="BY301" s="199"/>
      <c r="BZ301" s="199"/>
      <c r="CA301" s="199"/>
      <c r="CB301" s="199"/>
      <c r="CC301" s="199"/>
      <c r="CD301" s="199"/>
      <c r="CE301" s="55"/>
      <c r="CF301" s="55"/>
      <c r="CG301" s="55"/>
      <c r="CH301" s="55"/>
      <c r="CI301" s="55"/>
      <c r="CJ301" s="55"/>
      <c r="CK301" s="55"/>
      <c r="CL301" s="55"/>
      <c r="CM301" s="55"/>
      <c r="CN301" s="55"/>
      <c r="CO301" s="55"/>
      <c r="CP301" s="55"/>
      <c r="CQ301" s="55"/>
    </row>
    <row r="302" spans="1:95" s="1" customFormat="1" ht="27.95" customHeight="1" x14ac:dyDescent="0.2">
      <c r="A302" s="341"/>
      <c r="B302" s="150"/>
      <c r="C302" s="156" t="s">
        <v>765</v>
      </c>
      <c r="D302" s="625"/>
      <c r="E302" s="626"/>
      <c r="F302" s="585"/>
      <c r="G302" s="627"/>
      <c r="H302" s="585"/>
      <c r="I302" s="627"/>
      <c r="J302" s="585"/>
      <c r="K302" s="627"/>
      <c r="L302" s="585"/>
      <c r="M302" s="627"/>
      <c r="N302" s="585"/>
      <c r="O302" s="627"/>
      <c r="P302" s="585"/>
      <c r="Q302" s="627"/>
      <c r="R302" s="585"/>
      <c r="S302" s="627"/>
      <c r="T302" s="585"/>
      <c r="U302" s="627"/>
      <c r="V302" s="585"/>
      <c r="W302" s="627"/>
      <c r="X302" s="669"/>
      <c r="Y302" s="670"/>
      <c r="Z302" s="671"/>
      <c r="AA302" s="57">
        <f t="shared" si="48"/>
        <v>0</v>
      </c>
      <c r="AB302" s="402"/>
      <c r="AC302" s="199"/>
      <c r="AD302" s="202"/>
      <c r="AE302" s="199"/>
      <c r="AF302" s="199"/>
      <c r="AG302" s="199"/>
      <c r="AH302" s="199"/>
      <c r="AI302" s="199"/>
      <c r="AJ302" s="199"/>
      <c r="AK302" s="199"/>
      <c r="AL302" s="199"/>
      <c r="AM302" s="199"/>
      <c r="AN302" s="199"/>
      <c r="AO302" s="199"/>
      <c r="AP302" s="199"/>
      <c r="AQ302" s="199"/>
      <c r="AR302" s="199"/>
      <c r="AS302" s="199"/>
      <c r="AT302" s="199"/>
      <c r="AU302" s="199"/>
      <c r="AV302" s="199"/>
      <c r="AW302" s="199"/>
      <c r="AX302" s="199"/>
      <c r="AY302" s="199"/>
      <c r="AZ302" s="199"/>
      <c r="BA302" s="199"/>
      <c r="BB302" s="199"/>
      <c r="BC302" s="199"/>
      <c r="BD302" s="199"/>
      <c r="BE302" s="199"/>
      <c r="BF302" s="199"/>
      <c r="BG302" s="199"/>
      <c r="BH302" s="199"/>
      <c r="BI302" s="199"/>
      <c r="BJ302" s="199"/>
      <c r="BK302" s="199"/>
      <c r="BL302" s="199"/>
      <c r="BM302" s="199"/>
      <c r="BN302" s="199"/>
      <c r="BO302" s="199"/>
      <c r="BP302" s="199"/>
      <c r="BQ302" s="199"/>
      <c r="BR302" s="199"/>
      <c r="BS302" s="199"/>
      <c r="BT302" s="199"/>
      <c r="BU302" s="199"/>
      <c r="BV302" s="199"/>
      <c r="BW302" s="199"/>
      <c r="BX302" s="199"/>
      <c r="BY302" s="199"/>
      <c r="BZ302" s="199"/>
      <c r="CA302" s="199"/>
      <c r="CB302" s="199"/>
      <c r="CC302" s="199"/>
      <c r="CD302" s="199"/>
      <c r="CE302" s="55"/>
      <c r="CF302" s="55"/>
      <c r="CG302" s="55"/>
      <c r="CH302" s="55"/>
      <c r="CI302" s="55"/>
      <c r="CJ302" s="55"/>
      <c r="CK302" s="55"/>
      <c r="CL302" s="55"/>
      <c r="CM302" s="55"/>
      <c r="CN302" s="55"/>
      <c r="CO302" s="55"/>
      <c r="CP302" s="55"/>
      <c r="CQ302" s="55"/>
    </row>
    <row r="303" spans="1:95" s="1" customFormat="1" ht="27.95" customHeight="1" x14ac:dyDescent="0.2">
      <c r="A303" s="341"/>
      <c r="B303" s="460"/>
      <c r="C303" s="156" t="s">
        <v>766</v>
      </c>
      <c r="D303" s="585"/>
      <c r="E303" s="627"/>
      <c r="F303" s="585"/>
      <c r="G303" s="627"/>
      <c r="H303" s="585"/>
      <c r="I303" s="627"/>
      <c r="J303" s="585"/>
      <c r="K303" s="627"/>
      <c r="L303" s="585"/>
      <c r="M303" s="627"/>
      <c r="N303" s="585"/>
      <c r="O303" s="627"/>
      <c r="P303" s="585"/>
      <c r="Q303" s="627"/>
      <c r="R303" s="585"/>
      <c r="S303" s="627"/>
      <c r="T303" s="585"/>
      <c r="U303" s="627"/>
      <c r="V303" s="585"/>
      <c r="W303" s="627"/>
      <c r="X303" s="669"/>
      <c r="Y303" s="670"/>
      <c r="Z303" s="671"/>
      <c r="AA303" s="57">
        <f t="shared" si="48"/>
        <v>0</v>
      </c>
      <c r="AB303" s="402"/>
      <c r="AC303" s="199"/>
      <c r="AD303" s="202"/>
      <c r="AE303" s="199"/>
      <c r="AF303" s="199"/>
      <c r="AG303" s="199"/>
      <c r="AH303" s="199"/>
      <c r="AI303" s="199"/>
      <c r="AJ303" s="199"/>
      <c r="AK303" s="199"/>
      <c r="AL303" s="199"/>
      <c r="AM303" s="199"/>
      <c r="AN303" s="199"/>
      <c r="AO303" s="199"/>
      <c r="AP303" s="199"/>
      <c r="AQ303" s="199"/>
      <c r="AR303" s="199"/>
      <c r="AS303" s="199"/>
      <c r="AT303" s="199"/>
      <c r="AU303" s="199"/>
      <c r="AV303" s="199"/>
      <c r="AW303" s="199"/>
      <c r="AX303" s="199"/>
      <c r="AY303" s="199"/>
      <c r="AZ303" s="199"/>
      <c r="BA303" s="199"/>
      <c r="BB303" s="199"/>
      <c r="BC303" s="199"/>
      <c r="BD303" s="199"/>
      <c r="BE303" s="199"/>
      <c r="BF303" s="199"/>
      <c r="BG303" s="199"/>
      <c r="BH303" s="199"/>
      <c r="BI303" s="199"/>
      <c r="BJ303" s="199"/>
      <c r="BK303" s="199"/>
      <c r="BL303" s="199"/>
      <c r="BM303" s="199"/>
      <c r="BN303" s="199"/>
      <c r="BO303" s="199"/>
      <c r="BP303" s="199"/>
      <c r="BQ303" s="199"/>
      <c r="BR303" s="199"/>
      <c r="BS303" s="199"/>
      <c r="BT303" s="199"/>
      <c r="BU303" s="199"/>
      <c r="BV303" s="199"/>
      <c r="BW303" s="199"/>
      <c r="BX303" s="199"/>
      <c r="BY303" s="199"/>
      <c r="BZ303" s="199"/>
      <c r="CA303" s="199"/>
      <c r="CB303" s="199"/>
      <c r="CC303" s="199"/>
      <c r="CD303" s="199"/>
      <c r="CE303" s="55"/>
      <c r="CF303" s="55"/>
      <c r="CG303" s="55"/>
      <c r="CH303" s="55"/>
      <c r="CI303" s="55"/>
      <c r="CJ303" s="55"/>
      <c r="CK303" s="55"/>
      <c r="CL303" s="55"/>
      <c r="CM303" s="55"/>
      <c r="CN303" s="55"/>
      <c r="CO303" s="55"/>
      <c r="CP303" s="55"/>
      <c r="CQ303" s="55"/>
    </row>
    <row r="304" spans="1:95" s="1" customFormat="1" ht="27.95" customHeight="1" x14ac:dyDescent="0.2">
      <c r="A304" s="341"/>
      <c r="B304" s="7"/>
      <c r="C304" s="156" t="s">
        <v>767</v>
      </c>
      <c r="D304" s="585"/>
      <c r="E304" s="627"/>
      <c r="F304" s="585"/>
      <c r="G304" s="627"/>
      <c r="H304" s="585"/>
      <c r="I304" s="627"/>
      <c r="J304" s="585"/>
      <c r="K304" s="627"/>
      <c r="L304" s="585"/>
      <c r="M304" s="627"/>
      <c r="N304" s="585"/>
      <c r="O304" s="627"/>
      <c r="P304" s="585"/>
      <c r="Q304" s="627"/>
      <c r="R304" s="585"/>
      <c r="S304" s="627"/>
      <c r="T304" s="585"/>
      <c r="U304" s="627"/>
      <c r="V304" s="585"/>
      <c r="W304" s="627"/>
      <c r="X304" s="669"/>
      <c r="Y304" s="670"/>
      <c r="Z304" s="671"/>
      <c r="AA304" s="57">
        <f t="shared" si="48"/>
        <v>0</v>
      </c>
      <c r="AB304" s="402"/>
      <c r="AC304" s="199"/>
      <c r="AD304" s="202"/>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c r="CE304" s="55"/>
      <c r="CF304" s="55"/>
      <c r="CG304" s="55"/>
      <c r="CH304" s="55"/>
      <c r="CI304" s="55"/>
      <c r="CJ304" s="55"/>
      <c r="CK304" s="55"/>
      <c r="CL304" s="55"/>
      <c r="CM304" s="55"/>
      <c r="CN304" s="55"/>
      <c r="CO304" s="55"/>
      <c r="CP304" s="55"/>
      <c r="CQ304" s="55"/>
    </row>
    <row r="305" spans="1:95" s="1" customFormat="1" ht="27.95" customHeight="1" x14ac:dyDescent="0.2">
      <c r="A305" s="341"/>
      <c r="B305" s="7"/>
      <c r="C305" s="482" t="s">
        <v>768</v>
      </c>
      <c r="D305" s="655"/>
      <c r="E305" s="656"/>
      <c r="F305" s="656"/>
      <c r="G305" s="656"/>
      <c r="H305" s="656"/>
      <c r="I305" s="656"/>
      <c r="J305" s="656"/>
      <c r="K305" s="656"/>
      <c r="L305" s="656"/>
      <c r="M305" s="656"/>
      <c r="N305" s="656"/>
      <c r="O305" s="656"/>
      <c r="P305" s="656"/>
      <c r="Q305" s="656"/>
      <c r="R305" s="656"/>
      <c r="S305" s="656"/>
      <c r="T305" s="656"/>
      <c r="U305" s="656"/>
      <c r="V305" s="656"/>
      <c r="W305" s="657"/>
      <c r="X305" s="678"/>
      <c r="Y305" s="679"/>
      <c r="Z305" s="680"/>
      <c r="AA305" s="16" t="str">
        <f>IF(AND(ISTEXT(D305),COUNTIF(D304:W304,"a")),1,IF(COUNTIF(D304:W304,"a"),0,""))</f>
        <v/>
      </c>
      <c r="AB305" s="402"/>
      <c r="AC305" s="199"/>
      <c r="AD305" s="202"/>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c r="CE305" s="199"/>
      <c r="CF305" s="199"/>
      <c r="CG305" s="55"/>
      <c r="CH305" s="55"/>
      <c r="CI305" s="55"/>
      <c r="CJ305" s="55"/>
      <c r="CK305" s="55"/>
      <c r="CL305" s="55"/>
      <c r="CM305" s="55"/>
    </row>
    <row r="306" spans="1:95" s="1" customFormat="1" ht="45" customHeight="1" x14ac:dyDescent="0.2">
      <c r="A306" s="341" t="s">
        <v>412</v>
      </c>
      <c r="B306" s="226" t="s">
        <v>769</v>
      </c>
      <c r="C306" s="156" t="s">
        <v>1080</v>
      </c>
      <c r="D306" s="676"/>
      <c r="E306" s="677"/>
      <c r="F306" s="676"/>
      <c r="G306" s="677"/>
      <c r="H306" s="676"/>
      <c r="I306" s="677"/>
      <c r="J306" s="676"/>
      <c r="K306" s="677"/>
      <c r="L306" s="676"/>
      <c r="M306" s="677"/>
      <c r="N306" s="676"/>
      <c r="O306" s="677"/>
      <c r="P306" s="676"/>
      <c r="Q306" s="677"/>
      <c r="R306" s="676"/>
      <c r="S306" s="677"/>
      <c r="T306" s="676"/>
      <c r="U306" s="677"/>
      <c r="V306" s="676"/>
      <c r="W306" s="677"/>
      <c r="X306" s="449"/>
      <c r="Y306" s="108">
        <f t="shared" ref="Y306" si="49">IF(OR(D306="s",F306="s",H306="s",J306="s",L306="s",N306="s",P306="s",R306="s",T306="s",V306="s"), 0, IF(OR(D306="a",F306="a",H306="a",J306="a",L306="a",N306="a",P306="a",R306="a",T306="a",V306="a"),Z306,0))</f>
        <v>0</v>
      </c>
      <c r="Z306" s="345">
        <v>15</v>
      </c>
      <c r="AA306" s="57">
        <f>COUNTIF(D306:W306,"a")+COUNTIF(D306:W306,"s")</f>
        <v>0</v>
      </c>
      <c r="AB306" s="402"/>
      <c r="AC306" s="199"/>
      <c r="AD306" s="202"/>
      <c r="AE306" s="199"/>
      <c r="AF306" s="199"/>
      <c r="AG306" s="199"/>
      <c r="AH306" s="199"/>
      <c r="AI306" s="199"/>
      <c r="AJ306" s="199"/>
      <c r="AK306" s="199"/>
      <c r="AL306" s="199"/>
      <c r="AM306" s="199"/>
      <c r="AN306" s="199"/>
      <c r="AO306" s="199"/>
      <c r="AP306" s="199"/>
      <c r="AQ306" s="199"/>
      <c r="AR306" s="199"/>
      <c r="AS306" s="199"/>
      <c r="AT306" s="199"/>
      <c r="AU306" s="199"/>
      <c r="AV306" s="199"/>
      <c r="AW306" s="199"/>
      <c r="AX306" s="199"/>
      <c r="AY306" s="199"/>
      <c r="AZ306" s="199"/>
      <c r="BA306" s="199"/>
      <c r="BB306" s="199"/>
      <c r="BC306" s="199"/>
      <c r="BD306" s="199"/>
      <c r="BE306" s="199"/>
      <c r="BF306" s="199"/>
      <c r="BG306" s="199"/>
      <c r="BH306" s="199"/>
      <c r="BI306" s="199"/>
      <c r="BJ306" s="199"/>
      <c r="BK306" s="199"/>
      <c r="BL306" s="199"/>
      <c r="BM306" s="199"/>
      <c r="BN306" s="199"/>
      <c r="BO306" s="199"/>
      <c r="BP306" s="199"/>
      <c r="BQ306" s="199"/>
      <c r="BR306" s="199"/>
      <c r="BS306" s="199"/>
      <c r="BT306" s="199"/>
      <c r="BU306" s="199"/>
      <c r="BV306" s="199"/>
      <c r="BW306" s="199"/>
      <c r="BX306" s="199"/>
      <c r="BY306" s="199"/>
      <c r="BZ306" s="199"/>
      <c r="CA306" s="199"/>
      <c r="CB306" s="199"/>
      <c r="CC306" s="199"/>
      <c r="CD306" s="199"/>
      <c r="CE306" s="55"/>
      <c r="CF306" s="55"/>
      <c r="CG306" s="55"/>
      <c r="CH306" s="55"/>
      <c r="CI306" s="55"/>
      <c r="CJ306" s="55"/>
      <c r="CK306" s="55"/>
      <c r="CL306" s="55"/>
      <c r="CM306" s="55"/>
      <c r="CN306" s="55"/>
      <c r="CO306" s="55"/>
      <c r="CP306" s="55"/>
      <c r="CQ306" s="55"/>
    </row>
    <row r="307" spans="1:95" s="1" customFormat="1" ht="30" customHeight="1" x14ac:dyDescent="0.2">
      <c r="A307" s="341"/>
      <c r="B307" s="459"/>
      <c r="C307" s="456" t="s">
        <v>758</v>
      </c>
      <c r="D307" s="673" t="s">
        <v>692</v>
      </c>
      <c r="E307" s="674"/>
      <c r="F307" s="674"/>
      <c r="G307" s="674"/>
      <c r="H307" s="674"/>
      <c r="I307" s="674"/>
      <c r="J307" s="674"/>
      <c r="K307" s="674"/>
      <c r="L307" s="674"/>
      <c r="M307" s="674"/>
      <c r="N307" s="674"/>
      <c r="O307" s="674"/>
      <c r="P307" s="674"/>
      <c r="Q307" s="674"/>
      <c r="R307" s="674"/>
      <c r="S307" s="674"/>
      <c r="T307" s="674"/>
      <c r="U307" s="674"/>
      <c r="V307" s="674"/>
      <c r="W307" s="674"/>
      <c r="X307" s="674"/>
      <c r="Y307" s="674"/>
      <c r="Z307" s="675"/>
      <c r="AA307" s="57"/>
      <c r="AB307" s="55"/>
      <c r="AC307" s="199"/>
      <c r="AD307" s="202"/>
      <c r="AE307" s="199"/>
      <c r="AF307" s="199"/>
      <c r="AG307" s="199"/>
      <c r="AH307" s="199"/>
      <c r="AI307" s="199"/>
      <c r="AJ307" s="199"/>
      <c r="AK307" s="199"/>
      <c r="AL307" s="199"/>
      <c r="AM307" s="199"/>
      <c r="AN307" s="199"/>
      <c r="AO307" s="199"/>
      <c r="AP307" s="199"/>
      <c r="AQ307" s="199"/>
      <c r="AR307" s="199"/>
      <c r="AS307" s="199"/>
      <c r="AT307" s="199"/>
      <c r="AU307" s="199"/>
      <c r="AV307" s="199"/>
      <c r="AW307" s="199"/>
      <c r="AX307" s="199"/>
      <c r="AY307" s="199"/>
      <c r="AZ307" s="199"/>
      <c r="BA307" s="199"/>
      <c r="BB307" s="199"/>
      <c r="BC307" s="199"/>
      <c r="BD307" s="199"/>
      <c r="BE307" s="199"/>
      <c r="BF307" s="199"/>
      <c r="BG307" s="199"/>
      <c r="BH307" s="199"/>
      <c r="BI307" s="199"/>
      <c r="BJ307" s="199"/>
      <c r="BK307" s="199"/>
      <c r="BL307" s="199"/>
      <c r="BM307" s="199"/>
      <c r="BN307" s="199"/>
      <c r="BO307" s="199"/>
      <c r="BP307" s="199"/>
      <c r="BQ307" s="199"/>
      <c r="BR307" s="199"/>
      <c r="BS307" s="199"/>
      <c r="BT307" s="199"/>
      <c r="BU307" s="199"/>
      <c r="BV307" s="199"/>
      <c r="BW307" s="199"/>
      <c r="BX307" s="199"/>
      <c r="BY307" s="199"/>
      <c r="BZ307" s="199"/>
      <c r="CA307" s="199"/>
      <c r="CB307" s="199"/>
      <c r="CC307" s="199"/>
      <c r="CD307" s="199"/>
      <c r="CE307" s="55"/>
      <c r="CF307" s="55"/>
      <c r="CG307" s="55"/>
      <c r="CH307" s="55"/>
      <c r="CI307" s="55"/>
      <c r="CJ307" s="55"/>
      <c r="CK307" s="55"/>
      <c r="CL307" s="55"/>
      <c r="CM307" s="55"/>
      <c r="CN307" s="55"/>
      <c r="CO307" s="55"/>
      <c r="CP307" s="55"/>
      <c r="CQ307" s="55"/>
    </row>
    <row r="308" spans="1:95" s="1" customFormat="1" ht="27.95" customHeight="1" x14ac:dyDescent="0.2">
      <c r="A308" s="341"/>
      <c r="B308" s="150"/>
      <c r="C308" s="156" t="s">
        <v>759</v>
      </c>
      <c r="D308" s="625"/>
      <c r="E308" s="626"/>
      <c r="F308" s="625"/>
      <c r="G308" s="626"/>
      <c r="H308" s="625"/>
      <c r="I308" s="626"/>
      <c r="J308" s="625"/>
      <c r="K308" s="626"/>
      <c r="L308" s="625"/>
      <c r="M308" s="626"/>
      <c r="N308" s="625"/>
      <c r="O308" s="626"/>
      <c r="P308" s="625"/>
      <c r="Q308" s="626"/>
      <c r="R308" s="625"/>
      <c r="S308" s="626"/>
      <c r="T308" s="625"/>
      <c r="U308" s="626"/>
      <c r="V308" s="625"/>
      <c r="W308" s="665"/>
      <c r="X308" s="666"/>
      <c r="Y308" s="667"/>
      <c r="Z308" s="668"/>
      <c r="AA308" s="57">
        <f>IF(COUNTIF($D$306:$W$306,"s"),1,COUNTIF(D308:W308, "a"))</f>
        <v>0</v>
      </c>
      <c r="AB308" s="402"/>
      <c r="AC308" s="199"/>
      <c r="AD308" s="202"/>
      <c r="AE308" s="199"/>
      <c r="AF308" s="199"/>
      <c r="AG308" s="199"/>
      <c r="AH308" s="199"/>
      <c r="AI308" s="199"/>
      <c r="AJ308" s="199"/>
      <c r="AK308" s="199"/>
      <c r="AL308" s="199"/>
      <c r="AM308" s="199"/>
      <c r="AN308" s="199"/>
      <c r="AO308" s="199"/>
      <c r="AP308" s="199"/>
      <c r="AQ308" s="199"/>
      <c r="AR308" s="199"/>
      <c r="AS308" s="199"/>
      <c r="AT308" s="199"/>
      <c r="AU308" s="199"/>
      <c r="AV308" s="199"/>
      <c r="AW308" s="199"/>
      <c r="AX308" s="199"/>
      <c r="AY308" s="199"/>
      <c r="AZ308" s="199"/>
      <c r="BA308" s="199"/>
      <c r="BB308" s="199"/>
      <c r="BC308" s="199"/>
      <c r="BD308" s="199"/>
      <c r="BE308" s="199"/>
      <c r="BF308" s="199"/>
      <c r="BG308" s="199"/>
      <c r="BH308" s="199"/>
      <c r="BI308" s="199"/>
      <c r="BJ308" s="199"/>
      <c r="BK308" s="199"/>
      <c r="BL308" s="199"/>
      <c r="BM308" s="199"/>
      <c r="BN308" s="199"/>
      <c r="BO308" s="199"/>
      <c r="BP308" s="199"/>
      <c r="BQ308" s="199"/>
      <c r="BR308" s="199"/>
      <c r="BS308" s="199"/>
      <c r="BT308" s="199"/>
      <c r="BU308" s="199"/>
      <c r="BV308" s="199"/>
      <c r="BW308" s="199"/>
      <c r="BX308" s="199"/>
      <c r="BY308" s="199"/>
      <c r="BZ308" s="199"/>
      <c r="CA308" s="199"/>
      <c r="CB308" s="199"/>
      <c r="CC308" s="199"/>
      <c r="CD308" s="199"/>
      <c r="CE308" s="55"/>
      <c r="CF308" s="55"/>
      <c r="CG308" s="55"/>
      <c r="CH308" s="55"/>
      <c r="CI308" s="55"/>
      <c r="CJ308" s="55"/>
      <c r="CK308" s="55"/>
      <c r="CL308" s="55"/>
      <c r="CM308" s="55"/>
      <c r="CN308" s="55"/>
      <c r="CO308" s="55"/>
      <c r="CP308" s="55"/>
      <c r="CQ308" s="55"/>
    </row>
    <row r="309" spans="1:95" s="1" customFormat="1" ht="27.95" customHeight="1" x14ac:dyDescent="0.2">
      <c r="A309" s="341"/>
      <c r="B309" s="460"/>
      <c r="C309" s="156" t="s">
        <v>760</v>
      </c>
      <c r="D309" s="585"/>
      <c r="E309" s="627"/>
      <c r="F309" s="585"/>
      <c r="G309" s="627"/>
      <c r="H309" s="585"/>
      <c r="I309" s="627"/>
      <c r="J309" s="585"/>
      <c r="K309" s="627"/>
      <c r="L309" s="585"/>
      <c r="M309" s="627"/>
      <c r="N309" s="585"/>
      <c r="O309" s="627"/>
      <c r="P309" s="585"/>
      <c r="Q309" s="627"/>
      <c r="R309" s="585"/>
      <c r="S309" s="627"/>
      <c r="T309" s="585"/>
      <c r="U309" s="627"/>
      <c r="V309" s="585"/>
      <c r="W309" s="658"/>
      <c r="X309" s="669"/>
      <c r="Y309" s="670"/>
      <c r="Z309" s="671"/>
      <c r="AA309" s="57">
        <f t="shared" ref="AA309:AA316" si="50">IF(COUNTIF($D$306:$W$306,"s"),1,COUNTIF(D309:W309, "a"))</f>
        <v>0</v>
      </c>
      <c r="AB309" s="402"/>
      <c r="AC309" s="199"/>
      <c r="AD309" s="202"/>
      <c r="AE309" s="199"/>
      <c r="AF309" s="199"/>
      <c r="AG309" s="199"/>
      <c r="AH309" s="199"/>
      <c r="AI309" s="199"/>
      <c r="AJ309" s="199"/>
      <c r="AK309" s="199"/>
      <c r="AL309" s="199"/>
      <c r="AM309" s="199"/>
      <c r="AN309" s="199"/>
      <c r="AO309" s="199"/>
      <c r="AP309" s="199"/>
      <c r="AQ309" s="199"/>
      <c r="AR309" s="199"/>
      <c r="AS309" s="199"/>
      <c r="AT309" s="199"/>
      <c r="AU309" s="199"/>
      <c r="AV309" s="199"/>
      <c r="AW309" s="199"/>
      <c r="AX309" s="199"/>
      <c r="AY309" s="199"/>
      <c r="AZ309" s="199"/>
      <c r="BA309" s="199"/>
      <c r="BB309" s="199"/>
      <c r="BC309" s="199"/>
      <c r="BD309" s="199"/>
      <c r="BE309" s="199"/>
      <c r="BF309" s="199"/>
      <c r="BG309" s="199"/>
      <c r="BH309" s="199"/>
      <c r="BI309" s="199"/>
      <c r="BJ309" s="199"/>
      <c r="BK309" s="199"/>
      <c r="BL309" s="199"/>
      <c r="BM309" s="199"/>
      <c r="BN309" s="199"/>
      <c r="BO309" s="199"/>
      <c r="BP309" s="199"/>
      <c r="BQ309" s="199"/>
      <c r="BR309" s="199"/>
      <c r="BS309" s="199"/>
      <c r="BT309" s="199"/>
      <c r="BU309" s="199"/>
      <c r="BV309" s="199"/>
      <c r="BW309" s="199"/>
      <c r="BX309" s="199"/>
      <c r="BY309" s="199"/>
      <c r="BZ309" s="199"/>
      <c r="CA309" s="199"/>
      <c r="CB309" s="199"/>
      <c r="CC309" s="199"/>
      <c r="CD309" s="199"/>
      <c r="CE309" s="55"/>
      <c r="CF309" s="55"/>
      <c r="CG309" s="55"/>
      <c r="CH309" s="55"/>
      <c r="CI309" s="55"/>
      <c r="CJ309" s="55"/>
      <c r="CK309" s="55"/>
      <c r="CL309" s="55"/>
      <c r="CM309" s="55"/>
      <c r="CN309" s="55"/>
      <c r="CO309" s="55"/>
      <c r="CP309" s="55"/>
      <c r="CQ309" s="55"/>
    </row>
    <row r="310" spans="1:95" s="1" customFormat="1" ht="27.95" customHeight="1" x14ac:dyDescent="0.2">
      <c r="A310" s="347"/>
      <c r="B310" s="7"/>
      <c r="C310" s="159" t="s">
        <v>761</v>
      </c>
      <c r="D310" s="585"/>
      <c r="E310" s="627"/>
      <c r="F310" s="585"/>
      <c r="G310" s="627"/>
      <c r="H310" s="585"/>
      <c r="I310" s="627"/>
      <c r="J310" s="585"/>
      <c r="K310" s="627"/>
      <c r="L310" s="585"/>
      <c r="M310" s="627"/>
      <c r="N310" s="585"/>
      <c r="O310" s="627"/>
      <c r="P310" s="585"/>
      <c r="Q310" s="627"/>
      <c r="R310" s="585"/>
      <c r="S310" s="627"/>
      <c r="T310" s="585"/>
      <c r="U310" s="627"/>
      <c r="V310" s="585"/>
      <c r="W310" s="658"/>
      <c r="X310" s="669"/>
      <c r="Y310" s="670"/>
      <c r="Z310" s="671"/>
      <c r="AA310" s="57">
        <f t="shared" si="50"/>
        <v>0</v>
      </c>
      <c r="AB310" s="402"/>
      <c r="AC310" s="199"/>
      <c r="AD310" s="202"/>
      <c r="AE310" s="199"/>
      <c r="AF310" s="199"/>
      <c r="AG310" s="199"/>
      <c r="AH310" s="199"/>
      <c r="AI310" s="199"/>
      <c r="AJ310" s="199"/>
      <c r="AK310" s="199"/>
      <c r="AL310" s="199"/>
      <c r="AM310" s="199"/>
      <c r="AN310" s="199"/>
      <c r="AO310" s="199"/>
      <c r="AP310" s="199"/>
      <c r="AQ310" s="199"/>
      <c r="AR310" s="199"/>
      <c r="AS310" s="199"/>
      <c r="AT310" s="199"/>
      <c r="AU310" s="199"/>
      <c r="AV310" s="199"/>
      <c r="AW310" s="199"/>
      <c r="AX310" s="199"/>
      <c r="AY310" s="199"/>
      <c r="AZ310" s="199"/>
      <c r="BA310" s="199"/>
      <c r="BB310" s="199"/>
      <c r="BC310" s="199"/>
      <c r="BD310" s="199"/>
      <c r="BE310" s="199"/>
      <c r="BF310" s="199"/>
      <c r="BG310" s="199"/>
      <c r="BH310" s="199"/>
      <c r="BI310" s="199"/>
      <c r="BJ310" s="199"/>
      <c r="BK310" s="199"/>
      <c r="BL310" s="199"/>
      <c r="BM310" s="199"/>
      <c r="BN310" s="199"/>
      <c r="BO310" s="199"/>
      <c r="BP310" s="199"/>
      <c r="BQ310" s="199"/>
      <c r="BR310" s="199"/>
      <c r="BS310" s="199"/>
      <c r="BT310" s="199"/>
      <c r="BU310" s="199"/>
      <c r="BV310" s="199"/>
      <c r="BW310" s="199"/>
      <c r="BX310" s="199"/>
      <c r="BY310" s="199"/>
      <c r="BZ310" s="199"/>
      <c r="CA310" s="199"/>
      <c r="CB310" s="199"/>
      <c r="CC310" s="199"/>
      <c r="CD310" s="199"/>
      <c r="CE310" s="55"/>
      <c r="CF310" s="55"/>
      <c r="CG310" s="55"/>
      <c r="CH310" s="55"/>
      <c r="CI310" s="55"/>
      <c r="CJ310" s="55"/>
      <c r="CK310" s="55"/>
      <c r="CL310" s="55"/>
      <c r="CM310" s="55"/>
      <c r="CN310" s="55"/>
      <c r="CO310" s="55"/>
      <c r="CP310" s="55"/>
      <c r="CQ310" s="55"/>
    </row>
    <row r="311" spans="1:95" s="1" customFormat="1" ht="27.95" customHeight="1" x14ac:dyDescent="0.2">
      <c r="A311" s="341"/>
      <c r="B311" s="150"/>
      <c r="C311" s="159" t="s">
        <v>762</v>
      </c>
      <c r="D311" s="585"/>
      <c r="E311" s="627"/>
      <c r="F311" s="585"/>
      <c r="G311" s="627"/>
      <c r="H311" s="585"/>
      <c r="I311" s="627"/>
      <c r="J311" s="585"/>
      <c r="K311" s="627"/>
      <c r="L311" s="585"/>
      <c r="M311" s="627"/>
      <c r="N311" s="585"/>
      <c r="O311" s="627"/>
      <c r="P311" s="585"/>
      <c r="Q311" s="627"/>
      <c r="R311" s="585"/>
      <c r="S311" s="627"/>
      <c r="T311" s="585"/>
      <c r="U311" s="627"/>
      <c r="V311" s="585"/>
      <c r="W311" s="658"/>
      <c r="X311" s="669"/>
      <c r="Y311" s="670"/>
      <c r="Z311" s="671"/>
      <c r="AA311" s="57">
        <f t="shared" si="50"/>
        <v>0</v>
      </c>
      <c r="AB311" s="402"/>
      <c r="AC311" s="199"/>
      <c r="AD311" s="202"/>
      <c r="AE311" s="199"/>
      <c r="AF311" s="199"/>
      <c r="AG311" s="199"/>
      <c r="AH311" s="199"/>
      <c r="AI311" s="199"/>
      <c r="AJ311" s="199"/>
      <c r="AK311" s="199"/>
      <c r="AL311" s="199"/>
      <c r="AM311" s="199"/>
      <c r="AN311" s="199"/>
      <c r="AO311" s="199"/>
      <c r="AP311" s="199"/>
      <c r="AQ311" s="199"/>
      <c r="AR311" s="199"/>
      <c r="AS311" s="199"/>
      <c r="AT311" s="199"/>
      <c r="AU311" s="199"/>
      <c r="AV311" s="199"/>
      <c r="AW311" s="199"/>
      <c r="AX311" s="199"/>
      <c r="AY311" s="199"/>
      <c r="AZ311" s="199"/>
      <c r="BA311" s="199"/>
      <c r="BB311" s="199"/>
      <c r="BC311" s="199"/>
      <c r="BD311" s="199"/>
      <c r="BE311" s="199"/>
      <c r="BF311" s="199"/>
      <c r="BG311" s="199"/>
      <c r="BH311" s="199"/>
      <c r="BI311" s="199"/>
      <c r="BJ311" s="199"/>
      <c r="BK311" s="199"/>
      <c r="BL311" s="199"/>
      <c r="BM311" s="199"/>
      <c r="BN311" s="199"/>
      <c r="BO311" s="199"/>
      <c r="BP311" s="199"/>
      <c r="BQ311" s="199"/>
      <c r="BR311" s="199"/>
      <c r="BS311" s="199"/>
      <c r="BT311" s="199"/>
      <c r="BU311" s="199"/>
      <c r="BV311" s="199"/>
      <c r="BW311" s="199"/>
      <c r="BX311" s="199"/>
      <c r="BY311" s="199"/>
      <c r="BZ311" s="199"/>
      <c r="CA311" s="199"/>
      <c r="CB311" s="199"/>
      <c r="CC311" s="199"/>
      <c r="CD311" s="199"/>
      <c r="CE311" s="55"/>
      <c r="CF311" s="55"/>
      <c r="CG311" s="55"/>
      <c r="CH311" s="55"/>
      <c r="CI311" s="55"/>
      <c r="CJ311" s="55"/>
      <c r="CK311" s="55"/>
      <c r="CL311" s="55"/>
      <c r="CM311" s="55"/>
      <c r="CN311" s="55"/>
      <c r="CO311" s="55"/>
      <c r="CP311" s="55"/>
      <c r="CQ311" s="55"/>
    </row>
    <row r="312" spans="1:95" s="1" customFormat="1" ht="27.95" customHeight="1" x14ac:dyDescent="0.2">
      <c r="A312" s="341"/>
      <c r="B312" s="460"/>
      <c r="C312" s="156" t="s">
        <v>763</v>
      </c>
      <c r="D312" s="585"/>
      <c r="E312" s="627"/>
      <c r="F312" s="585"/>
      <c r="G312" s="627"/>
      <c r="H312" s="585"/>
      <c r="I312" s="627"/>
      <c r="J312" s="585"/>
      <c r="K312" s="627"/>
      <c r="L312" s="585"/>
      <c r="M312" s="627"/>
      <c r="N312" s="585"/>
      <c r="O312" s="627"/>
      <c r="P312" s="585"/>
      <c r="Q312" s="627"/>
      <c r="R312" s="585"/>
      <c r="S312" s="627"/>
      <c r="T312" s="585"/>
      <c r="U312" s="627"/>
      <c r="V312" s="585"/>
      <c r="W312" s="658"/>
      <c r="X312" s="669"/>
      <c r="Y312" s="670"/>
      <c r="Z312" s="671"/>
      <c r="AA312" s="57">
        <f t="shared" si="50"/>
        <v>0</v>
      </c>
      <c r="AB312" s="402"/>
      <c r="AC312" s="199"/>
      <c r="AD312" s="202"/>
      <c r="AE312" s="199"/>
      <c r="AF312" s="199"/>
      <c r="AG312" s="199"/>
      <c r="AH312" s="199"/>
      <c r="AI312" s="199"/>
      <c r="AJ312" s="199"/>
      <c r="AK312" s="199"/>
      <c r="AL312" s="199"/>
      <c r="AM312" s="199"/>
      <c r="AN312" s="199"/>
      <c r="AO312" s="199"/>
      <c r="AP312" s="199"/>
      <c r="AQ312" s="199"/>
      <c r="AR312" s="199"/>
      <c r="AS312" s="199"/>
      <c r="AT312" s="199"/>
      <c r="AU312" s="199"/>
      <c r="AV312" s="199"/>
      <c r="AW312" s="199"/>
      <c r="AX312" s="199"/>
      <c r="AY312" s="199"/>
      <c r="AZ312" s="199"/>
      <c r="BA312" s="199"/>
      <c r="BB312" s="199"/>
      <c r="BC312" s="199"/>
      <c r="BD312" s="199"/>
      <c r="BE312" s="199"/>
      <c r="BF312" s="199"/>
      <c r="BG312" s="199"/>
      <c r="BH312" s="199"/>
      <c r="BI312" s="199"/>
      <c r="BJ312" s="199"/>
      <c r="BK312" s="199"/>
      <c r="BL312" s="199"/>
      <c r="BM312" s="199"/>
      <c r="BN312" s="199"/>
      <c r="BO312" s="199"/>
      <c r="BP312" s="199"/>
      <c r="BQ312" s="199"/>
      <c r="BR312" s="199"/>
      <c r="BS312" s="199"/>
      <c r="BT312" s="199"/>
      <c r="BU312" s="199"/>
      <c r="BV312" s="199"/>
      <c r="BW312" s="199"/>
      <c r="BX312" s="199"/>
      <c r="BY312" s="199"/>
      <c r="BZ312" s="199"/>
      <c r="CA312" s="199"/>
      <c r="CB312" s="199"/>
      <c r="CC312" s="199"/>
      <c r="CD312" s="199"/>
      <c r="CE312" s="55"/>
      <c r="CF312" s="55"/>
      <c r="CG312" s="55"/>
      <c r="CH312" s="55"/>
      <c r="CI312" s="55"/>
      <c r="CJ312" s="55"/>
      <c r="CK312" s="55"/>
      <c r="CL312" s="55"/>
      <c r="CM312" s="55"/>
      <c r="CN312" s="55"/>
      <c r="CO312" s="55"/>
      <c r="CP312" s="55"/>
      <c r="CQ312" s="55"/>
    </row>
    <row r="313" spans="1:95" s="1" customFormat="1" ht="27.95" customHeight="1" x14ac:dyDescent="0.2">
      <c r="A313" s="347"/>
      <c r="B313" s="7"/>
      <c r="C313" s="156" t="s">
        <v>764</v>
      </c>
      <c r="D313" s="585"/>
      <c r="E313" s="627"/>
      <c r="F313" s="585"/>
      <c r="G313" s="627"/>
      <c r="H313" s="585"/>
      <c r="I313" s="627"/>
      <c r="J313" s="585"/>
      <c r="K313" s="627"/>
      <c r="L313" s="585"/>
      <c r="M313" s="627"/>
      <c r="N313" s="585"/>
      <c r="O313" s="627"/>
      <c r="P313" s="585"/>
      <c r="Q313" s="627"/>
      <c r="R313" s="585"/>
      <c r="S313" s="627"/>
      <c r="T313" s="585"/>
      <c r="U313" s="627"/>
      <c r="V313" s="585"/>
      <c r="W313" s="658"/>
      <c r="X313" s="669"/>
      <c r="Y313" s="670"/>
      <c r="Z313" s="671"/>
      <c r="AA313" s="57">
        <f t="shared" si="50"/>
        <v>0</v>
      </c>
      <c r="AB313" s="402"/>
      <c r="AC313" s="199"/>
      <c r="AD313" s="202"/>
      <c r="AE313" s="199"/>
      <c r="AF313" s="199"/>
      <c r="AG313" s="199"/>
      <c r="AH313" s="199"/>
      <c r="AI313" s="199"/>
      <c r="AJ313" s="199"/>
      <c r="AK313" s="199"/>
      <c r="AL313" s="199"/>
      <c r="AM313" s="199"/>
      <c r="AN313" s="199"/>
      <c r="AO313" s="199"/>
      <c r="AP313" s="199"/>
      <c r="AQ313" s="199"/>
      <c r="AR313" s="199"/>
      <c r="AS313" s="199"/>
      <c r="AT313" s="199"/>
      <c r="AU313" s="199"/>
      <c r="AV313" s="199"/>
      <c r="AW313" s="199"/>
      <c r="AX313" s="199"/>
      <c r="AY313" s="199"/>
      <c r="AZ313" s="199"/>
      <c r="BA313" s="199"/>
      <c r="BB313" s="199"/>
      <c r="BC313" s="199"/>
      <c r="BD313" s="199"/>
      <c r="BE313" s="199"/>
      <c r="BF313" s="199"/>
      <c r="BG313" s="199"/>
      <c r="BH313" s="199"/>
      <c r="BI313" s="199"/>
      <c r="BJ313" s="199"/>
      <c r="BK313" s="199"/>
      <c r="BL313" s="199"/>
      <c r="BM313" s="199"/>
      <c r="BN313" s="199"/>
      <c r="BO313" s="199"/>
      <c r="BP313" s="199"/>
      <c r="BQ313" s="199"/>
      <c r="BR313" s="199"/>
      <c r="BS313" s="199"/>
      <c r="BT313" s="199"/>
      <c r="BU313" s="199"/>
      <c r="BV313" s="199"/>
      <c r="BW313" s="199"/>
      <c r="BX313" s="199"/>
      <c r="BY313" s="199"/>
      <c r="BZ313" s="199"/>
      <c r="CA313" s="199"/>
      <c r="CB313" s="199"/>
      <c r="CC313" s="199"/>
      <c r="CD313" s="199"/>
      <c r="CE313" s="55"/>
      <c r="CF313" s="55"/>
      <c r="CG313" s="55"/>
      <c r="CH313" s="55"/>
      <c r="CI313" s="55"/>
      <c r="CJ313" s="55"/>
      <c r="CK313" s="55"/>
      <c r="CL313" s="55"/>
      <c r="CM313" s="55"/>
      <c r="CN313" s="55"/>
      <c r="CO313" s="55"/>
      <c r="CP313" s="55"/>
      <c r="CQ313" s="55"/>
    </row>
    <row r="314" spans="1:95" s="1" customFormat="1" ht="27.95" customHeight="1" x14ac:dyDescent="0.2">
      <c r="A314" s="341"/>
      <c r="B314" s="150"/>
      <c r="C314" s="156" t="s">
        <v>765</v>
      </c>
      <c r="D314" s="625"/>
      <c r="E314" s="626"/>
      <c r="F314" s="625"/>
      <c r="G314" s="626"/>
      <c r="H314" s="625"/>
      <c r="I314" s="626"/>
      <c r="J314" s="625"/>
      <c r="K314" s="626"/>
      <c r="L314" s="625"/>
      <c r="M314" s="626"/>
      <c r="N314" s="625"/>
      <c r="O314" s="626"/>
      <c r="P314" s="625"/>
      <c r="Q314" s="626"/>
      <c r="R314" s="625"/>
      <c r="S314" s="626"/>
      <c r="T314" s="625"/>
      <c r="U314" s="626"/>
      <c r="V314" s="625"/>
      <c r="W314" s="665"/>
      <c r="X314" s="669"/>
      <c r="Y314" s="670"/>
      <c r="Z314" s="671"/>
      <c r="AA314" s="57">
        <f t="shared" si="50"/>
        <v>0</v>
      </c>
      <c r="AB314" s="402"/>
      <c r="AC314" s="199"/>
      <c r="AD314" s="202"/>
      <c r="AE314" s="199"/>
      <c r="AF314" s="199"/>
      <c r="AG314" s="199"/>
      <c r="AH314" s="199"/>
      <c r="AI314" s="199"/>
      <c r="AJ314" s="199"/>
      <c r="AK314" s="199"/>
      <c r="AL314" s="199"/>
      <c r="AM314" s="199"/>
      <c r="AN314" s="199"/>
      <c r="AO314" s="199"/>
      <c r="AP314" s="199"/>
      <c r="AQ314" s="199"/>
      <c r="AR314" s="199"/>
      <c r="AS314" s="199"/>
      <c r="AT314" s="199"/>
      <c r="AU314" s="199"/>
      <c r="AV314" s="199"/>
      <c r="AW314" s="199"/>
      <c r="AX314" s="199"/>
      <c r="AY314" s="199"/>
      <c r="AZ314" s="199"/>
      <c r="BA314" s="199"/>
      <c r="BB314" s="199"/>
      <c r="BC314" s="199"/>
      <c r="BD314" s="199"/>
      <c r="BE314" s="199"/>
      <c r="BF314" s="199"/>
      <c r="BG314" s="199"/>
      <c r="BH314" s="199"/>
      <c r="BI314" s="199"/>
      <c r="BJ314" s="199"/>
      <c r="BK314" s="199"/>
      <c r="BL314" s="199"/>
      <c r="BM314" s="199"/>
      <c r="BN314" s="199"/>
      <c r="BO314" s="199"/>
      <c r="BP314" s="199"/>
      <c r="BQ314" s="199"/>
      <c r="BR314" s="199"/>
      <c r="BS314" s="199"/>
      <c r="BT314" s="199"/>
      <c r="BU314" s="199"/>
      <c r="BV314" s="199"/>
      <c r="BW314" s="199"/>
      <c r="BX314" s="199"/>
      <c r="BY314" s="199"/>
      <c r="BZ314" s="199"/>
      <c r="CA314" s="199"/>
      <c r="CB314" s="199"/>
      <c r="CC314" s="199"/>
      <c r="CD314" s="199"/>
      <c r="CE314" s="55"/>
      <c r="CF314" s="55"/>
      <c r="CG314" s="55"/>
      <c r="CH314" s="55"/>
      <c r="CI314" s="55"/>
      <c r="CJ314" s="55"/>
      <c r="CK314" s="55"/>
      <c r="CL314" s="55"/>
      <c r="CM314" s="55"/>
      <c r="CN314" s="55"/>
      <c r="CO314" s="55"/>
      <c r="CP314" s="55"/>
      <c r="CQ314" s="55"/>
    </row>
    <row r="315" spans="1:95" s="1" customFormat="1" ht="27.95" customHeight="1" x14ac:dyDescent="0.2">
      <c r="A315" s="341"/>
      <c r="B315" s="460"/>
      <c r="C315" s="156" t="s">
        <v>766</v>
      </c>
      <c r="D315" s="585"/>
      <c r="E315" s="627"/>
      <c r="F315" s="585"/>
      <c r="G315" s="627"/>
      <c r="H315" s="585"/>
      <c r="I315" s="627"/>
      <c r="J315" s="585"/>
      <c r="K315" s="627"/>
      <c r="L315" s="585"/>
      <c r="M315" s="627"/>
      <c r="N315" s="585"/>
      <c r="O315" s="627"/>
      <c r="P315" s="585"/>
      <c r="Q315" s="627"/>
      <c r="R315" s="585"/>
      <c r="S315" s="627"/>
      <c r="T315" s="585"/>
      <c r="U315" s="627"/>
      <c r="V315" s="585"/>
      <c r="W315" s="658"/>
      <c r="X315" s="669"/>
      <c r="Y315" s="670"/>
      <c r="Z315" s="671"/>
      <c r="AA315" s="57">
        <f t="shared" si="50"/>
        <v>0</v>
      </c>
      <c r="AB315" s="402"/>
      <c r="AC315" s="199"/>
      <c r="AD315" s="202"/>
      <c r="AE315" s="199"/>
      <c r="AF315" s="199"/>
      <c r="AG315" s="199"/>
      <c r="AH315" s="199"/>
      <c r="AI315" s="199"/>
      <c r="AJ315" s="199"/>
      <c r="AK315" s="199"/>
      <c r="AL315" s="199"/>
      <c r="AM315" s="199"/>
      <c r="AN315" s="199"/>
      <c r="AO315" s="199"/>
      <c r="AP315" s="199"/>
      <c r="AQ315" s="199"/>
      <c r="AR315" s="199"/>
      <c r="AS315" s="199"/>
      <c r="AT315" s="199"/>
      <c r="AU315" s="199"/>
      <c r="AV315" s="199"/>
      <c r="AW315" s="199"/>
      <c r="AX315" s="199"/>
      <c r="AY315" s="199"/>
      <c r="AZ315" s="199"/>
      <c r="BA315" s="199"/>
      <c r="BB315" s="199"/>
      <c r="BC315" s="199"/>
      <c r="BD315" s="199"/>
      <c r="BE315" s="199"/>
      <c r="BF315" s="199"/>
      <c r="BG315" s="199"/>
      <c r="BH315" s="199"/>
      <c r="BI315" s="199"/>
      <c r="BJ315" s="199"/>
      <c r="BK315" s="199"/>
      <c r="BL315" s="199"/>
      <c r="BM315" s="199"/>
      <c r="BN315" s="199"/>
      <c r="BO315" s="199"/>
      <c r="BP315" s="199"/>
      <c r="BQ315" s="199"/>
      <c r="BR315" s="199"/>
      <c r="BS315" s="199"/>
      <c r="BT315" s="199"/>
      <c r="BU315" s="199"/>
      <c r="BV315" s="199"/>
      <c r="BW315" s="199"/>
      <c r="BX315" s="199"/>
      <c r="BY315" s="199"/>
      <c r="BZ315" s="199"/>
      <c r="CA315" s="199"/>
      <c r="CB315" s="199"/>
      <c r="CC315" s="199"/>
      <c r="CD315" s="199"/>
      <c r="CE315" s="55"/>
      <c r="CF315" s="55"/>
      <c r="CG315" s="55"/>
      <c r="CH315" s="55"/>
      <c r="CI315" s="55"/>
      <c r="CJ315" s="55"/>
      <c r="CK315" s="55"/>
      <c r="CL315" s="55"/>
      <c r="CM315" s="55"/>
      <c r="CN315" s="55"/>
      <c r="CO315" s="55"/>
      <c r="CP315" s="55"/>
      <c r="CQ315" s="55"/>
    </row>
    <row r="316" spans="1:95" s="1" customFormat="1" ht="27.95" customHeight="1" x14ac:dyDescent="0.2">
      <c r="A316" s="341"/>
      <c r="B316" s="7"/>
      <c r="C316" s="158" t="s">
        <v>767</v>
      </c>
      <c r="D316" s="588"/>
      <c r="E316" s="650"/>
      <c r="F316" s="588"/>
      <c r="G316" s="650"/>
      <c r="H316" s="588"/>
      <c r="I316" s="650"/>
      <c r="J316" s="588"/>
      <c r="K316" s="650"/>
      <c r="L316" s="588"/>
      <c r="M316" s="650"/>
      <c r="N316" s="588"/>
      <c r="O316" s="650"/>
      <c r="P316" s="588"/>
      <c r="Q316" s="650"/>
      <c r="R316" s="588"/>
      <c r="S316" s="650"/>
      <c r="T316" s="588"/>
      <c r="U316" s="650"/>
      <c r="V316" s="588"/>
      <c r="W316" s="672"/>
      <c r="X316" s="669"/>
      <c r="Y316" s="670"/>
      <c r="Z316" s="671"/>
      <c r="AA316" s="57">
        <f t="shared" si="50"/>
        <v>0</v>
      </c>
      <c r="AB316" s="402"/>
      <c r="AC316" s="199"/>
      <c r="AD316" s="202"/>
      <c r="AE316" s="199"/>
      <c r="AF316" s="199"/>
      <c r="AG316" s="199"/>
      <c r="AH316" s="199"/>
      <c r="AI316" s="199"/>
      <c r="AJ316" s="199"/>
      <c r="AK316" s="199"/>
      <c r="AL316" s="199"/>
      <c r="AM316" s="199"/>
      <c r="AN316" s="199"/>
      <c r="AO316" s="199"/>
      <c r="AP316" s="199"/>
      <c r="AQ316" s="199"/>
      <c r="AR316" s="199"/>
      <c r="AS316" s="199"/>
      <c r="AT316" s="199"/>
      <c r="AU316" s="199"/>
      <c r="AV316" s="199"/>
      <c r="AW316" s="199"/>
      <c r="AX316" s="199"/>
      <c r="AY316" s="199"/>
      <c r="AZ316" s="199"/>
      <c r="BA316" s="199"/>
      <c r="BB316" s="199"/>
      <c r="BC316" s="199"/>
      <c r="BD316" s="199"/>
      <c r="BE316" s="199"/>
      <c r="BF316" s="199"/>
      <c r="BG316" s="199"/>
      <c r="BH316" s="199"/>
      <c r="BI316" s="199"/>
      <c r="BJ316" s="199"/>
      <c r="BK316" s="199"/>
      <c r="BL316" s="199"/>
      <c r="BM316" s="199"/>
      <c r="BN316" s="199"/>
      <c r="BO316" s="199"/>
      <c r="BP316" s="199"/>
      <c r="BQ316" s="199"/>
      <c r="BR316" s="199"/>
      <c r="BS316" s="199"/>
      <c r="BT316" s="199"/>
      <c r="BU316" s="199"/>
      <c r="BV316" s="199"/>
      <c r="BW316" s="199"/>
      <c r="BX316" s="199"/>
      <c r="BY316" s="199"/>
      <c r="BZ316" s="199"/>
      <c r="CA316" s="199"/>
      <c r="CB316" s="199"/>
      <c r="CC316" s="199"/>
      <c r="CD316" s="199"/>
      <c r="CE316" s="55"/>
      <c r="CF316" s="55"/>
      <c r="CG316" s="55"/>
      <c r="CH316" s="55"/>
      <c r="CI316" s="55"/>
      <c r="CJ316" s="55"/>
      <c r="CK316" s="55"/>
      <c r="CL316" s="55"/>
      <c r="CM316" s="55"/>
      <c r="CN316" s="55"/>
      <c r="CO316" s="55"/>
      <c r="CP316" s="55"/>
      <c r="CQ316" s="55"/>
    </row>
    <row r="317" spans="1:95" s="1" customFormat="1" ht="27.95" customHeight="1" thickBot="1" x14ac:dyDescent="0.25">
      <c r="A317" s="330"/>
      <c r="B317" s="220"/>
      <c r="C317" s="483" t="s">
        <v>768</v>
      </c>
      <c r="D317" s="681"/>
      <c r="E317" s="682"/>
      <c r="F317" s="682"/>
      <c r="G317" s="682"/>
      <c r="H317" s="682"/>
      <c r="I317" s="682"/>
      <c r="J317" s="682"/>
      <c r="K317" s="682"/>
      <c r="L317" s="682"/>
      <c r="M317" s="682"/>
      <c r="N317" s="682"/>
      <c r="O317" s="682"/>
      <c r="P317" s="682"/>
      <c r="Q317" s="682"/>
      <c r="R317" s="682"/>
      <c r="S317" s="682"/>
      <c r="T317" s="682"/>
      <c r="U317" s="682"/>
      <c r="V317" s="682"/>
      <c r="W317" s="682"/>
      <c r="X317" s="684"/>
      <c r="Y317" s="685"/>
      <c r="Z317" s="686"/>
      <c r="AA317" s="16" t="str">
        <f>IF(AND(ISTEXT(D317),COUNTIF(D316:W316,"a")),1,IF(COUNTIF(D316:W316,"a"),0,""))</f>
        <v/>
      </c>
      <c r="AB317" s="402"/>
      <c r="AC317" s="199"/>
      <c r="AD317" s="202"/>
      <c r="AE317" s="199"/>
      <c r="AF317" s="199"/>
      <c r="AG317" s="199"/>
      <c r="AH317" s="199"/>
      <c r="AI317" s="199"/>
      <c r="AJ317" s="199"/>
      <c r="AK317" s="199"/>
      <c r="AL317" s="199"/>
      <c r="AM317" s="199"/>
      <c r="AN317" s="199"/>
      <c r="AO317" s="199"/>
      <c r="AP317" s="199"/>
      <c r="AQ317" s="199"/>
      <c r="AR317" s="199"/>
      <c r="AS317" s="199"/>
      <c r="AT317" s="199"/>
      <c r="AU317" s="199"/>
      <c r="AV317" s="199"/>
      <c r="AW317" s="199"/>
      <c r="AX317" s="199"/>
      <c r="AY317" s="199"/>
      <c r="AZ317" s="199"/>
      <c r="BA317" s="199"/>
      <c r="BB317" s="199"/>
      <c r="BC317" s="199"/>
      <c r="BD317" s="199"/>
      <c r="BE317" s="199"/>
      <c r="BF317" s="199"/>
      <c r="BG317" s="199"/>
      <c r="BH317" s="199"/>
      <c r="BI317" s="199"/>
      <c r="BJ317" s="199"/>
      <c r="BK317" s="199"/>
      <c r="BL317" s="199"/>
      <c r="BM317" s="199"/>
      <c r="BN317" s="199"/>
      <c r="BO317" s="199"/>
      <c r="BP317" s="199"/>
      <c r="BQ317" s="199"/>
      <c r="BR317" s="199"/>
      <c r="BS317" s="199"/>
      <c r="BT317" s="199"/>
      <c r="BU317" s="199"/>
      <c r="BV317" s="199"/>
      <c r="BW317" s="199"/>
      <c r="BX317" s="199"/>
      <c r="BY317" s="199"/>
      <c r="BZ317" s="199"/>
      <c r="CA317" s="199"/>
      <c r="CB317" s="199"/>
      <c r="CC317" s="199"/>
      <c r="CD317" s="199"/>
      <c r="CE317" s="199"/>
      <c r="CF317" s="199"/>
      <c r="CG317" s="55"/>
      <c r="CH317" s="55"/>
      <c r="CI317" s="55"/>
      <c r="CJ317" s="55"/>
      <c r="CK317" s="55"/>
      <c r="CL317" s="55"/>
      <c r="CM317" s="55"/>
    </row>
    <row r="318" spans="1:95" s="1" customFormat="1" ht="30" customHeight="1" x14ac:dyDescent="0.2">
      <c r="A318" s="327"/>
      <c r="B318" s="174"/>
      <c r="C318" s="481" t="s">
        <v>770</v>
      </c>
      <c r="D318" s="661"/>
      <c r="E318" s="661"/>
      <c r="F318" s="661"/>
      <c r="G318" s="661"/>
      <c r="H318" s="661"/>
      <c r="I318" s="661"/>
      <c r="J318" s="661"/>
      <c r="K318" s="661"/>
      <c r="L318" s="661"/>
      <c r="M318" s="661"/>
      <c r="N318" s="661"/>
      <c r="O318" s="661"/>
      <c r="P318" s="661"/>
      <c r="Q318" s="661"/>
      <c r="R318" s="661"/>
      <c r="S318" s="661"/>
      <c r="T318" s="661"/>
      <c r="U318" s="661"/>
      <c r="V318" s="661"/>
      <c r="W318" s="661"/>
      <c r="X318" s="661"/>
      <c r="Y318" s="661"/>
      <c r="Z318" s="683"/>
      <c r="AA318" s="57"/>
      <c r="AB318" s="55"/>
      <c r="AC318" s="199"/>
      <c r="AD318" s="202"/>
      <c r="AE318" s="199"/>
      <c r="AF318" s="199"/>
      <c r="AG318" s="199"/>
      <c r="AH318" s="199"/>
      <c r="AI318" s="199"/>
      <c r="AJ318" s="199"/>
      <c r="AK318" s="199"/>
      <c r="AL318" s="199"/>
      <c r="AM318" s="199"/>
      <c r="AN318" s="199"/>
      <c r="AO318" s="199"/>
      <c r="AP318" s="199"/>
      <c r="AQ318" s="199"/>
      <c r="AR318" s="199"/>
      <c r="AS318" s="199"/>
      <c r="AT318" s="199"/>
      <c r="AU318" s="199"/>
      <c r="AV318" s="199"/>
      <c r="AW318" s="199"/>
      <c r="AX318" s="199"/>
      <c r="AY318" s="199"/>
      <c r="AZ318" s="199"/>
      <c r="BA318" s="199"/>
      <c r="BB318" s="199"/>
      <c r="BC318" s="199"/>
      <c r="BD318" s="199"/>
      <c r="BE318" s="199"/>
      <c r="BF318" s="199"/>
      <c r="BG318" s="199"/>
      <c r="BH318" s="199"/>
      <c r="BI318" s="199"/>
      <c r="BJ318" s="199"/>
      <c r="BK318" s="199"/>
      <c r="BL318" s="199"/>
      <c r="BM318" s="199"/>
      <c r="BN318" s="199"/>
      <c r="BO318" s="199"/>
      <c r="BP318" s="199"/>
      <c r="BQ318" s="199"/>
      <c r="BR318" s="199"/>
      <c r="BS318" s="199"/>
      <c r="BT318" s="199"/>
      <c r="BU318" s="199"/>
      <c r="BV318" s="199"/>
      <c r="BW318" s="199"/>
      <c r="BX318" s="199"/>
      <c r="BY318" s="199"/>
      <c r="BZ318" s="199"/>
      <c r="CA318" s="199"/>
      <c r="CB318" s="199"/>
      <c r="CC318" s="199"/>
      <c r="CD318" s="199"/>
      <c r="CE318" s="55"/>
      <c r="CF318" s="55"/>
      <c r="CG318" s="55"/>
      <c r="CH318" s="55"/>
      <c r="CI318" s="55"/>
      <c r="CJ318" s="55"/>
      <c r="CK318" s="55"/>
      <c r="CL318" s="55"/>
      <c r="CM318" s="55"/>
      <c r="CN318" s="55"/>
      <c r="CO318" s="55"/>
      <c r="CP318" s="55"/>
      <c r="CQ318" s="55"/>
    </row>
    <row r="319" spans="1:95" s="1" customFormat="1" ht="45" customHeight="1" x14ac:dyDescent="0.2">
      <c r="A319" s="341" t="s">
        <v>412</v>
      </c>
      <c r="B319" s="226" t="s">
        <v>771</v>
      </c>
      <c r="C319" s="156" t="s">
        <v>1081</v>
      </c>
      <c r="D319" s="676"/>
      <c r="E319" s="677"/>
      <c r="F319" s="676"/>
      <c r="G319" s="677"/>
      <c r="H319" s="676"/>
      <c r="I319" s="677"/>
      <c r="J319" s="676"/>
      <c r="K319" s="677"/>
      <c r="L319" s="676"/>
      <c r="M319" s="677"/>
      <c r="N319" s="676"/>
      <c r="O319" s="677"/>
      <c r="P319" s="676"/>
      <c r="Q319" s="677"/>
      <c r="R319" s="676"/>
      <c r="S319" s="677"/>
      <c r="T319" s="676"/>
      <c r="U319" s="677"/>
      <c r="V319" s="676"/>
      <c r="W319" s="677"/>
      <c r="X319" s="449"/>
      <c r="Y319" s="108">
        <f t="shared" ref="Y319:Y328" si="51">IF(OR(D319="s",F319="s",H319="s",J319="s",L319="s",N319="s",P319="s",R319="s",T319="s",V319="s"), 0, IF(OR(D319="a",F319="a",H319="a",J319="a",L319="a",N319="a",P319="a",R319="a",T319="a",V319="a"),Z319,0))</f>
        <v>0</v>
      </c>
      <c r="Z319" s="345">
        <v>25</v>
      </c>
      <c r="AA319" s="57">
        <f>COUNTIF(D319:W319,"a")+COUNTIF(D319:W319,"s")</f>
        <v>0</v>
      </c>
      <c r="AB319" s="402"/>
      <c r="AC319" s="199"/>
      <c r="AD319" s="202"/>
      <c r="AE319" s="199"/>
      <c r="AF319" s="199"/>
      <c r="AG319" s="199"/>
      <c r="AH319" s="199"/>
      <c r="AI319" s="199"/>
      <c r="AJ319" s="199"/>
      <c r="AK319" s="199"/>
      <c r="AL319" s="199"/>
      <c r="AM319" s="199"/>
      <c r="AN319" s="199"/>
      <c r="AO319" s="199"/>
      <c r="AP319" s="199"/>
      <c r="AQ319" s="199"/>
      <c r="AR319" s="199"/>
      <c r="AS319" s="199"/>
      <c r="AT319" s="199"/>
      <c r="AU319" s="199"/>
      <c r="AV319" s="199"/>
      <c r="AW319" s="199"/>
      <c r="AX319" s="199"/>
      <c r="AY319" s="199"/>
      <c r="AZ319" s="199"/>
      <c r="BA319" s="199"/>
      <c r="BB319" s="199"/>
      <c r="BC319" s="199"/>
      <c r="BD319" s="199"/>
      <c r="BE319" s="199"/>
      <c r="BF319" s="199"/>
      <c r="BG319" s="199"/>
      <c r="BH319" s="199"/>
      <c r="BI319" s="199"/>
      <c r="BJ319" s="199"/>
      <c r="BK319" s="199"/>
      <c r="BL319" s="199"/>
      <c r="BM319" s="199"/>
      <c r="BN319" s="199"/>
      <c r="BO319" s="199"/>
      <c r="BP319" s="199"/>
      <c r="BQ319" s="199"/>
      <c r="BR319" s="199"/>
      <c r="BS319" s="199"/>
      <c r="BT319" s="199"/>
      <c r="BU319" s="199"/>
      <c r="BV319" s="199"/>
      <c r="BW319" s="199"/>
      <c r="BX319" s="199"/>
      <c r="BY319" s="199"/>
      <c r="BZ319" s="199"/>
      <c r="CA319" s="199"/>
      <c r="CB319" s="199"/>
      <c r="CC319" s="199"/>
      <c r="CD319" s="199"/>
      <c r="CE319" s="55"/>
      <c r="CF319" s="55"/>
      <c r="CG319" s="55"/>
      <c r="CH319" s="55"/>
      <c r="CI319" s="55"/>
      <c r="CJ319" s="55"/>
      <c r="CK319" s="55"/>
      <c r="CL319" s="55"/>
      <c r="CM319" s="55"/>
      <c r="CN319" s="55"/>
      <c r="CO319" s="55"/>
      <c r="CP319" s="55"/>
      <c r="CQ319" s="55"/>
    </row>
    <row r="320" spans="1:95" s="1" customFormat="1" ht="30" customHeight="1" x14ac:dyDescent="0.2">
      <c r="A320" s="341"/>
      <c r="B320" s="459"/>
      <c r="C320" s="456" t="s">
        <v>772</v>
      </c>
      <c r="D320" s="673" t="s">
        <v>692</v>
      </c>
      <c r="E320" s="674"/>
      <c r="F320" s="674"/>
      <c r="G320" s="674"/>
      <c r="H320" s="674"/>
      <c r="I320" s="674"/>
      <c r="J320" s="674"/>
      <c r="K320" s="674"/>
      <c r="L320" s="674"/>
      <c r="M320" s="674"/>
      <c r="N320" s="674"/>
      <c r="O320" s="674"/>
      <c r="P320" s="674"/>
      <c r="Q320" s="674"/>
      <c r="R320" s="674"/>
      <c r="S320" s="674"/>
      <c r="T320" s="674"/>
      <c r="U320" s="674"/>
      <c r="V320" s="674"/>
      <c r="W320" s="674"/>
      <c r="X320" s="674"/>
      <c r="Y320" s="674"/>
      <c r="Z320" s="675"/>
      <c r="AA320" s="57"/>
      <c r="AB320" s="55"/>
      <c r="AC320" s="199"/>
      <c r="AD320" s="202"/>
      <c r="AE320" s="199"/>
      <c r="AF320" s="199"/>
      <c r="AG320" s="199"/>
      <c r="AH320" s="199"/>
      <c r="AI320" s="199"/>
      <c r="AJ320" s="199"/>
      <c r="AK320" s="199"/>
      <c r="AL320" s="199"/>
      <c r="AM320" s="199"/>
      <c r="AN320" s="199"/>
      <c r="AO320" s="199"/>
      <c r="AP320" s="199"/>
      <c r="AQ320" s="199"/>
      <c r="AR320" s="199"/>
      <c r="AS320" s="199"/>
      <c r="AT320" s="199"/>
      <c r="AU320" s="199"/>
      <c r="AV320" s="199"/>
      <c r="AW320" s="199"/>
      <c r="AX320" s="199"/>
      <c r="AY320" s="199"/>
      <c r="AZ320" s="199"/>
      <c r="BA320" s="199"/>
      <c r="BB320" s="199"/>
      <c r="BC320" s="199"/>
      <c r="BD320" s="199"/>
      <c r="BE320" s="199"/>
      <c r="BF320" s="199"/>
      <c r="BG320" s="199"/>
      <c r="BH320" s="199"/>
      <c r="BI320" s="199"/>
      <c r="BJ320" s="199"/>
      <c r="BK320" s="199"/>
      <c r="BL320" s="199"/>
      <c r="BM320" s="199"/>
      <c r="BN320" s="199"/>
      <c r="BO320" s="199"/>
      <c r="BP320" s="199"/>
      <c r="BQ320" s="199"/>
      <c r="BR320" s="199"/>
      <c r="BS320" s="199"/>
      <c r="BT320" s="199"/>
      <c r="BU320" s="199"/>
      <c r="BV320" s="199"/>
      <c r="BW320" s="199"/>
      <c r="BX320" s="199"/>
      <c r="BY320" s="199"/>
      <c r="BZ320" s="199"/>
      <c r="CA320" s="199"/>
      <c r="CB320" s="199"/>
      <c r="CC320" s="199"/>
      <c r="CD320" s="199"/>
      <c r="CE320" s="55"/>
      <c r="CF320" s="55"/>
      <c r="CG320" s="55"/>
      <c r="CH320" s="55"/>
      <c r="CI320" s="55"/>
      <c r="CJ320" s="55"/>
      <c r="CK320" s="55"/>
      <c r="CL320" s="55"/>
      <c r="CM320" s="55"/>
      <c r="CN320" s="55"/>
      <c r="CO320" s="55"/>
      <c r="CP320" s="55"/>
      <c r="CQ320" s="55"/>
    </row>
    <row r="321" spans="1:95" s="1" customFormat="1" ht="27.95" customHeight="1" x14ac:dyDescent="0.2">
      <c r="A321" s="341"/>
      <c r="B321" s="150"/>
      <c r="C321" s="156" t="s">
        <v>773</v>
      </c>
      <c r="D321" s="625"/>
      <c r="E321" s="626"/>
      <c r="F321" s="625"/>
      <c r="G321" s="626"/>
      <c r="H321" s="625"/>
      <c r="I321" s="626"/>
      <c r="J321" s="625"/>
      <c r="K321" s="626"/>
      <c r="L321" s="625"/>
      <c r="M321" s="626"/>
      <c r="N321" s="625"/>
      <c r="O321" s="626"/>
      <c r="P321" s="625"/>
      <c r="Q321" s="626"/>
      <c r="R321" s="625"/>
      <c r="S321" s="626"/>
      <c r="T321" s="625"/>
      <c r="U321" s="626"/>
      <c r="V321" s="625"/>
      <c r="W321" s="665"/>
      <c r="X321" s="666"/>
      <c r="Y321" s="667"/>
      <c r="Z321" s="668"/>
      <c r="AA321" s="57">
        <f>IF(COUNTIF($D$319:$W$319,"s"),1,COUNTIF(D321:W321, "a"))</f>
        <v>0</v>
      </c>
      <c r="AB321" s="402"/>
      <c r="AC321" s="199"/>
      <c r="AD321" s="202"/>
      <c r="AE321" s="199"/>
      <c r="AF321" s="199"/>
      <c r="AG321" s="199"/>
      <c r="AH321" s="199"/>
      <c r="AI321" s="199"/>
      <c r="AJ321" s="199"/>
      <c r="AK321" s="199"/>
      <c r="AL321" s="199"/>
      <c r="AM321" s="199"/>
      <c r="AN321" s="199"/>
      <c r="AO321" s="199"/>
      <c r="AP321" s="199"/>
      <c r="AQ321" s="199"/>
      <c r="AR321" s="199"/>
      <c r="AS321" s="199"/>
      <c r="AT321" s="199"/>
      <c r="AU321" s="199"/>
      <c r="AV321" s="199"/>
      <c r="AW321" s="199"/>
      <c r="AX321" s="199"/>
      <c r="AY321" s="199"/>
      <c r="AZ321" s="199"/>
      <c r="BA321" s="199"/>
      <c r="BB321" s="199"/>
      <c r="BC321" s="199"/>
      <c r="BD321" s="199"/>
      <c r="BE321" s="199"/>
      <c r="BF321" s="199"/>
      <c r="BG321" s="199"/>
      <c r="BH321" s="199"/>
      <c r="BI321" s="199"/>
      <c r="BJ321" s="199"/>
      <c r="BK321" s="199"/>
      <c r="BL321" s="199"/>
      <c r="BM321" s="199"/>
      <c r="BN321" s="199"/>
      <c r="BO321" s="199"/>
      <c r="BP321" s="199"/>
      <c r="BQ321" s="199"/>
      <c r="BR321" s="199"/>
      <c r="BS321" s="199"/>
      <c r="BT321" s="199"/>
      <c r="BU321" s="199"/>
      <c r="BV321" s="199"/>
      <c r="BW321" s="199"/>
      <c r="BX321" s="199"/>
      <c r="BY321" s="199"/>
      <c r="BZ321" s="199"/>
      <c r="CA321" s="199"/>
      <c r="CB321" s="199"/>
      <c r="CC321" s="199"/>
      <c r="CD321" s="199"/>
      <c r="CE321" s="55"/>
      <c r="CF321" s="55"/>
      <c r="CG321" s="55"/>
      <c r="CH321" s="55"/>
      <c r="CI321" s="55"/>
      <c r="CJ321" s="55"/>
      <c r="CK321" s="55"/>
      <c r="CL321" s="55"/>
      <c r="CM321" s="55"/>
      <c r="CN321" s="55"/>
      <c r="CO321" s="55"/>
      <c r="CP321" s="55"/>
      <c r="CQ321" s="55"/>
    </row>
    <row r="322" spans="1:95" s="1" customFormat="1" ht="27.95" customHeight="1" x14ac:dyDescent="0.2">
      <c r="A322" s="341"/>
      <c r="B322" s="460"/>
      <c r="C322" s="156" t="s">
        <v>774</v>
      </c>
      <c r="D322" s="585"/>
      <c r="E322" s="627"/>
      <c r="F322" s="585"/>
      <c r="G322" s="627"/>
      <c r="H322" s="585"/>
      <c r="I322" s="627"/>
      <c r="J322" s="585"/>
      <c r="K322" s="627"/>
      <c r="L322" s="585"/>
      <c r="M322" s="627"/>
      <c r="N322" s="585"/>
      <c r="O322" s="627"/>
      <c r="P322" s="585"/>
      <c r="Q322" s="627"/>
      <c r="R322" s="585"/>
      <c r="S322" s="627"/>
      <c r="T322" s="585"/>
      <c r="U322" s="627"/>
      <c r="V322" s="585"/>
      <c r="W322" s="658"/>
      <c r="X322" s="669"/>
      <c r="Y322" s="670"/>
      <c r="Z322" s="671"/>
      <c r="AA322" s="57">
        <f t="shared" ref="AA322:AA326" si="52">IF(COUNTIF($D$319:$W$319,"s"),1,COUNTIF(D322:W322, "a"))</f>
        <v>0</v>
      </c>
      <c r="AB322" s="402"/>
      <c r="AC322" s="199"/>
      <c r="AD322" s="202"/>
      <c r="AE322" s="199"/>
      <c r="AF322" s="199"/>
      <c r="AG322" s="199"/>
      <c r="AH322" s="199"/>
      <c r="AI322" s="199"/>
      <c r="AJ322" s="199"/>
      <c r="AK322" s="199"/>
      <c r="AL322" s="199"/>
      <c r="AM322" s="199"/>
      <c r="AN322" s="199"/>
      <c r="AO322" s="199"/>
      <c r="AP322" s="199"/>
      <c r="AQ322" s="199"/>
      <c r="AR322" s="199"/>
      <c r="AS322" s="199"/>
      <c r="AT322" s="199"/>
      <c r="AU322" s="199"/>
      <c r="AV322" s="199"/>
      <c r="AW322" s="199"/>
      <c r="AX322" s="199"/>
      <c r="AY322" s="199"/>
      <c r="AZ322" s="199"/>
      <c r="BA322" s="199"/>
      <c r="BB322" s="199"/>
      <c r="BC322" s="199"/>
      <c r="BD322" s="199"/>
      <c r="BE322" s="199"/>
      <c r="BF322" s="199"/>
      <c r="BG322" s="199"/>
      <c r="BH322" s="199"/>
      <c r="BI322" s="199"/>
      <c r="BJ322" s="199"/>
      <c r="BK322" s="199"/>
      <c r="BL322" s="199"/>
      <c r="BM322" s="199"/>
      <c r="BN322" s="199"/>
      <c r="BO322" s="199"/>
      <c r="BP322" s="199"/>
      <c r="BQ322" s="199"/>
      <c r="BR322" s="199"/>
      <c r="BS322" s="199"/>
      <c r="BT322" s="199"/>
      <c r="BU322" s="199"/>
      <c r="BV322" s="199"/>
      <c r="BW322" s="199"/>
      <c r="BX322" s="199"/>
      <c r="BY322" s="199"/>
      <c r="BZ322" s="199"/>
      <c r="CA322" s="199"/>
      <c r="CB322" s="199"/>
      <c r="CC322" s="199"/>
      <c r="CD322" s="199"/>
      <c r="CE322" s="55"/>
      <c r="CF322" s="55"/>
      <c r="CG322" s="55"/>
      <c r="CH322" s="55"/>
      <c r="CI322" s="55"/>
      <c r="CJ322" s="55"/>
      <c r="CK322" s="55"/>
      <c r="CL322" s="55"/>
      <c r="CM322" s="55"/>
      <c r="CN322" s="55"/>
      <c r="CO322" s="55"/>
      <c r="CP322" s="55"/>
      <c r="CQ322" s="55"/>
    </row>
    <row r="323" spans="1:95" s="1" customFormat="1" ht="27.95" customHeight="1" x14ac:dyDescent="0.2">
      <c r="A323" s="347"/>
      <c r="B323" s="7"/>
      <c r="C323" s="159" t="s">
        <v>775</v>
      </c>
      <c r="D323" s="585"/>
      <c r="E323" s="627"/>
      <c r="F323" s="585"/>
      <c r="G323" s="627"/>
      <c r="H323" s="585"/>
      <c r="I323" s="627"/>
      <c r="J323" s="585"/>
      <c r="K323" s="627"/>
      <c r="L323" s="585"/>
      <c r="M323" s="627"/>
      <c r="N323" s="585"/>
      <c r="O323" s="627"/>
      <c r="P323" s="585"/>
      <c r="Q323" s="627"/>
      <c r="R323" s="585"/>
      <c r="S323" s="627"/>
      <c r="T323" s="585"/>
      <c r="U323" s="627"/>
      <c r="V323" s="585"/>
      <c r="W323" s="658"/>
      <c r="X323" s="669"/>
      <c r="Y323" s="670"/>
      <c r="Z323" s="671"/>
      <c r="AA323" s="57">
        <f t="shared" si="52"/>
        <v>0</v>
      </c>
      <c r="AB323" s="402"/>
      <c r="AC323" s="199"/>
      <c r="AD323" s="202"/>
      <c r="AE323" s="199"/>
      <c r="AF323" s="199"/>
      <c r="AG323" s="199"/>
      <c r="AH323" s="199"/>
      <c r="AI323" s="199"/>
      <c r="AJ323" s="199"/>
      <c r="AK323" s="199"/>
      <c r="AL323" s="199"/>
      <c r="AM323" s="199"/>
      <c r="AN323" s="199"/>
      <c r="AO323" s="199"/>
      <c r="AP323" s="199"/>
      <c r="AQ323" s="199"/>
      <c r="AR323" s="199"/>
      <c r="AS323" s="199"/>
      <c r="AT323" s="199"/>
      <c r="AU323" s="199"/>
      <c r="AV323" s="199"/>
      <c r="AW323" s="199"/>
      <c r="AX323" s="199"/>
      <c r="AY323" s="199"/>
      <c r="AZ323" s="199"/>
      <c r="BA323" s="199"/>
      <c r="BB323" s="199"/>
      <c r="BC323" s="199"/>
      <c r="BD323" s="199"/>
      <c r="BE323" s="199"/>
      <c r="BF323" s="199"/>
      <c r="BG323" s="199"/>
      <c r="BH323" s="199"/>
      <c r="BI323" s="199"/>
      <c r="BJ323" s="199"/>
      <c r="BK323" s="199"/>
      <c r="BL323" s="199"/>
      <c r="BM323" s="199"/>
      <c r="BN323" s="199"/>
      <c r="BO323" s="199"/>
      <c r="BP323" s="199"/>
      <c r="BQ323" s="199"/>
      <c r="BR323" s="199"/>
      <c r="BS323" s="199"/>
      <c r="BT323" s="199"/>
      <c r="BU323" s="199"/>
      <c r="BV323" s="199"/>
      <c r="BW323" s="199"/>
      <c r="BX323" s="199"/>
      <c r="BY323" s="199"/>
      <c r="BZ323" s="199"/>
      <c r="CA323" s="199"/>
      <c r="CB323" s="199"/>
      <c r="CC323" s="199"/>
      <c r="CD323" s="199"/>
      <c r="CE323" s="55"/>
      <c r="CF323" s="55"/>
      <c r="CG323" s="55"/>
      <c r="CH323" s="55"/>
      <c r="CI323" s="55"/>
      <c r="CJ323" s="55"/>
      <c r="CK323" s="55"/>
      <c r="CL323" s="55"/>
      <c r="CM323" s="55"/>
      <c r="CN323" s="55"/>
      <c r="CO323" s="55"/>
      <c r="CP323" s="55"/>
      <c r="CQ323" s="55"/>
    </row>
    <row r="324" spans="1:95" s="1" customFormat="1" ht="27.95" customHeight="1" x14ac:dyDescent="0.2">
      <c r="A324" s="341"/>
      <c r="B324" s="150"/>
      <c r="C324" s="159" t="s">
        <v>776</v>
      </c>
      <c r="D324" s="585"/>
      <c r="E324" s="627"/>
      <c r="F324" s="585"/>
      <c r="G324" s="627"/>
      <c r="H324" s="585"/>
      <c r="I324" s="627"/>
      <c r="J324" s="585"/>
      <c r="K324" s="627"/>
      <c r="L324" s="585"/>
      <c r="M324" s="627"/>
      <c r="N324" s="585"/>
      <c r="O324" s="627"/>
      <c r="P324" s="585"/>
      <c r="Q324" s="627"/>
      <c r="R324" s="585"/>
      <c r="S324" s="627"/>
      <c r="T324" s="585"/>
      <c r="U324" s="627"/>
      <c r="V324" s="585"/>
      <c r="W324" s="658"/>
      <c r="X324" s="669"/>
      <c r="Y324" s="670"/>
      <c r="Z324" s="671"/>
      <c r="AA324" s="57">
        <f t="shared" si="52"/>
        <v>0</v>
      </c>
      <c r="AB324" s="402"/>
      <c r="AC324" s="199"/>
      <c r="AD324" s="202"/>
      <c r="AE324" s="199"/>
      <c r="AF324" s="199"/>
      <c r="AG324" s="199"/>
      <c r="AH324" s="199"/>
      <c r="AI324" s="199"/>
      <c r="AJ324" s="199"/>
      <c r="AK324" s="199"/>
      <c r="AL324" s="199"/>
      <c r="AM324" s="199"/>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c r="BP324" s="199"/>
      <c r="BQ324" s="199"/>
      <c r="BR324" s="199"/>
      <c r="BS324" s="199"/>
      <c r="BT324" s="199"/>
      <c r="BU324" s="199"/>
      <c r="BV324" s="199"/>
      <c r="BW324" s="199"/>
      <c r="BX324" s="199"/>
      <c r="BY324" s="199"/>
      <c r="BZ324" s="199"/>
      <c r="CA324" s="199"/>
      <c r="CB324" s="199"/>
      <c r="CC324" s="199"/>
      <c r="CD324" s="199"/>
      <c r="CE324" s="55"/>
      <c r="CF324" s="55"/>
      <c r="CG324" s="55"/>
      <c r="CH324" s="55"/>
      <c r="CI324" s="55"/>
      <c r="CJ324" s="55"/>
      <c r="CK324" s="55"/>
      <c r="CL324" s="55"/>
      <c r="CM324" s="55"/>
      <c r="CN324" s="55"/>
      <c r="CO324" s="55"/>
      <c r="CP324" s="55"/>
      <c r="CQ324" s="55"/>
    </row>
    <row r="325" spans="1:95" s="1" customFormat="1" ht="27.95" customHeight="1" x14ac:dyDescent="0.2">
      <c r="A325" s="341"/>
      <c r="B325" s="460"/>
      <c r="C325" s="156" t="s">
        <v>777</v>
      </c>
      <c r="D325" s="585"/>
      <c r="E325" s="627"/>
      <c r="F325" s="585"/>
      <c r="G325" s="627"/>
      <c r="H325" s="585"/>
      <c r="I325" s="627"/>
      <c r="J325" s="585"/>
      <c r="K325" s="627"/>
      <c r="L325" s="585"/>
      <c r="M325" s="627"/>
      <c r="N325" s="585"/>
      <c r="O325" s="627"/>
      <c r="P325" s="585"/>
      <c r="Q325" s="627"/>
      <c r="R325" s="585"/>
      <c r="S325" s="627"/>
      <c r="T325" s="585"/>
      <c r="U325" s="627"/>
      <c r="V325" s="585"/>
      <c r="W325" s="658"/>
      <c r="X325" s="669"/>
      <c r="Y325" s="670"/>
      <c r="Z325" s="671"/>
      <c r="AA325" s="57">
        <f t="shared" si="52"/>
        <v>0</v>
      </c>
      <c r="AB325" s="402"/>
      <c r="AC325" s="199"/>
      <c r="AD325" s="202"/>
      <c r="AE325" s="199"/>
      <c r="AF325" s="199"/>
      <c r="AG325" s="199"/>
      <c r="AH325" s="199"/>
      <c r="AI325" s="199"/>
      <c r="AJ325" s="199"/>
      <c r="AK325" s="199"/>
      <c r="AL325" s="199"/>
      <c r="AM325" s="199"/>
      <c r="AN325" s="199"/>
      <c r="AO325" s="199"/>
      <c r="AP325" s="199"/>
      <c r="AQ325" s="199"/>
      <c r="AR325" s="199"/>
      <c r="AS325" s="199"/>
      <c r="AT325" s="199"/>
      <c r="AU325" s="199"/>
      <c r="AV325" s="199"/>
      <c r="AW325" s="199"/>
      <c r="AX325" s="199"/>
      <c r="AY325" s="199"/>
      <c r="AZ325" s="199"/>
      <c r="BA325" s="199"/>
      <c r="BB325" s="199"/>
      <c r="BC325" s="199"/>
      <c r="BD325" s="199"/>
      <c r="BE325" s="199"/>
      <c r="BF325" s="199"/>
      <c r="BG325" s="199"/>
      <c r="BH325" s="199"/>
      <c r="BI325" s="199"/>
      <c r="BJ325" s="199"/>
      <c r="BK325" s="199"/>
      <c r="BL325" s="199"/>
      <c r="BM325" s="199"/>
      <c r="BN325" s="199"/>
      <c r="BO325" s="199"/>
      <c r="BP325" s="199"/>
      <c r="BQ325" s="199"/>
      <c r="BR325" s="199"/>
      <c r="BS325" s="199"/>
      <c r="BT325" s="199"/>
      <c r="BU325" s="199"/>
      <c r="BV325" s="199"/>
      <c r="BW325" s="199"/>
      <c r="BX325" s="199"/>
      <c r="BY325" s="199"/>
      <c r="BZ325" s="199"/>
      <c r="CA325" s="199"/>
      <c r="CB325" s="199"/>
      <c r="CC325" s="199"/>
      <c r="CD325" s="199"/>
      <c r="CE325" s="55"/>
      <c r="CF325" s="55"/>
      <c r="CG325" s="55"/>
      <c r="CH325" s="55"/>
      <c r="CI325" s="55"/>
      <c r="CJ325" s="55"/>
      <c r="CK325" s="55"/>
      <c r="CL325" s="55"/>
      <c r="CM325" s="55"/>
      <c r="CN325" s="55"/>
      <c r="CO325" s="55"/>
      <c r="CP325" s="55"/>
      <c r="CQ325" s="55"/>
    </row>
    <row r="326" spans="1:95" s="1" customFormat="1" ht="27.95" customHeight="1" x14ac:dyDescent="0.2">
      <c r="A326" s="347"/>
      <c r="B326" s="154"/>
      <c r="C326" s="159" t="s">
        <v>767</v>
      </c>
      <c r="D326" s="585"/>
      <c r="E326" s="627"/>
      <c r="F326" s="585"/>
      <c r="G326" s="627"/>
      <c r="H326" s="585"/>
      <c r="I326" s="627"/>
      <c r="J326" s="585"/>
      <c r="K326" s="627"/>
      <c r="L326" s="585"/>
      <c r="M326" s="627"/>
      <c r="N326" s="585"/>
      <c r="O326" s="627"/>
      <c r="P326" s="585"/>
      <c r="Q326" s="627"/>
      <c r="R326" s="585"/>
      <c r="S326" s="627"/>
      <c r="T326" s="585"/>
      <c r="U326" s="627"/>
      <c r="V326" s="585"/>
      <c r="W326" s="658"/>
      <c r="X326" s="669"/>
      <c r="Y326" s="670"/>
      <c r="Z326" s="671"/>
      <c r="AA326" s="57">
        <f t="shared" si="52"/>
        <v>0</v>
      </c>
      <c r="AB326" s="402"/>
      <c r="AC326" s="199"/>
      <c r="AD326" s="202"/>
      <c r="AE326" s="199"/>
      <c r="AF326" s="199"/>
      <c r="AG326" s="199"/>
      <c r="AH326" s="199"/>
      <c r="AI326" s="199"/>
      <c r="AJ326" s="199"/>
      <c r="AK326" s="199"/>
      <c r="AL326" s="199"/>
      <c r="AM326" s="199"/>
      <c r="AN326" s="199"/>
      <c r="AO326" s="199"/>
      <c r="AP326" s="199"/>
      <c r="AQ326" s="199"/>
      <c r="AR326" s="199"/>
      <c r="AS326" s="199"/>
      <c r="AT326" s="199"/>
      <c r="AU326" s="199"/>
      <c r="AV326" s="199"/>
      <c r="AW326" s="199"/>
      <c r="AX326" s="199"/>
      <c r="AY326" s="199"/>
      <c r="AZ326" s="199"/>
      <c r="BA326" s="199"/>
      <c r="BB326" s="199"/>
      <c r="BC326" s="199"/>
      <c r="BD326" s="199"/>
      <c r="BE326" s="199"/>
      <c r="BF326" s="199"/>
      <c r="BG326" s="199"/>
      <c r="BH326" s="199"/>
      <c r="BI326" s="199"/>
      <c r="BJ326" s="199"/>
      <c r="BK326" s="199"/>
      <c r="BL326" s="199"/>
      <c r="BM326" s="199"/>
      <c r="BN326" s="199"/>
      <c r="BO326" s="199"/>
      <c r="BP326" s="199"/>
      <c r="BQ326" s="199"/>
      <c r="BR326" s="199"/>
      <c r="BS326" s="199"/>
      <c r="BT326" s="199"/>
      <c r="BU326" s="199"/>
      <c r="BV326" s="199"/>
      <c r="BW326" s="199"/>
      <c r="BX326" s="199"/>
      <c r="BY326" s="199"/>
      <c r="BZ326" s="199"/>
      <c r="CA326" s="199"/>
      <c r="CB326" s="199"/>
      <c r="CC326" s="199"/>
      <c r="CD326" s="199"/>
      <c r="CE326" s="55"/>
      <c r="CF326" s="55"/>
      <c r="CG326" s="55"/>
      <c r="CH326" s="55"/>
      <c r="CI326" s="55"/>
      <c r="CJ326" s="55"/>
      <c r="CK326" s="55"/>
      <c r="CL326" s="55"/>
      <c r="CM326" s="55"/>
      <c r="CN326" s="55"/>
      <c r="CO326" s="55"/>
      <c r="CP326" s="55"/>
      <c r="CQ326" s="55"/>
    </row>
    <row r="327" spans="1:95" s="1" customFormat="1" ht="27.95" customHeight="1" x14ac:dyDescent="0.2">
      <c r="A327" s="341"/>
      <c r="B327" s="7"/>
      <c r="C327" s="482" t="s">
        <v>768</v>
      </c>
      <c r="D327" s="655"/>
      <c r="E327" s="656"/>
      <c r="F327" s="656"/>
      <c r="G327" s="656"/>
      <c r="H327" s="656"/>
      <c r="I327" s="656"/>
      <c r="J327" s="656"/>
      <c r="K327" s="656"/>
      <c r="L327" s="656"/>
      <c r="M327" s="656"/>
      <c r="N327" s="656"/>
      <c r="O327" s="656"/>
      <c r="P327" s="656"/>
      <c r="Q327" s="656"/>
      <c r="R327" s="656"/>
      <c r="S327" s="656"/>
      <c r="T327" s="656"/>
      <c r="U327" s="656"/>
      <c r="V327" s="656"/>
      <c r="W327" s="656"/>
      <c r="X327" s="678"/>
      <c r="Y327" s="679"/>
      <c r="Z327" s="680"/>
      <c r="AA327" s="16" t="str">
        <f>IF(AND(ISTEXT(D327),COUNTIF(D326:W326,"a")),1,IF(COUNTIF(D326:W326,"a"),0,""))</f>
        <v/>
      </c>
      <c r="AB327" s="402"/>
      <c r="AC327" s="199"/>
      <c r="AD327" s="202"/>
      <c r="AE327" s="199"/>
      <c r="AF327" s="199"/>
      <c r="AG327" s="199"/>
      <c r="AH327" s="199"/>
      <c r="AI327" s="199"/>
      <c r="AJ327" s="199"/>
      <c r="AK327" s="199"/>
      <c r="AL327" s="199"/>
      <c r="AM327" s="199"/>
      <c r="AN327" s="199"/>
      <c r="AO327" s="199"/>
      <c r="AP327" s="199"/>
      <c r="AQ327" s="199"/>
      <c r="AR327" s="199"/>
      <c r="AS327" s="199"/>
      <c r="AT327" s="199"/>
      <c r="AU327" s="199"/>
      <c r="AV327" s="199"/>
      <c r="AW327" s="199"/>
      <c r="AX327" s="199"/>
      <c r="AY327" s="199"/>
      <c r="AZ327" s="199"/>
      <c r="BA327" s="199"/>
      <c r="BB327" s="199"/>
      <c r="BC327" s="199"/>
      <c r="BD327" s="199"/>
      <c r="BE327" s="199"/>
      <c r="BF327" s="199"/>
      <c r="BG327" s="199"/>
      <c r="BH327" s="199"/>
      <c r="BI327" s="199"/>
      <c r="BJ327" s="199"/>
      <c r="BK327" s="199"/>
      <c r="BL327" s="199"/>
      <c r="BM327" s="199"/>
      <c r="BN327" s="199"/>
      <c r="BO327" s="199"/>
      <c r="BP327" s="199"/>
      <c r="BQ327" s="199"/>
      <c r="BR327" s="199"/>
      <c r="BS327" s="199"/>
      <c r="BT327" s="199"/>
      <c r="BU327" s="199"/>
      <c r="BV327" s="199"/>
      <c r="BW327" s="199"/>
      <c r="BX327" s="199"/>
      <c r="BY327" s="199"/>
      <c r="BZ327" s="199"/>
      <c r="CA327" s="199"/>
      <c r="CB327" s="199"/>
      <c r="CC327" s="199"/>
      <c r="CD327" s="199"/>
      <c r="CE327" s="199"/>
      <c r="CF327" s="199"/>
      <c r="CG327" s="55"/>
      <c r="CH327" s="55"/>
      <c r="CI327" s="55"/>
      <c r="CJ327" s="55"/>
      <c r="CK327" s="55"/>
      <c r="CL327" s="55"/>
      <c r="CM327" s="55"/>
    </row>
    <row r="328" spans="1:95" s="1" customFormat="1" ht="45" customHeight="1" x14ac:dyDescent="0.2">
      <c r="A328" s="341" t="s">
        <v>412</v>
      </c>
      <c r="B328" s="226" t="s">
        <v>778</v>
      </c>
      <c r="C328" s="156" t="s">
        <v>1082</v>
      </c>
      <c r="D328" s="676"/>
      <c r="E328" s="677"/>
      <c r="F328" s="676"/>
      <c r="G328" s="677"/>
      <c r="H328" s="676"/>
      <c r="I328" s="677"/>
      <c r="J328" s="676"/>
      <c r="K328" s="677"/>
      <c r="L328" s="676"/>
      <c r="M328" s="677"/>
      <c r="N328" s="676"/>
      <c r="O328" s="677"/>
      <c r="P328" s="676"/>
      <c r="Q328" s="677"/>
      <c r="R328" s="676"/>
      <c r="S328" s="677"/>
      <c r="T328" s="676"/>
      <c r="U328" s="677"/>
      <c r="V328" s="676"/>
      <c r="W328" s="677"/>
      <c r="X328" s="449"/>
      <c r="Y328" s="108">
        <f t="shared" si="51"/>
        <v>0</v>
      </c>
      <c r="Z328" s="345">
        <v>25</v>
      </c>
      <c r="AA328" s="57">
        <f>COUNTIF(D328:W328,"a")+COUNTIF(D328:W328,"s")</f>
        <v>0</v>
      </c>
      <c r="AB328" s="402"/>
      <c r="AC328" s="199"/>
      <c r="AD328" s="202"/>
      <c r="AE328" s="199"/>
      <c r="AF328" s="199"/>
      <c r="AG328" s="199"/>
      <c r="AH328" s="199"/>
      <c r="AI328" s="199"/>
      <c r="AJ328" s="199"/>
      <c r="AK328" s="199"/>
      <c r="AL328" s="199"/>
      <c r="AM328" s="199"/>
      <c r="AN328" s="199"/>
      <c r="AO328" s="199"/>
      <c r="AP328" s="199"/>
      <c r="AQ328" s="199"/>
      <c r="AR328" s="199"/>
      <c r="AS328" s="199"/>
      <c r="AT328" s="199"/>
      <c r="AU328" s="199"/>
      <c r="AV328" s="199"/>
      <c r="AW328" s="199"/>
      <c r="AX328" s="199"/>
      <c r="AY328" s="199"/>
      <c r="AZ328" s="199"/>
      <c r="BA328" s="199"/>
      <c r="BB328" s="199"/>
      <c r="BC328" s="199"/>
      <c r="BD328" s="199"/>
      <c r="BE328" s="199"/>
      <c r="BF328" s="199"/>
      <c r="BG328" s="199"/>
      <c r="BH328" s="199"/>
      <c r="BI328" s="199"/>
      <c r="BJ328" s="199"/>
      <c r="BK328" s="199"/>
      <c r="BL328" s="199"/>
      <c r="BM328" s="199"/>
      <c r="BN328" s="199"/>
      <c r="BO328" s="199"/>
      <c r="BP328" s="199"/>
      <c r="BQ328" s="199"/>
      <c r="BR328" s="199"/>
      <c r="BS328" s="199"/>
      <c r="BT328" s="199"/>
      <c r="BU328" s="199"/>
      <c r="BV328" s="199"/>
      <c r="BW328" s="199"/>
      <c r="BX328" s="199"/>
      <c r="BY328" s="199"/>
      <c r="BZ328" s="199"/>
      <c r="CA328" s="199"/>
      <c r="CB328" s="199"/>
      <c r="CC328" s="199"/>
      <c r="CD328" s="199"/>
      <c r="CE328" s="55"/>
      <c r="CF328" s="55"/>
      <c r="CG328" s="55"/>
      <c r="CH328" s="55"/>
      <c r="CI328" s="55"/>
      <c r="CJ328" s="55"/>
      <c r="CK328" s="55"/>
      <c r="CL328" s="55"/>
      <c r="CM328" s="55"/>
      <c r="CN328" s="55"/>
      <c r="CO328" s="55"/>
      <c r="CP328" s="55"/>
      <c r="CQ328" s="55"/>
    </row>
    <row r="329" spans="1:95" s="1" customFormat="1" ht="30" customHeight="1" x14ac:dyDescent="0.2">
      <c r="A329" s="341"/>
      <c r="B329" s="459"/>
      <c r="C329" s="456" t="s">
        <v>772</v>
      </c>
      <c r="D329" s="673" t="s">
        <v>692</v>
      </c>
      <c r="E329" s="674"/>
      <c r="F329" s="674"/>
      <c r="G329" s="674"/>
      <c r="H329" s="674"/>
      <c r="I329" s="674"/>
      <c r="J329" s="674"/>
      <c r="K329" s="674"/>
      <c r="L329" s="674"/>
      <c r="M329" s="674"/>
      <c r="N329" s="674"/>
      <c r="O329" s="674"/>
      <c r="P329" s="674"/>
      <c r="Q329" s="674"/>
      <c r="R329" s="674"/>
      <c r="S329" s="674"/>
      <c r="T329" s="674"/>
      <c r="U329" s="674"/>
      <c r="V329" s="674"/>
      <c r="W329" s="674"/>
      <c r="X329" s="674"/>
      <c r="Y329" s="674"/>
      <c r="Z329" s="675"/>
      <c r="AA329" s="57"/>
      <c r="AB329" s="55"/>
      <c r="AC329" s="199"/>
      <c r="AD329" s="202"/>
      <c r="AE329" s="199"/>
      <c r="AF329" s="199"/>
      <c r="AG329" s="199"/>
      <c r="AH329" s="199"/>
      <c r="AI329" s="199"/>
      <c r="AJ329" s="199"/>
      <c r="AK329" s="199"/>
      <c r="AL329" s="199"/>
      <c r="AM329" s="199"/>
      <c r="AN329" s="199"/>
      <c r="AO329" s="199"/>
      <c r="AP329" s="199"/>
      <c r="AQ329" s="199"/>
      <c r="AR329" s="199"/>
      <c r="AS329" s="199"/>
      <c r="AT329" s="199"/>
      <c r="AU329" s="199"/>
      <c r="AV329" s="199"/>
      <c r="AW329" s="199"/>
      <c r="AX329" s="199"/>
      <c r="AY329" s="199"/>
      <c r="AZ329" s="199"/>
      <c r="BA329" s="199"/>
      <c r="BB329" s="199"/>
      <c r="BC329" s="199"/>
      <c r="BD329" s="199"/>
      <c r="BE329" s="199"/>
      <c r="BF329" s="199"/>
      <c r="BG329" s="199"/>
      <c r="BH329" s="199"/>
      <c r="BI329" s="199"/>
      <c r="BJ329" s="199"/>
      <c r="BK329" s="199"/>
      <c r="BL329" s="199"/>
      <c r="BM329" s="199"/>
      <c r="BN329" s="199"/>
      <c r="BO329" s="199"/>
      <c r="BP329" s="199"/>
      <c r="BQ329" s="199"/>
      <c r="BR329" s="199"/>
      <c r="BS329" s="199"/>
      <c r="BT329" s="199"/>
      <c r="BU329" s="199"/>
      <c r="BV329" s="199"/>
      <c r="BW329" s="199"/>
      <c r="BX329" s="199"/>
      <c r="BY329" s="199"/>
      <c r="BZ329" s="199"/>
      <c r="CA329" s="199"/>
      <c r="CB329" s="199"/>
      <c r="CC329" s="199"/>
      <c r="CD329" s="199"/>
      <c r="CE329" s="55"/>
      <c r="CF329" s="55"/>
      <c r="CG329" s="55"/>
      <c r="CH329" s="55"/>
      <c r="CI329" s="55"/>
      <c r="CJ329" s="55"/>
      <c r="CK329" s="55"/>
      <c r="CL329" s="55"/>
      <c r="CM329" s="55"/>
      <c r="CN329" s="55"/>
      <c r="CO329" s="55"/>
      <c r="CP329" s="55"/>
      <c r="CQ329" s="55"/>
    </row>
    <row r="330" spans="1:95" s="1" customFormat="1" ht="27.95" customHeight="1" x14ac:dyDescent="0.2">
      <c r="A330" s="341"/>
      <c r="B330" s="150"/>
      <c r="C330" s="156" t="s">
        <v>773</v>
      </c>
      <c r="D330" s="625"/>
      <c r="E330" s="626"/>
      <c r="F330" s="625"/>
      <c r="G330" s="626"/>
      <c r="H330" s="625"/>
      <c r="I330" s="626"/>
      <c r="J330" s="625"/>
      <c r="K330" s="626"/>
      <c r="L330" s="625"/>
      <c r="M330" s="626"/>
      <c r="N330" s="625"/>
      <c r="O330" s="626"/>
      <c r="P330" s="625"/>
      <c r="Q330" s="626"/>
      <c r="R330" s="625"/>
      <c r="S330" s="626"/>
      <c r="T330" s="625"/>
      <c r="U330" s="626"/>
      <c r="V330" s="625"/>
      <c r="W330" s="665"/>
      <c r="X330" s="666"/>
      <c r="Y330" s="667"/>
      <c r="Z330" s="668"/>
      <c r="AA330" s="57">
        <f>IF(COUNTIF($D$328:$W$328,"s"),1,COUNTIF(D330:W330, "a"))</f>
        <v>0</v>
      </c>
      <c r="AB330" s="402"/>
      <c r="AC330" s="199"/>
      <c r="AD330" s="202"/>
      <c r="AE330" s="199"/>
      <c r="AF330" s="199"/>
      <c r="AG330" s="199"/>
      <c r="AH330" s="199"/>
      <c r="AI330" s="199"/>
      <c r="AJ330" s="199"/>
      <c r="AK330" s="199"/>
      <c r="AL330" s="199"/>
      <c r="AM330" s="199"/>
      <c r="AN330" s="199"/>
      <c r="AO330" s="199"/>
      <c r="AP330" s="199"/>
      <c r="AQ330" s="199"/>
      <c r="AR330" s="199"/>
      <c r="AS330" s="199"/>
      <c r="AT330" s="199"/>
      <c r="AU330" s="199"/>
      <c r="AV330" s="199"/>
      <c r="AW330" s="199"/>
      <c r="AX330" s="199"/>
      <c r="AY330" s="199"/>
      <c r="AZ330" s="199"/>
      <c r="BA330" s="199"/>
      <c r="BB330" s="199"/>
      <c r="BC330" s="199"/>
      <c r="BD330" s="199"/>
      <c r="BE330" s="199"/>
      <c r="BF330" s="199"/>
      <c r="BG330" s="199"/>
      <c r="BH330" s="199"/>
      <c r="BI330" s="199"/>
      <c r="BJ330" s="199"/>
      <c r="BK330" s="199"/>
      <c r="BL330" s="199"/>
      <c r="BM330" s="199"/>
      <c r="BN330" s="199"/>
      <c r="BO330" s="199"/>
      <c r="BP330" s="199"/>
      <c r="BQ330" s="199"/>
      <c r="BR330" s="199"/>
      <c r="BS330" s="199"/>
      <c r="BT330" s="199"/>
      <c r="BU330" s="199"/>
      <c r="BV330" s="199"/>
      <c r="BW330" s="199"/>
      <c r="BX330" s="199"/>
      <c r="BY330" s="199"/>
      <c r="BZ330" s="199"/>
      <c r="CA330" s="199"/>
      <c r="CB330" s="199"/>
      <c r="CC330" s="199"/>
      <c r="CD330" s="199"/>
      <c r="CE330" s="55"/>
      <c r="CF330" s="55"/>
      <c r="CG330" s="55"/>
      <c r="CH330" s="55"/>
      <c r="CI330" s="55"/>
      <c r="CJ330" s="55"/>
      <c r="CK330" s="55"/>
      <c r="CL330" s="55"/>
      <c r="CM330" s="55"/>
      <c r="CN330" s="55"/>
      <c r="CO330" s="55"/>
      <c r="CP330" s="55"/>
      <c r="CQ330" s="55"/>
    </row>
    <row r="331" spans="1:95" s="1" customFormat="1" ht="27.95" customHeight="1" x14ac:dyDescent="0.2">
      <c r="A331" s="341"/>
      <c r="B331" s="460"/>
      <c r="C331" s="156" t="s">
        <v>774</v>
      </c>
      <c r="D331" s="585"/>
      <c r="E331" s="627"/>
      <c r="F331" s="585"/>
      <c r="G331" s="627"/>
      <c r="H331" s="585"/>
      <c r="I331" s="627"/>
      <c r="J331" s="585"/>
      <c r="K331" s="627"/>
      <c r="L331" s="585"/>
      <c r="M331" s="627"/>
      <c r="N331" s="585"/>
      <c r="O331" s="627"/>
      <c r="P331" s="585"/>
      <c r="Q331" s="627"/>
      <c r="R331" s="585"/>
      <c r="S331" s="627"/>
      <c r="T331" s="585"/>
      <c r="U331" s="627"/>
      <c r="V331" s="585"/>
      <c r="W331" s="658"/>
      <c r="X331" s="669"/>
      <c r="Y331" s="670"/>
      <c r="Z331" s="671"/>
      <c r="AA331" s="57">
        <f t="shared" ref="AA331:AA335" si="53">IF(COUNTIF($D$328:$W$328,"s"),1,COUNTIF(D331:W331, "a"))</f>
        <v>0</v>
      </c>
      <c r="AB331" s="402"/>
      <c r="AC331" s="199"/>
      <c r="AD331" s="202"/>
      <c r="AE331" s="199"/>
      <c r="AF331" s="199"/>
      <c r="AG331" s="199"/>
      <c r="AH331" s="199"/>
      <c r="AI331" s="199"/>
      <c r="AJ331" s="199"/>
      <c r="AK331" s="199"/>
      <c r="AL331" s="199"/>
      <c r="AM331" s="199"/>
      <c r="AN331" s="199"/>
      <c r="AO331" s="199"/>
      <c r="AP331" s="199"/>
      <c r="AQ331" s="199"/>
      <c r="AR331" s="199"/>
      <c r="AS331" s="199"/>
      <c r="AT331" s="199"/>
      <c r="AU331" s="199"/>
      <c r="AV331" s="199"/>
      <c r="AW331" s="199"/>
      <c r="AX331" s="199"/>
      <c r="AY331" s="199"/>
      <c r="AZ331" s="199"/>
      <c r="BA331" s="199"/>
      <c r="BB331" s="199"/>
      <c r="BC331" s="199"/>
      <c r="BD331" s="199"/>
      <c r="BE331" s="199"/>
      <c r="BF331" s="199"/>
      <c r="BG331" s="199"/>
      <c r="BH331" s="199"/>
      <c r="BI331" s="199"/>
      <c r="BJ331" s="199"/>
      <c r="BK331" s="199"/>
      <c r="BL331" s="199"/>
      <c r="BM331" s="199"/>
      <c r="BN331" s="199"/>
      <c r="BO331" s="199"/>
      <c r="BP331" s="199"/>
      <c r="BQ331" s="199"/>
      <c r="BR331" s="199"/>
      <c r="BS331" s="199"/>
      <c r="BT331" s="199"/>
      <c r="BU331" s="199"/>
      <c r="BV331" s="199"/>
      <c r="BW331" s="199"/>
      <c r="BX331" s="199"/>
      <c r="BY331" s="199"/>
      <c r="BZ331" s="199"/>
      <c r="CA331" s="199"/>
      <c r="CB331" s="199"/>
      <c r="CC331" s="199"/>
      <c r="CD331" s="199"/>
      <c r="CE331" s="55"/>
      <c r="CF331" s="55"/>
      <c r="CG331" s="55"/>
      <c r="CH331" s="55"/>
      <c r="CI331" s="55"/>
      <c r="CJ331" s="55"/>
      <c r="CK331" s="55"/>
      <c r="CL331" s="55"/>
      <c r="CM331" s="55"/>
      <c r="CN331" s="55"/>
      <c r="CO331" s="55"/>
      <c r="CP331" s="55"/>
      <c r="CQ331" s="55"/>
    </row>
    <row r="332" spans="1:95" s="1" customFormat="1" ht="27.95" customHeight="1" x14ac:dyDescent="0.2">
      <c r="A332" s="347"/>
      <c r="B332" s="7"/>
      <c r="C332" s="159" t="s">
        <v>775</v>
      </c>
      <c r="D332" s="585"/>
      <c r="E332" s="627"/>
      <c r="F332" s="585"/>
      <c r="G332" s="627"/>
      <c r="H332" s="585"/>
      <c r="I332" s="627"/>
      <c r="J332" s="585"/>
      <c r="K332" s="627"/>
      <c r="L332" s="585"/>
      <c r="M332" s="627"/>
      <c r="N332" s="585"/>
      <c r="O332" s="627"/>
      <c r="P332" s="585"/>
      <c r="Q332" s="627"/>
      <c r="R332" s="585"/>
      <c r="S332" s="627"/>
      <c r="T332" s="585"/>
      <c r="U332" s="627"/>
      <c r="V332" s="585"/>
      <c r="W332" s="658"/>
      <c r="X332" s="669"/>
      <c r="Y332" s="670"/>
      <c r="Z332" s="671"/>
      <c r="AA332" s="57">
        <f t="shared" si="53"/>
        <v>0</v>
      </c>
      <c r="AB332" s="402"/>
      <c r="AC332" s="199"/>
      <c r="AD332" s="202"/>
      <c r="AE332" s="199"/>
      <c r="AF332" s="199"/>
      <c r="AG332" s="199"/>
      <c r="AH332" s="199"/>
      <c r="AI332" s="199"/>
      <c r="AJ332" s="199"/>
      <c r="AK332" s="199"/>
      <c r="AL332" s="199"/>
      <c r="AM332" s="199"/>
      <c r="AN332" s="199"/>
      <c r="AO332" s="199"/>
      <c r="AP332" s="199"/>
      <c r="AQ332" s="199"/>
      <c r="AR332" s="199"/>
      <c r="AS332" s="199"/>
      <c r="AT332" s="199"/>
      <c r="AU332" s="199"/>
      <c r="AV332" s="199"/>
      <c r="AW332" s="199"/>
      <c r="AX332" s="199"/>
      <c r="AY332" s="199"/>
      <c r="AZ332" s="199"/>
      <c r="BA332" s="199"/>
      <c r="BB332" s="199"/>
      <c r="BC332" s="199"/>
      <c r="BD332" s="199"/>
      <c r="BE332" s="199"/>
      <c r="BF332" s="199"/>
      <c r="BG332" s="199"/>
      <c r="BH332" s="199"/>
      <c r="BI332" s="199"/>
      <c r="BJ332" s="199"/>
      <c r="BK332" s="199"/>
      <c r="BL332" s="199"/>
      <c r="BM332" s="199"/>
      <c r="BN332" s="199"/>
      <c r="BO332" s="199"/>
      <c r="BP332" s="199"/>
      <c r="BQ332" s="199"/>
      <c r="BR332" s="199"/>
      <c r="BS332" s="199"/>
      <c r="BT332" s="199"/>
      <c r="BU332" s="199"/>
      <c r="BV332" s="199"/>
      <c r="BW332" s="199"/>
      <c r="BX332" s="199"/>
      <c r="BY332" s="199"/>
      <c r="BZ332" s="199"/>
      <c r="CA332" s="199"/>
      <c r="CB332" s="199"/>
      <c r="CC332" s="199"/>
      <c r="CD332" s="199"/>
      <c r="CE332" s="55"/>
      <c r="CF332" s="55"/>
      <c r="CG332" s="55"/>
      <c r="CH332" s="55"/>
      <c r="CI332" s="55"/>
      <c r="CJ332" s="55"/>
      <c r="CK332" s="55"/>
      <c r="CL332" s="55"/>
      <c r="CM332" s="55"/>
      <c r="CN332" s="55"/>
      <c r="CO332" s="55"/>
      <c r="CP332" s="55"/>
      <c r="CQ332" s="55"/>
    </row>
    <row r="333" spans="1:95" s="1" customFormat="1" ht="27.95" customHeight="1" x14ac:dyDescent="0.2">
      <c r="A333" s="341"/>
      <c r="B333" s="150"/>
      <c r="C333" s="159" t="s">
        <v>776</v>
      </c>
      <c r="D333" s="585"/>
      <c r="E333" s="627"/>
      <c r="F333" s="585"/>
      <c r="G333" s="627"/>
      <c r="H333" s="585"/>
      <c r="I333" s="627"/>
      <c r="J333" s="585"/>
      <c r="K333" s="627"/>
      <c r="L333" s="585"/>
      <c r="M333" s="627"/>
      <c r="N333" s="585"/>
      <c r="O333" s="627"/>
      <c r="P333" s="585"/>
      <c r="Q333" s="627"/>
      <c r="R333" s="585"/>
      <c r="S333" s="627"/>
      <c r="T333" s="585"/>
      <c r="U333" s="627"/>
      <c r="V333" s="585"/>
      <c r="W333" s="658"/>
      <c r="X333" s="669"/>
      <c r="Y333" s="670"/>
      <c r="Z333" s="671"/>
      <c r="AA333" s="57">
        <f t="shared" si="53"/>
        <v>0</v>
      </c>
      <c r="AB333" s="402"/>
      <c r="AC333" s="199"/>
      <c r="AD333" s="202"/>
      <c r="AE333" s="199"/>
      <c r="AF333" s="199"/>
      <c r="AG333" s="199"/>
      <c r="AH333" s="199"/>
      <c r="AI333" s="199"/>
      <c r="AJ333" s="199"/>
      <c r="AK333" s="199"/>
      <c r="AL333" s="199"/>
      <c r="AM333" s="199"/>
      <c r="AN333" s="199"/>
      <c r="AO333" s="199"/>
      <c r="AP333" s="199"/>
      <c r="AQ333" s="199"/>
      <c r="AR333" s="199"/>
      <c r="AS333" s="199"/>
      <c r="AT333" s="199"/>
      <c r="AU333" s="199"/>
      <c r="AV333" s="199"/>
      <c r="AW333" s="199"/>
      <c r="AX333" s="199"/>
      <c r="AY333" s="199"/>
      <c r="AZ333" s="199"/>
      <c r="BA333" s="199"/>
      <c r="BB333" s="199"/>
      <c r="BC333" s="199"/>
      <c r="BD333" s="199"/>
      <c r="BE333" s="199"/>
      <c r="BF333" s="199"/>
      <c r="BG333" s="199"/>
      <c r="BH333" s="199"/>
      <c r="BI333" s="199"/>
      <c r="BJ333" s="199"/>
      <c r="BK333" s="199"/>
      <c r="BL333" s="199"/>
      <c r="BM333" s="199"/>
      <c r="BN333" s="199"/>
      <c r="BO333" s="199"/>
      <c r="BP333" s="199"/>
      <c r="BQ333" s="199"/>
      <c r="BR333" s="199"/>
      <c r="BS333" s="199"/>
      <c r="BT333" s="199"/>
      <c r="BU333" s="199"/>
      <c r="BV333" s="199"/>
      <c r="BW333" s="199"/>
      <c r="BX333" s="199"/>
      <c r="BY333" s="199"/>
      <c r="BZ333" s="199"/>
      <c r="CA333" s="199"/>
      <c r="CB333" s="199"/>
      <c r="CC333" s="199"/>
      <c r="CD333" s="199"/>
      <c r="CE333" s="55"/>
      <c r="CF333" s="55"/>
      <c r="CG333" s="55"/>
      <c r="CH333" s="55"/>
      <c r="CI333" s="55"/>
      <c r="CJ333" s="55"/>
      <c r="CK333" s="55"/>
      <c r="CL333" s="55"/>
      <c r="CM333" s="55"/>
      <c r="CN333" s="55"/>
      <c r="CO333" s="55"/>
      <c r="CP333" s="55"/>
      <c r="CQ333" s="55"/>
    </row>
    <row r="334" spans="1:95" s="1" customFormat="1" ht="27.95" customHeight="1" x14ac:dyDescent="0.2">
      <c r="A334" s="341"/>
      <c r="B334" s="460"/>
      <c r="C334" s="156" t="s">
        <v>777</v>
      </c>
      <c r="D334" s="585"/>
      <c r="E334" s="627"/>
      <c r="F334" s="585"/>
      <c r="G334" s="627"/>
      <c r="H334" s="585"/>
      <c r="I334" s="627"/>
      <c r="J334" s="585"/>
      <c r="K334" s="627"/>
      <c r="L334" s="585"/>
      <c r="M334" s="627"/>
      <c r="N334" s="585"/>
      <c r="O334" s="627"/>
      <c r="P334" s="585"/>
      <c r="Q334" s="627"/>
      <c r="R334" s="585"/>
      <c r="S334" s="627"/>
      <c r="T334" s="585"/>
      <c r="U334" s="627"/>
      <c r="V334" s="585"/>
      <c r="W334" s="658"/>
      <c r="X334" s="669"/>
      <c r="Y334" s="670"/>
      <c r="Z334" s="671"/>
      <c r="AA334" s="57">
        <f t="shared" si="53"/>
        <v>0</v>
      </c>
      <c r="AB334" s="402"/>
      <c r="AC334" s="199"/>
      <c r="AD334" s="202"/>
      <c r="AE334" s="199"/>
      <c r="AF334" s="199"/>
      <c r="AG334" s="199"/>
      <c r="AH334" s="199"/>
      <c r="AI334" s="199"/>
      <c r="AJ334" s="199"/>
      <c r="AK334" s="199"/>
      <c r="AL334" s="199"/>
      <c r="AM334" s="199"/>
      <c r="AN334" s="199"/>
      <c r="AO334" s="199"/>
      <c r="AP334" s="199"/>
      <c r="AQ334" s="199"/>
      <c r="AR334" s="199"/>
      <c r="AS334" s="199"/>
      <c r="AT334" s="199"/>
      <c r="AU334" s="199"/>
      <c r="AV334" s="199"/>
      <c r="AW334" s="199"/>
      <c r="AX334" s="199"/>
      <c r="AY334" s="199"/>
      <c r="AZ334" s="199"/>
      <c r="BA334" s="199"/>
      <c r="BB334" s="199"/>
      <c r="BC334" s="199"/>
      <c r="BD334" s="199"/>
      <c r="BE334" s="199"/>
      <c r="BF334" s="199"/>
      <c r="BG334" s="199"/>
      <c r="BH334" s="199"/>
      <c r="BI334" s="199"/>
      <c r="BJ334" s="199"/>
      <c r="BK334" s="199"/>
      <c r="BL334" s="199"/>
      <c r="BM334" s="199"/>
      <c r="BN334" s="199"/>
      <c r="BO334" s="199"/>
      <c r="BP334" s="199"/>
      <c r="BQ334" s="199"/>
      <c r="BR334" s="199"/>
      <c r="BS334" s="199"/>
      <c r="BT334" s="199"/>
      <c r="BU334" s="199"/>
      <c r="BV334" s="199"/>
      <c r="BW334" s="199"/>
      <c r="BX334" s="199"/>
      <c r="BY334" s="199"/>
      <c r="BZ334" s="199"/>
      <c r="CA334" s="199"/>
      <c r="CB334" s="199"/>
      <c r="CC334" s="199"/>
      <c r="CD334" s="199"/>
      <c r="CE334" s="55"/>
      <c r="CF334" s="55"/>
      <c r="CG334" s="55"/>
      <c r="CH334" s="55"/>
      <c r="CI334" s="55"/>
      <c r="CJ334" s="55"/>
      <c r="CK334" s="55"/>
      <c r="CL334" s="55"/>
      <c r="CM334" s="55"/>
      <c r="CN334" s="55"/>
      <c r="CO334" s="55"/>
      <c r="CP334" s="55"/>
      <c r="CQ334" s="55"/>
    </row>
    <row r="335" spans="1:95" s="1" customFormat="1" ht="27.95" customHeight="1" x14ac:dyDescent="0.2">
      <c r="A335" s="347"/>
      <c r="B335" s="154"/>
      <c r="C335" s="159" t="s">
        <v>767</v>
      </c>
      <c r="D335" s="588"/>
      <c r="E335" s="650"/>
      <c r="F335" s="588"/>
      <c r="G335" s="650"/>
      <c r="H335" s="588"/>
      <c r="I335" s="650"/>
      <c r="J335" s="588"/>
      <c r="K335" s="650"/>
      <c r="L335" s="588"/>
      <c r="M335" s="650"/>
      <c r="N335" s="588"/>
      <c r="O335" s="650"/>
      <c r="P335" s="588"/>
      <c r="Q335" s="650"/>
      <c r="R335" s="588"/>
      <c r="S335" s="650"/>
      <c r="T335" s="588"/>
      <c r="U335" s="650"/>
      <c r="V335" s="588"/>
      <c r="W335" s="672"/>
      <c r="X335" s="669"/>
      <c r="Y335" s="670"/>
      <c r="Z335" s="671"/>
      <c r="AA335" s="57">
        <f t="shared" si="53"/>
        <v>0</v>
      </c>
      <c r="AB335" s="402"/>
      <c r="AC335" s="199"/>
      <c r="AD335" s="202"/>
      <c r="AE335" s="199"/>
      <c r="AF335" s="199"/>
      <c r="AG335" s="199"/>
      <c r="AH335" s="199"/>
      <c r="AI335" s="199"/>
      <c r="AJ335" s="199"/>
      <c r="AK335" s="199"/>
      <c r="AL335" s="199"/>
      <c r="AM335" s="199"/>
      <c r="AN335" s="199"/>
      <c r="AO335" s="199"/>
      <c r="AP335" s="199"/>
      <c r="AQ335" s="199"/>
      <c r="AR335" s="199"/>
      <c r="AS335" s="199"/>
      <c r="AT335" s="199"/>
      <c r="AU335" s="199"/>
      <c r="AV335" s="199"/>
      <c r="AW335" s="199"/>
      <c r="AX335" s="199"/>
      <c r="AY335" s="199"/>
      <c r="AZ335" s="199"/>
      <c r="BA335" s="199"/>
      <c r="BB335" s="199"/>
      <c r="BC335" s="199"/>
      <c r="BD335" s="199"/>
      <c r="BE335" s="199"/>
      <c r="BF335" s="199"/>
      <c r="BG335" s="199"/>
      <c r="BH335" s="199"/>
      <c r="BI335" s="199"/>
      <c r="BJ335" s="199"/>
      <c r="BK335" s="199"/>
      <c r="BL335" s="199"/>
      <c r="BM335" s="199"/>
      <c r="BN335" s="199"/>
      <c r="BO335" s="199"/>
      <c r="BP335" s="199"/>
      <c r="BQ335" s="199"/>
      <c r="BR335" s="199"/>
      <c r="BS335" s="199"/>
      <c r="BT335" s="199"/>
      <c r="BU335" s="199"/>
      <c r="BV335" s="199"/>
      <c r="BW335" s="199"/>
      <c r="BX335" s="199"/>
      <c r="BY335" s="199"/>
      <c r="BZ335" s="199"/>
      <c r="CA335" s="199"/>
      <c r="CB335" s="199"/>
      <c r="CC335" s="199"/>
      <c r="CD335" s="199"/>
      <c r="CE335" s="55"/>
      <c r="CF335" s="55"/>
      <c r="CG335" s="55"/>
      <c r="CH335" s="55"/>
      <c r="CI335" s="55"/>
      <c r="CJ335" s="55"/>
      <c r="CK335" s="55"/>
      <c r="CL335" s="55"/>
      <c r="CM335" s="55"/>
      <c r="CN335" s="55"/>
      <c r="CO335" s="55"/>
      <c r="CP335" s="55"/>
      <c r="CQ335" s="55"/>
    </row>
    <row r="336" spans="1:95" s="1" customFormat="1" ht="27.95" customHeight="1" x14ac:dyDescent="0.2">
      <c r="A336" s="341"/>
      <c r="B336" s="7"/>
      <c r="C336" s="482" t="s">
        <v>768</v>
      </c>
      <c r="D336" s="655"/>
      <c r="E336" s="656"/>
      <c r="F336" s="656"/>
      <c r="G336" s="656"/>
      <c r="H336" s="656"/>
      <c r="I336" s="656"/>
      <c r="J336" s="656"/>
      <c r="K336" s="656"/>
      <c r="L336" s="656"/>
      <c r="M336" s="656"/>
      <c r="N336" s="656"/>
      <c r="O336" s="656"/>
      <c r="P336" s="656"/>
      <c r="Q336" s="656"/>
      <c r="R336" s="656"/>
      <c r="S336" s="656"/>
      <c r="T336" s="656"/>
      <c r="U336" s="656"/>
      <c r="V336" s="656"/>
      <c r="W336" s="656"/>
      <c r="X336" s="678"/>
      <c r="Y336" s="679"/>
      <c r="Z336" s="680"/>
      <c r="AA336" s="16" t="str">
        <f>IF(AND(ISTEXT(D336),COUNTIF(D335:W335,"a")),1,IF(COUNTIF(D335:W335,"a"),0,""))</f>
        <v/>
      </c>
      <c r="AB336" s="402"/>
      <c r="AC336" s="199"/>
      <c r="AD336" s="202"/>
      <c r="AE336" s="199"/>
      <c r="AF336" s="199"/>
      <c r="AG336" s="199"/>
      <c r="AH336" s="199"/>
      <c r="AI336" s="199"/>
      <c r="AJ336" s="199"/>
      <c r="AK336" s="199"/>
      <c r="AL336" s="199"/>
      <c r="AM336" s="199"/>
      <c r="AN336" s="199"/>
      <c r="AO336" s="199"/>
      <c r="AP336" s="199"/>
      <c r="AQ336" s="199"/>
      <c r="AR336" s="199"/>
      <c r="AS336" s="199"/>
      <c r="AT336" s="199"/>
      <c r="AU336" s="199"/>
      <c r="AV336" s="199"/>
      <c r="AW336" s="199"/>
      <c r="AX336" s="199"/>
      <c r="AY336" s="199"/>
      <c r="AZ336" s="199"/>
      <c r="BA336" s="199"/>
      <c r="BB336" s="199"/>
      <c r="BC336" s="199"/>
      <c r="BD336" s="199"/>
      <c r="BE336" s="199"/>
      <c r="BF336" s="199"/>
      <c r="BG336" s="199"/>
      <c r="BH336" s="199"/>
      <c r="BI336" s="199"/>
      <c r="BJ336" s="199"/>
      <c r="BK336" s="199"/>
      <c r="BL336" s="199"/>
      <c r="BM336" s="199"/>
      <c r="BN336" s="199"/>
      <c r="BO336" s="199"/>
      <c r="BP336" s="199"/>
      <c r="BQ336" s="199"/>
      <c r="BR336" s="199"/>
      <c r="BS336" s="199"/>
      <c r="BT336" s="199"/>
      <c r="BU336" s="199"/>
      <c r="BV336" s="199"/>
      <c r="BW336" s="199"/>
      <c r="BX336" s="199"/>
      <c r="BY336" s="199"/>
      <c r="BZ336" s="199"/>
      <c r="CA336" s="199"/>
      <c r="CB336" s="199"/>
      <c r="CC336" s="199"/>
      <c r="CD336" s="199"/>
      <c r="CE336" s="199"/>
      <c r="CF336" s="199"/>
      <c r="CG336" s="55"/>
      <c r="CH336" s="55"/>
      <c r="CI336" s="55"/>
      <c r="CJ336" s="55"/>
      <c r="CK336" s="55"/>
      <c r="CL336" s="55"/>
      <c r="CM336" s="55"/>
    </row>
    <row r="337" spans="1:95" s="1" customFormat="1" ht="45" customHeight="1" x14ac:dyDescent="0.2">
      <c r="A337" s="341"/>
      <c r="B337" s="226" t="s">
        <v>779</v>
      </c>
      <c r="C337" s="156" t="s">
        <v>780</v>
      </c>
      <c r="D337" s="585"/>
      <c r="E337" s="627"/>
      <c r="F337" s="585"/>
      <c r="G337" s="627"/>
      <c r="H337" s="585"/>
      <c r="I337" s="627"/>
      <c r="J337" s="585"/>
      <c r="K337" s="627"/>
      <c r="L337" s="585"/>
      <c r="M337" s="627"/>
      <c r="N337" s="585"/>
      <c r="O337" s="627"/>
      <c r="P337" s="585"/>
      <c r="Q337" s="627"/>
      <c r="R337" s="585"/>
      <c r="S337" s="627"/>
      <c r="T337" s="585"/>
      <c r="U337" s="627"/>
      <c r="V337" s="585"/>
      <c r="W337" s="627"/>
      <c r="X337" s="417"/>
      <c r="Y337" s="99">
        <f t="shared" ref="Y337" si="54">IF(OR(D337="s",F337="s",H337="s",J337="s",L337="s",N337="s",P337="s",R337="s",T337="s",V337="s"), 0, IF(OR(D337="a",F337="a",H337="a",J337="a",L337="a",N337="a",P337="a",R337="a",T337="a",V337="a"),Z337,0))</f>
        <v>0</v>
      </c>
      <c r="Z337" s="337">
        <v>25</v>
      </c>
      <c r="AA337" s="57">
        <f>COUNTIF(D337:W337,"a")+COUNTIF(D337:W337,"s")</f>
        <v>0</v>
      </c>
      <c r="AB337" s="402"/>
      <c r="AC337" s="199"/>
      <c r="AD337" s="202"/>
      <c r="AE337" s="199"/>
      <c r="AF337" s="199"/>
      <c r="AG337" s="199"/>
      <c r="AH337" s="199"/>
      <c r="AI337" s="199"/>
      <c r="AJ337" s="199"/>
      <c r="AK337" s="199"/>
      <c r="AL337" s="199"/>
      <c r="AM337" s="199"/>
      <c r="AN337" s="199"/>
      <c r="AO337" s="199"/>
      <c r="AP337" s="199"/>
      <c r="AQ337" s="199"/>
      <c r="AR337" s="199"/>
      <c r="AS337" s="199"/>
      <c r="AT337" s="199"/>
      <c r="AU337" s="199"/>
      <c r="AV337" s="199"/>
      <c r="AW337" s="199"/>
      <c r="AX337" s="199"/>
      <c r="AY337" s="199"/>
      <c r="AZ337" s="199"/>
      <c r="BA337" s="199"/>
      <c r="BB337" s="199"/>
      <c r="BC337" s="199"/>
      <c r="BD337" s="199"/>
      <c r="BE337" s="199"/>
      <c r="BF337" s="199"/>
      <c r="BG337" s="199"/>
      <c r="BH337" s="199"/>
      <c r="BI337" s="199"/>
      <c r="BJ337" s="199"/>
      <c r="BK337" s="199"/>
      <c r="BL337" s="199"/>
      <c r="BM337" s="199"/>
      <c r="BN337" s="199"/>
      <c r="BO337" s="199"/>
      <c r="BP337" s="199"/>
      <c r="BQ337" s="199"/>
      <c r="BR337" s="199"/>
      <c r="BS337" s="199"/>
      <c r="BT337" s="199"/>
      <c r="BU337" s="199"/>
      <c r="BV337" s="199"/>
      <c r="BW337" s="199"/>
      <c r="BX337" s="199"/>
      <c r="BY337" s="199"/>
      <c r="BZ337" s="199"/>
      <c r="CA337" s="199"/>
      <c r="CB337" s="199"/>
      <c r="CC337" s="199"/>
      <c r="CD337" s="199"/>
      <c r="CE337" s="55"/>
      <c r="CF337" s="55"/>
      <c r="CG337" s="55"/>
      <c r="CH337" s="55"/>
      <c r="CI337" s="55"/>
      <c r="CJ337" s="55"/>
      <c r="CK337" s="55"/>
      <c r="CL337" s="55"/>
      <c r="CM337" s="55"/>
      <c r="CN337" s="55"/>
      <c r="CO337" s="55"/>
      <c r="CP337" s="55"/>
      <c r="CQ337" s="55"/>
    </row>
    <row r="338" spans="1:95" s="1" customFormat="1" ht="30" customHeight="1" x14ac:dyDescent="0.2">
      <c r="A338" s="341"/>
      <c r="B338" s="459"/>
      <c r="C338" s="456" t="s">
        <v>781</v>
      </c>
      <c r="D338" s="673" t="s">
        <v>692</v>
      </c>
      <c r="E338" s="674"/>
      <c r="F338" s="674"/>
      <c r="G338" s="674"/>
      <c r="H338" s="674"/>
      <c r="I338" s="674"/>
      <c r="J338" s="674"/>
      <c r="K338" s="674"/>
      <c r="L338" s="674"/>
      <c r="M338" s="674"/>
      <c r="N338" s="674"/>
      <c r="O338" s="674"/>
      <c r="P338" s="674"/>
      <c r="Q338" s="674"/>
      <c r="R338" s="674"/>
      <c r="S338" s="674"/>
      <c r="T338" s="674"/>
      <c r="U338" s="674"/>
      <c r="V338" s="674"/>
      <c r="W338" s="674"/>
      <c r="X338" s="674"/>
      <c r="Y338" s="674"/>
      <c r="Z338" s="675"/>
      <c r="AA338" s="57"/>
      <c r="AB338" s="55"/>
      <c r="AC338" s="199"/>
      <c r="AD338" s="202"/>
      <c r="AE338" s="199"/>
      <c r="AF338" s="199"/>
      <c r="AG338" s="199"/>
      <c r="AH338" s="199"/>
      <c r="AI338" s="199"/>
      <c r="AJ338" s="199"/>
      <c r="AK338" s="199"/>
      <c r="AL338" s="199"/>
      <c r="AM338" s="199"/>
      <c r="AN338" s="199"/>
      <c r="AO338" s="199"/>
      <c r="AP338" s="199"/>
      <c r="AQ338" s="199"/>
      <c r="AR338" s="199"/>
      <c r="AS338" s="199"/>
      <c r="AT338" s="199"/>
      <c r="AU338" s="199"/>
      <c r="AV338" s="199"/>
      <c r="AW338" s="199"/>
      <c r="AX338" s="199"/>
      <c r="AY338" s="199"/>
      <c r="AZ338" s="199"/>
      <c r="BA338" s="199"/>
      <c r="BB338" s="199"/>
      <c r="BC338" s="199"/>
      <c r="BD338" s="199"/>
      <c r="BE338" s="199"/>
      <c r="BF338" s="199"/>
      <c r="BG338" s="199"/>
      <c r="BH338" s="199"/>
      <c r="BI338" s="199"/>
      <c r="BJ338" s="199"/>
      <c r="BK338" s="199"/>
      <c r="BL338" s="199"/>
      <c r="BM338" s="199"/>
      <c r="BN338" s="199"/>
      <c r="BO338" s="199"/>
      <c r="BP338" s="199"/>
      <c r="BQ338" s="199"/>
      <c r="BR338" s="199"/>
      <c r="BS338" s="199"/>
      <c r="BT338" s="199"/>
      <c r="BU338" s="199"/>
      <c r="BV338" s="199"/>
      <c r="BW338" s="199"/>
      <c r="BX338" s="199"/>
      <c r="BY338" s="199"/>
      <c r="BZ338" s="199"/>
      <c r="CA338" s="199"/>
      <c r="CB338" s="199"/>
      <c r="CC338" s="199"/>
      <c r="CD338" s="199"/>
      <c r="CE338" s="55"/>
      <c r="CF338" s="55"/>
      <c r="CG338" s="55"/>
      <c r="CH338" s="55"/>
      <c r="CI338" s="55"/>
      <c r="CJ338" s="55"/>
      <c r="CK338" s="55"/>
      <c r="CL338" s="55"/>
      <c r="CM338" s="55"/>
      <c r="CN338" s="55"/>
      <c r="CO338" s="55"/>
      <c r="CP338" s="55"/>
      <c r="CQ338" s="55"/>
    </row>
    <row r="339" spans="1:95" s="1" customFormat="1" ht="27.95" customHeight="1" x14ac:dyDescent="0.2">
      <c r="A339" s="341"/>
      <c r="B339" s="150"/>
      <c r="C339" s="156" t="s">
        <v>782</v>
      </c>
      <c r="D339" s="625"/>
      <c r="E339" s="626"/>
      <c r="F339" s="625"/>
      <c r="G339" s="626"/>
      <c r="H339" s="625"/>
      <c r="I339" s="626"/>
      <c r="J339" s="625"/>
      <c r="K339" s="626"/>
      <c r="L339" s="625"/>
      <c r="M339" s="626"/>
      <c r="N339" s="625"/>
      <c r="O339" s="626"/>
      <c r="P339" s="625"/>
      <c r="Q339" s="626"/>
      <c r="R339" s="625"/>
      <c r="S339" s="626"/>
      <c r="T339" s="625"/>
      <c r="U339" s="626"/>
      <c r="V339" s="625"/>
      <c r="W339" s="665"/>
      <c r="X339" s="666"/>
      <c r="Y339" s="667"/>
      <c r="Z339" s="668"/>
      <c r="AA339" s="57">
        <f>IF(COUNTIF($D$337:$W$337,"s"),1,COUNTIF(D339:W339, "a"))</f>
        <v>0</v>
      </c>
      <c r="AB339" s="402"/>
      <c r="AC339" s="199"/>
      <c r="AD339" s="202"/>
      <c r="AE339" s="199"/>
      <c r="AF339" s="199"/>
      <c r="AG339" s="199"/>
      <c r="AH339" s="199"/>
      <c r="AI339" s="199"/>
      <c r="AJ339" s="199"/>
      <c r="AK339" s="199"/>
      <c r="AL339" s="199"/>
      <c r="AM339" s="199"/>
      <c r="AN339" s="199"/>
      <c r="AO339" s="199"/>
      <c r="AP339" s="199"/>
      <c r="AQ339" s="199"/>
      <c r="AR339" s="199"/>
      <c r="AS339" s="199"/>
      <c r="AT339" s="199"/>
      <c r="AU339" s="199"/>
      <c r="AV339" s="199"/>
      <c r="AW339" s="199"/>
      <c r="AX339" s="199"/>
      <c r="AY339" s="199"/>
      <c r="AZ339" s="199"/>
      <c r="BA339" s="199"/>
      <c r="BB339" s="199"/>
      <c r="BC339" s="199"/>
      <c r="BD339" s="199"/>
      <c r="BE339" s="199"/>
      <c r="BF339" s="199"/>
      <c r="BG339" s="199"/>
      <c r="BH339" s="199"/>
      <c r="BI339" s="199"/>
      <c r="BJ339" s="199"/>
      <c r="BK339" s="199"/>
      <c r="BL339" s="199"/>
      <c r="BM339" s="199"/>
      <c r="BN339" s="199"/>
      <c r="BO339" s="199"/>
      <c r="BP339" s="199"/>
      <c r="BQ339" s="199"/>
      <c r="BR339" s="199"/>
      <c r="BS339" s="199"/>
      <c r="BT339" s="199"/>
      <c r="BU339" s="199"/>
      <c r="BV339" s="199"/>
      <c r="BW339" s="199"/>
      <c r="BX339" s="199"/>
      <c r="BY339" s="199"/>
      <c r="BZ339" s="199"/>
      <c r="CA339" s="199"/>
      <c r="CB339" s="199"/>
      <c r="CC339" s="199"/>
      <c r="CD339" s="199"/>
      <c r="CE339" s="55"/>
      <c r="CF339" s="55"/>
      <c r="CG339" s="55"/>
      <c r="CH339" s="55"/>
      <c r="CI339" s="55"/>
      <c r="CJ339" s="55"/>
      <c r="CK339" s="55"/>
      <c r="CL339" s="55"/>
      <c r="CM339" s="55"/>
      <c r="CN339" s="55"/>
      <c r="CO339" s="55"/>
      <c r="CP339" s="55"/>
      <c r="CQ339" s="55"/>
    </row>
    <row r="340" spans="1:95" s="1" customFormat="1" ht="27.95" customHeight="1" x14ac:dyDescent="0.2">
      <c r="A340" s="341"/>
      <c r="B340" s="460"/>
      <c r="C340" s="156" t="s">
        <v>783</v>
      </c>
      <c r="D340" s="585"/>
      <c r="E340" s="627"/>
      <c r="F340" s="585"/>
      <c r="G340" s="627"/>
      <c r="H340" s="585"/>
      <c r="I340" s="627"/>
      <c r="J340" s="585"/>
      <c r="K340" s="627"/>
      <c r="L340" s="585"/>
      <c r="M340" s="627"/>
      <c r="N340" s="585"/>
      <c r="O340" s="627"/>
      <c r="P340" s="585"/>
      <c r="Q340" s="627"/>
      <c r="R340" s="585"/>
      <c r="S340" s="627"/>
      <c r="T340" s="585"/>
      <c r="U340" s="627"/>
      <c r="V340" s="585"/>
      <c r="W340" s="658"/>
      <c r="X340" s="669"/>
      <c r="Y340" s="670"/>
      <c r="Z340" s="671"/>
      <c r="AA340" s="57">
        <f t="shared" ref="AA340:AA341" si="55">IF(COUNTIF($D$337:$W$337,"s"),1,COUNTIF(D340:W340, "a"))</f>
        <v>0</v>
      </c>
      <c r="AB340" s="402"/>
      <c r="AC340" s="199"/>
      <c r="AD340" s="202"/>
      <c r="AE340" s="199"/>
      <c r="AF340" s="199"/>
      <c r="AG340" s="199"/>
      <c r="AH340" s="199"/>
      <c r="AI340" s="199"/>
      <c r="AJ340" s="199"/>
      <c r="AK340" s="199"/>
      <c r="AL340" s="199"/>
      <c r="AM340" s="199"/>
      <c r="AN340" s="199"/>
      <c r="AO340" s="199"/>
      <c r="AP340" s="199"/>
      <c r="AQ340" s="199"/>
      <c r="AR340" s="199"/>
      <c r="AS340" s="199"/>
      <c r="AT340" s="199"/>
      <c r="AU340" s="199"/>
      <c r="AV340" s="199"/>
      <c r="AW340" s="199"/>
      <c r="AX340" s="199"/>
      <c r="AY340" s="199"/>
      <c r="AZ340" s="199"/>
      <c r="BA340" s="199"/>
      <c r="BB340" s="199"/>
      <c r="BC340" s="199"/>
      <c r="BD340" s="199"/>
      <c r="BE340" s="199"/>
      <c r="BF340" s="199"/>
      <c r="BG340" s="199"/>
      <c r="BH340" s="199"/>
      <c r="BI340" s="199"/>
      <c r="BJ340" s="199"/>
      <c r="BK340" s="199"/>
      <c r="BL340" s="199"/>
      <c r="BM340" s="199"/>
      <c r="BN340" s="199"/>
      <c r="BO340" s="199"/>
      <c r="BP340" s="199"/>
      <c r="BQ340" s="199"/>
      <c r="BR340" s="199"/>
      <c r="BS340" s="199"/>
      <c r="BT340" s="199"/>
      <c r="BU340" s="199"/>
      <c r="BV340" s="199"/>
      <c r="BW340" s="199"/>
      <c r="BX340" s="199"/>
      <c r="BY340" s="199"/>
      <c r="BZ340" s="199"/>
      <c r="CA340" s="199"/>
      <c r="CB340" s="199"/>
      <c r="CC340" s="199"/>
      <c r="CD340" s="199"/>
      <c r="CE340" s="55"/>
      <c r="CF340" s="55"/>
      <c r="CG340" s="55"/>
      <c r="CH340" s="55"/>
      <c r="CI340" s="55"/>
      <c r="CJ340" s="55"/>
      <c r="CK340" s="55"/>
      <c r="CL340" s="55"/>
      <c r="CM340" s="55"/>
      <c r="CN340" s="55"/>
      <c r="CO340" s="55"/>
      <c r="CP340" s="55"/>
      <c r="CQ340" s="55"/>
    </row>
    <row r="341" spans="1:95" s="1" customFormat="1" ht="27.95" customHeight="1" x14ac:dyDescent="0.2">
      <c r="A341" s="347"/>
      <c r="B341" s="154"/>
      <c r="C341" s="159" t="s">
        <v>767</v>
      </c>
      <c r="D341" s="585"/>
      <c r="E341" s="627"/>
      <c r="F341" s="585"/>
      <c r="G341" s="627"/>
      <c r="H341" s="585"/>
      <c r="I341" s="627"/>
      <c r="J341" s="585"/>
      <c r="K341" s="627"/>
      <c r="L341" s="585"/>
      <c r="M341" s="627"/>
      <c r="N341" s="585"/>
      <c r="O341" s="627"/>
      <c r="P341" s="585"/>
      <c r="Q341" s="627"/>
      <c r="R341" s="585"/>
      <c r="S341" s="627"/>
      <c r="T341" s="585"/>
      <c r="U341" s="627"/>
      <c r="V341" s="585"/>
      <c r="W341" s="658"/>
      <c r="X341" s="669"/>
      <c r="Y341" s="670"/>
      <c r="Z341" s="671"/>
      <c r="AA341" s="57">
        <f t="shared" si="55"/>
        <v>0</v>
      </c>
      <c r="AB341" s="402"/>
      <c r="AC341" s="199"/>
      <c r="AD341" s="202"/>
      <c r="AE341" s="199"/>
      <c r="AF341" s="199"/>
      <c r="AG341" s="199"/>
      <c r="AH341" s="199"/>
      <c r="AI341" s="199"/>
      <c r="AJ341" s="199"/>
      <c r="AK341" s="199"/>
      <c r="AL341" s="199"/>
      <c r="AM341" s="199"/>
      <c r="AN341" s="199"/>
      <c r="AO341" s="199"/>
      <c r="AP341" s="199"/>
      <c r="AQ341" s="199"/>
      <c r="AR341" s="199"/>
      <c r="AS341" s="199"/>
      <c r="AT341" s="199"/>
      <c r="AU341" s="199"/>
      <c r="AV341" s="199"/>
      <c r="AW341" s="199"/>
      <c r="AX341" s="199"/>
      <c r="AY341" s="199"/>
      <c r="AZ341" s="199"/>
      <c r="BA341" s="199"/>
      <c r="BB341" s="199"/>
      <c r="BC341" s="199"/>
      <c r="BD341" s="199"/>
      <c r="BE341" s="199"/>
      <c r="BF341" s="199"/>
      <c r="BG341" s="199"/>
      <c r="BH341" s="199"/>
      <c r="BI341" s="199"/>
      <c r="BJ341" s="199"/>
      <c r="BK341" s="199"/>
      <c r="BL341" s="199"/>
      <c r="BM341" s="199"/>
      <c r="BN341" s="199"/>
      <c r="BO341" s="199"/>
      <c r="BP341" s="199"/>
      <c r="BQ341" s="199"/>
      <c r="BR341" s="199"/>
      <c r="BS341" s="199"/>
      <c r="BT341" s="199"/>
      <c r="BU341" s="199"/>
      <c r="BV341" s="199"/>
      <c r="BW341" s="199"/>
      <c r="BX341" s="199"/>
      <c r="BY341" s="199"/>
      <c r="BZ341" s="199"/>
      <c r="CA341" s="199"/>
      <c r="CB341" s="199"/>
      <c r="CC341" s="199"/>
      <c r="CD341" s="199"/>
      <c r="CE341" s="55"/>
      <c r="CF341" s="55"/>
      <c r="CG341" s="55"/>
      <c r="CH341" s="55"/>
      <c r="CI341" s="55"/>
      <c r="CJ341" s="55"/>
      <c r="CK341" s="55"/>
      <c r="CL341" s="55"/>
      <c r="CM341" s="55"/>
      <c r="CN341" s="55"/>
      <c r="CO341" s="55"/>
      <c r="CP341" s="55"/>
      <c r="CQ341" s="55"/>
    </row>
    <row r="342" spans="1:95" s="1" customFormat="1" ht="27.95" customHeight="1" x14ac:dyDescent="0.2">
      <c r="A342" s="341"/>
      <c r="B342" s="7"/>
      <c r="C342" s="482" t="s">
        <v>784</v>
      </c>
      <c r="D342" s="655"/>
      <c r="E342" s="656"/>
      <c r="F342" s="656"/>
      <c r="G342" s="656"/>
      <c r="H342" s="656"/>
      <c r="I342" s="656"/>
      <c r="J342" s="656"/>
      <c r="K342" s="656"/>
      <c r="L342" s="656"/>
      <c r="M342" s="656"/>
      <c r="N342" s="656"/>
      <c r="O342" s="656"/>
      <c r="P342" s="656"/>
      <c r="Q342" s="656"/>
      <c r="R342" s="656"/>
      <c r="S342" s="656"/>
      <c r="T342" s="656"/>
      <c r="U342" s="656"/>
      <c r="V342" s="656"/>
      <c r="W342" s="656"/>
      <c r="X342" s="669"/>
      <c r="Y342" s="670"/>
      <c r="Z342" s="671"/>
      <c r="AA342" s="16" t="str">
        <f>IF(AND(ISTEXT(D342),COUNTIF(D339:W339,"a")),1,IF(COUNTIF(D339:W339,"a"),0,""))</f>
        <v/>
      </c>
      <c r="AB342" s="402"/>
      <c r="AC342" s="199"/>
      <c r="AD342" s="202"/>
      <c r="AE342" s="199"/>
      <c r="AF342" s="199"/>
      <c r="AG342" s="199"/>
      <c r="AH342" s="199"/>
      <c r="AI342" s="199"/>
      <c r="AJ342" s="199"/>
      <c r="AK342" s="199"/>
      <c r="AL342" s="199"/>
      <c r="AM342" s="199"/>
      <c r="AN342" s="199"/>
      <c r="AO342" s="199"/>
      <c r="AP342" s="199"/>
      <c r="AQ342" s="199"/>
      <c r="AR342" s="199"/>
      <c r="AS342" s="199"/>
      <c r="AT342" s="199"/>
      <c r="AU342" s="199"/>
      <c r="AV342" s="199"/>
      <c r="AW342" s="199"/>
      <c r="AX342" s="199"/>
      <c r="AY342" s="199"/>
      <c r="AZ342" s="199"/>
      <c r="BA342" s="199"/>
      <c r="BB342" s="199"/>
      <c r="BC342" s="199"/>
      <c r="BD342" s="199"/>
      <c r="BE342" s="199"/>
      <c r="BF342" s="199"/>
      <c r="BG342" s="199"/>
      <c r="BH342" s="199"/>
      <c r="BI342" s="199"/>
      <c r="BJ342" s="199"/>
      <c r="BK342" s="199"/>
      <c r="BL342" s="199"/>
      <c r="BM342" s="199"/>
      <c r="BN342" s="199"/>
      <c r="BO342" s="199"/>
      <c r="BP342" s="199"/>
      <c r="BQ342" s="199"/>
      <c r="BR342" s="199"/>
      <c r="BS342" s="199"/>
      <c r="BT342" s="199"/>
      <c r="BU342" s="199"/>
      <c r="BV342" s="199"/>
      <c r="BW342" s="199"/>
      <c r="BX342" s="199"/>
      <c r="BY342" s="199"/>
      <c r="BZ342" s="199"/>
      <c r="CA342" s="199"/>
      <c r="CB342" s="199"/>
      <c r="CC342" s="199"/>
      <c r="CD342" s="199"/>
      <c r="CE342" s="199"/>
      <c r="CF342" s="199"/>
      <c r="CG342" s="55"/>
      <c r="CH342" s="55"/>
      <c r="CI342" s="55"/>
      <c r="CJ342" s="55"/>
      <c r="CK342" s="55"/>
      <c r="CL342" s="55"/>
      <c r="CM342" s="55"/>
    </row>
    <row r="343" spans="1:95" s="1" customFormat="1" ht="27.95" customHeight="1" x14ac:dyDescent="0.2">
      <c r="A343" s="341"/>
      <c r="B343" s="7"/>
      <c r="C343" s="482" t="s">
        <v>768</v>
      </c>
      <c r="D343" s="655"/>
      <c r="E343" s="656"/>
      <c r="F343" s="656"/>
      <c r="G343" s="656"/>
      <c r="H343" s="656"/>
      <c r="I343" s="656"/>
      <c r="J343" s="656"/>
      <c r="K343" s="656"/>
      <c r="L343" s="656"/>
      <c r="M343" s="656"/>
      <c r="N343" s="656"/>
      <c r="O343" s="656"/>
      <c r="P343" s="656"/>
      <c r="Q343" s="656"/>
      <c r="R343" s="656"/>
      <c r="S343" s="656"/>
      <c r="T343" s="656"/>
      <c r="U343" s="656"/>
      <c r="V343" s="656"/>
      <c r="W343" s="657"/>
      <c r="X343" s="669"/>
      <c r="Y343" s="670"/>
      <c r="Z343" s="671"/>
      <c r="AA343" s="16" t="str">
        <f>IF(AND(ISTEXT(D343),COUNTIF(D341:W341,"a")),1,IF(COUNTIF(D341:W341,"a"),0,""))</f>
        <v/>
      </c>
      <c r="AB343" s="402"/>
      <c r="AC343" s="199"/>
      <c r="AD343" s="202"/>
      <c r="AE343" s="199"/>
      <c r="AF343" s="199"/>
      <c r="AG343" s="199"/>
      <c r="AH343" s="199"/>
      <c r="AI343" s="199"/>
      <c r="AJ343" s="199"/>
      <c r="AK343" s="199"/>
      <c r="AL343" s="199"/>
      <c r="AM343" s="199"/>
      <c r="AN343" s="199"/>
      <c r="AO343" s="199"/>
      <c r="AP343" s="199"/>
      <c r="AQ343" s="199"/>
      <c r="AR343" s="199"/>
      <c r="AS343" s="199"/>
      <c r="AT343" s="199"/>
      <c r="AU343" s="199"/>
      <c r="AV343" s="199"/>
      <c r="AW343" s="199"/>
      <c r="AX343" s="199"/>
      <c r="AY343" s="199"/>
      <c r="AZ343" s="199"/>
      <c r="BA343" s="199"/>
      <c r="BB343" s="199"/>
      <c r="BC343" s="199"/>
      <c r="BD343" s="199"/>
      <c r="BE343" s="199"/>
      <c r="BF343" s="199"/>
      <c r="BG343" s="199"/>
      <c r="BH343" s="199"/>
      <c r="BI343" s="199"/>
      <c r="BJ343" s="199"/>
      <c r="BK343" s="199"/>
      <c r="BL343" s="199"/>
      <c r="BM343" s="199"/>
      <c r="BN343" s="199"/>
      <c r="BO343" s="199"/>
      <c r="BP343" s="199"/>
      <c r="BQ343" s="199"/>
      <c r="BR343" s="199"/>
      <c r="BS343" s="199"/>
      <c r="BT343" s="199"/>
      <c r="BU343" s="199"/>
      <c r="BV343" s="199"/>
      <c r="BW343" s="199"/>
      <c r="BX343" s="199"/>
      <c r="BY343" s="199"/>
      <c r="BZ343" s="199"/>
      <c r="CA343" s="199"/>
      <c r="CB343" s="199"/>
      <c r="CC343" s="199"/>
      <c r="CD343" s="199"/>
      <c r="CE343" s="199"/>
      <c r="CF343" s="199"/>
      <c r="CG343" s="55"/>
      <c r="CH343" s="55"/>
      <c r="CI343" s="55"/>
      <c r="CJ343" s="55"/>
      <c r="CK343" s="55"/>
      <c r="CL343" s="55"/>
      <c r="CM343" s="55"/>
    </row>
    <row r="344" spans="1:95" s="1" customFormat="1" ht="88.5" customHeight="1" thickBot="1" x14ac:dyDescent="0.25">
      <c r="A344" s="341"/>
      <c r="B344" s="226" t="s">
        <v>1046</v>
      </c>
      <c r="C344" s="156" t="s">
        <v>1047</v>
      </c>
      <c r="D344" s="625"/>
      <c r="E344" s="626"/>
      <c r="F344" s="625"/>
      <c r="G344" s="626"/>
      <c r="H344" s="625"/>
      <c r="I344" s="626"/>
      <c r="J344" s="625"/>
      <c r="K344" s="626"/>
      <c r="L344" s="625"/>
      <c r="M344" s="626"/>
      <c r="N344" s="625"/>
      <c r="O344" s="626"/>
      <c r="P344" s="625"/>
      <c r="Q344" s="626"/>
      <c r="R344" s="625"/>
      <c r="S344" s="626"/>
      <c r="T344" s="625"/>
      <c r="U344" s="626"/>
      <c r="V344" s="625"/>
      <c r="W344" s="626"/>
      <c r="X344" s="417"/>
      <c r="Y344" s="99">
        <f t="shared" ref="Y344" si="56">IF(OR(D344="s",F344="s",H344="s",J344="s",L344="s",N344="s",P344="s",R344="s",T344="s",V344="s"), 0, IF(OR(D344="a",F344="a",H344="a",J344="a",L344="a",N344="a",P344="a",R344="a",T344="a",V344="a"),Z344,0))</f>
        <v>0</v>
      </c>
      <c r="Z344" s="337">
        <v>10</v>
      </c>
      <c r="AA344" s="57">
        <f>COUNTIF(D344:W344,"a")+COUNTIF(D344:W344,"s")</f>
        <v>0</v>
      </c>
      <c r="AB344" s="402"/>
      <c r="AC344" s="199"/>
      <c r="AD344" s="202"/>
      <c r="AE344" s="199"/>
      <c r="AF344" s="199"/>
      <c r="AG344" s="199"/>
      <c r="AH344" s="199"/>
      <c r="AI344" s="199"/>
      <c r="AJ344" s="199"/>
      <c r="AK344" s="199"/>
      <c r="AL344" s="199"/>
      <c r="AM344" s="199"/>
      <c r="AN344" s="199"/>
      <c r="AO344" s="199"/>
      <c r="AP344" s="199"/>
      <c r="AQ344" s="199"/>
      <c r="AR344" s="199"/>
      <c r="AS344" s="199"/>
      <c r="AT344" s="199"/>
      <c r="AU344" s="199"/>
      <c r="AV344" s="199"/>
      <c r="AW344" s="199"/>
      <c r="AX344" s="199"/>
      <c r="AY344" s="199"/>
      <c r="AZ344" s="199"/>
      <c r="BA344" s="199"/>
      <c r="BB344" s="199"/>
      <c r="BC344" s="199"/>
      <c r="BD344" s="199"/>
      <c r="BE344" s="199"/>
      <c r="BF344" s="199"/>
      <c r="BG344" s="199"/>
      <c r="BH344" s="199"/>
      <c r="BI344" s="199"/>
      <c r="BJ344" s="199"/>
      <c r="BK344" s="199"/>
      <c r="BL344" s="199"/>
      <c r="BM344" s="199"/>
      <c r="BN344" s="199"/>
      <c r="BO344" s="199"/>
      <c r="BP344" s="199"/>
      <c r="BQ344" s="199"/>
      <c r="BR344" s="199"/>
      <c r="BS344" s="199"/>
      <c r="BT344" s="199"/>
      <c r="BU344" s="199"/>
      <c r="BV344" s="199"/>
      <c r="BW344" s="199"/>
      <c r="BX344" s="199"/>
      <c r="BY344" s="199"/>
      <c r="BZ344" s="199"/>
      <c r="CA344" s="199"/>
      <c r="CB344" s="199"/>
      <c r="CC344" s="199"/>
      <c r="CD344" s="199"/>
      <c r="CE344" s="55"/>
      <c r="CF344" s="55"/>
      <c r="CG344" s="55"/>
      <c r="CH344" s="55"/>
      <c r="CI344" s="55"/>
      <c r="CJ344" s="55"/>
      <c r="CK344" s="55"/>
      <c r="CL344" s="55"/>
      <c r="CM344" s="55"/>
      <c r="CN344" s="55"/>
      <c r="CO344" s="55"/>
      <c r="CP344" s="55"/>
      <c r="CQ344" s="55"/>
    </row>
    <row r="345" spans="1:95" s="1" customFormat="1" ht="21" customHeight="1" thickTop="1" thickBot="1" x14ac:dyDescent="0.25">
      <c r="A345" s="341"/>
      <c r="B345" s="58"/>
      <c r="C345" s="119"/>
      <c r="D345" s="631" t="s">
        <v>145</v>
      </c>
      <c r="E345" s="648"/>
      <c r="F345" s="648"/>
      <c r="G345" s="648"/>
      <c r="H345" s="648"/>
      <c r="I345" s="648"/>
      <c r="J345" s="648"/>
      <c r="K345" s="648"/>
      <c r="L345" s="648"/>
      <c r="M345" s="648"/>
      <c r="N345" s="648"/>
      <c r="O345" s="648"/>
      <c r="P345" s="648"/>
      <c r="Q345" s="648"/>
      <c r="R345" s="648"/>
      <c r="S345" s="648"/>
      <c r="T345" s="648"/>
      <c r="U345" s="648"/>
      <c r="V345" s="648"/>
      <c r="W345" s="648"/>
      <c r="X345" s="649"/>
      <c r="Y345" s="445">
        <f>SUM(Y279:Y344)</f>
        <v>0</v>
      </c>
      <c r="Z345" s="339">
        <f>SUM(Z279:Z284)+Z291+SUM(Z294:Z344)</f>
        <v>200</v>
      </c>
      <c r="AA345" s="57"/>
      <c r="AB345" s="55"/>
      <c r="AC345" s="199"/>
      <c r="AD345" s="202"/>
      <c r="AE345" s="199"/>
      <c r="AF345" s="199"/>
      <c r="AG345" s="199"/>
      <c r="AH345" s="199"/>
      <c r="AI345" s="199"/>
      <c r="AJ345" s="199"/>
      <c r="AK345" s="199"/>
      <c r="AL345" s="199"/>
      <c r="AM345" s="199"/>
      <c r="AN345" s="199"/>
      <c r="AO345" s="199"/>
      <c r="AP345" s="199"/>
      <c r="AQ345" s="199"/>
      <c r="AR345" s="199"/>
      <c r="AS345" s="199"/>
      <c r="AT345" s="199"/>
      <c r="AU345" s="199"/>
      <c r="AV345" s="199"/>
      <c r="AW345" s="199"/>
      <c r="AX345" s="199"/>
      <c r="AY345" s="199"/>
      <c r="AZ345" s="199"/>
      <c r="BA345" s="199"/>
      <c r="BB345" s="199"/>
      <c r="BC345" s="199"/>
      <c r="BD345" s="199"/>
      <c r="BE345" s="199"/>
      <c r="BF345" s="199"/>
      <c r="BG345" s="199"/>
      <c r="BH345" s="199"/>
      <c r="BI345" s="199"/>
      <c r="BJ345" s="199"/>
      <c r="BK345" s="199"/>
      <c r="BL345" s="199"/>
      <c r="BM345" s="199"/>
      <c r="BN345" s="199"/>
      <c r="BO345" s="199"/>
      <c r="BP345" s="199"/>
      <c r="BQ345" s="199"/>
      <c r="BR345" s="199"/>
      <c r="BS345" s="199"/>
      <c r="BT345" s="199"/>
      <c r="BU345" s="199"/>
      <c r="BV345" s="199"/>
      <c r="BW345" s="199"/>
      <c r="BX345" s="199"/>
      <c r="BY345" s="199"/>
      <c r="BZ345" s="199"/>
      <c r="CA345" s="199"/>
      <c r="CB345" s="199"/>
      <c r="CC345" s="199"/>
      <c r="CD345" s="199"/>
      <c r="CE345" s="55"/>
      <c r="CF345" s="55"/>
      <c r="CG345" s="55"/>
      <c r="CH345" s="55"/>
      <c r="CI345" s="55"/>
      <c r="CJ345" s="55"/>
      <c r="CK345" s="55"/>
      <c r="CL345" s="55"/>
      <c r="CM345" s="55"/>
      <c r="CN345" s="55"/>
      <c r="CO345" s="55"/>
      <c r="CP345" s="55"/>
      <c r="CQ345" s="55"/>
    </row>
    <row r="346" spans="1:95" s="1" customFormat="1" ht="21" customHeight="1" thickBot="1" x14ac:dyDescent="0.25">
      <c r="A346" s="330"/>
      <c r="B346" s="152"/>
      <c r="C346" s="153"/>
      <c r="D346" s="634"/>
      <c r="E346" s="635"/>
      <c r="F346" s="659">
        <v>0</v>
      </c>
      <c r="G346" s="646"/>
      <c r="H346" s="646"/>
      <c r="I346" s="646"/>
      <c r="J346" s="646"/>
      <c r="K346" s="646"/>
      <c r="L346" s="646"/>
      <c r="M346" s="646"/>
      <c r="N346" s="646"/>
      <c r="O346" s="646"/>
      <c r="P346" s="646"/>
      <c r="Q346" s="646"/>
      <c r="R346" s="646"/>
      <c r="S346" s="646"/>
      <c r="T346" s="646"/>
      <c r="U346" s="646"/>
      <c r="V346" s="646"/>
      <c r="W346" s="646"/>
      <c r="X346" s="646"/>
      <c r="Y346" s="646"/>
      <c r="Z346" s="647"/>
      <c r="AA346" s="57"/>
      <c r="AB346" s="55"/>
      <c r="AC346" s="199"/>
      <c r="AD346" s="202"/>
      <c r="AE346" s="199"/>
      <c r="AF346" s="199"/>
      <c r="AG346" s="199"/>
      <c r="AH346" s="199"/>
      <c r="AI346" s="199"/>
      <c r="AJ346" s="199"/>
      <c r="AK346" s="199"/>
      <c r="AL346" s="199"/>
      <c r="AM346" s="199"/>
      <c r="AN346" s="199"/>
      <c r="AO346" s="199"/>
      <c r="AP346" s="199"/>
      <c r="AQ346" s="199"/>
      <c r="AR346" s="199"/>
      <c r="AS346" s="199"/>
      <c r="AT346" s="199"/>
      <c r="AU346" s="199"/>
      <c r="AV346" s="199"/>
      <c r="AW346" s="199"/>
      <c r="AX346" s="199"/>
      <c r="AY346" s="199"/>
      <c r="AZ346" s="199"/>
      <c r="BA346" s="199"/>
      <c r="BB346" s="199"/>
      <c r="BC346" s="199"/>
      <c r="BD346" s="199"/>
      <c r="BE346" s="199"/>
      <c r="BF346" s="199"/>
      <c r="BG346" s="199"/>
      <c r="BH346" s="199"/>
      <c r="BI346" s="199"/>
      <c r="BJ346" s="199"/>
      <c r="BK346" s="199"/>
      <c r="BL346" s="199"/>
      <c r="BM346" s="199"/>
      <c r="BN346" s="199"/>
      <c r="BO346" s="199"/>
      <c r="BP346" s="199"/>
      <c r="BQ346" s="199"/>
      <c r="BR346" s="199"/>
      <c r="BS346" s="199"/>
      <c r="BT346" s="199"/>
      <c r="BU346" s="199"/>
      <c r="BV346" s="199"/>
      <c r="BW346" s="199"/>
      <c r="BX346" s="199"/>
      <c r="BY346" s="199"/>
      <c r="BZ346" s="199"/>
      <c r="CA346" s="199"/>
      <c r="CB346" s="199"/>
      <c r="CC346" s="199"/>
      <c r="CD346" s="199"/>
      <c r="CE346" s="55"/>
      <c r="CF346" s="55"/>
      <c r="CG346" s="55"/>
      <c r="CH346" s="55"/>
      <c r="CI346" s="55"/>
      <c r="CJ346" s="55"/>
      <c r="CK346" s="55"/>
      <c r="CL346" s="55"/>
      <c r="CM346" s="55"/>
      <c r="CN346" s="55"/>
      <c r="CO346" s="55"/>
      <c r="CP346" s="55"/>
      <c r="CQ346" s="55"/>
    </row>
    <row r="347" spans="1:95" s="1" customFormat="1" ht="30" customHeight="1" thickBot="1" x14ac:dyDescent="0.25">
      <c r="A347" s="327"/>
      <c r="B347" s="269" t="s">
        <v>1000</v>
      </c>
      <c r="C347" s="157" t="s">
        <v>1001</v>
      </c>
      <c r="D347" s="290"/>
      <c r="E347" s="288"/>
      <c r="F347" s="291"/>
      <c r="G347" s="289"/>
      <c r="H347" s="31"/>
      <c r="I347" s="288"/>
      <c r="J347" s="168"/>
      <c r="K347" s="289"/>
      <c r="L347" s="290"/>
      <c r="M347" s="288"/>
      <c r="N347" s="291"/>
      <c r="O347" s="289"/>
      <c r="P347" s="290"/>
      <c r="Q347" s="288"/>
      <c r="R347" s="291"/>
      <c r="S347" s="289"/>
      <c r="T347" s="290"/>
      <c r="U347" s="288"/>
      <c r="V347" s="291"/>
      <c r="W347" s="288"/>
      <c r="X347" s="64"/>
      <c r="Y347" s="549"/>
      <c r="Z347" s="184"/>
      <c r="AA347" s="16"/>
      <c r="AB347" s="55"/>
      <c r="AC347" s="199"/>
      <c r="AD347" s="202"/>
      <c r="AE347" s="199"/>
      <c r="AF347" s="199"/>
      <c r="AG347" s="199"/>
      <c r="AH347" s="199"/>
      <c r="AI347" s="199"/>
      <c r="AJ347" s="199"/>
      <c r="AK347" s="199"/>
      <c r="AL347" s="199"/>
      <c r="AM347" s="199"/>
      <c r="AN347" s="199"/>
      <c r="AO347" s="199"/>
      <c r="AP347" s="199"/>
      <c r="AQ347" s="199"/>
      <c r="AR347" s="199"/>
      <c r="AS347" s="199"/>
      <c r="AT347" s="199"/>
      <c r="AU347" s="199"/>
      <c r="AV347" s="199"/>
      <c r="AW347" s="199"/>
      <c r="AX347" s="199"/>
      <c r="AY347" s="199"/>
      <c r="AZ347" s="199"/>
      <c r="BA347" s="199"/>
      <c r="BB347" s="199"/>
      <c r="BC347" s="199"/>
      <c r="BD347" s="199"/>
      <c r="BE347" s="199"/>
      <c r="BF347" s="199"/>
      <c r="BG347" s="199"/>
      <c r="BH347" s="199"/>
      <c r="BI347" s="199"/>
      <c r="BJ347" s="199"/>
      <c r="BK347" s="199"/>
      <c r="BL347" s="199"/>
      <c r="BM347" s="199"/>
      <c r="BN347" s="199"/>
      <c r="BO347" s="199"/>
      <c r="BP347" s="199"/>
      <c r="BQ347" s="199"/>
      <c r="BR347" s="199"/>
      <c r="BS347" s="199"/>
      <c r="BT347" s="199"/>
      <c r="BU347" s="199"/>
      <c r="BV347" s="199"/>
      <c r="BW347" s="199"/>
      <c r="BX347" s="199"/>
      <c r="BY347" s="199"/>
      <c r="BZ347" s="199"/>
      <c r="CA347" s="199"/>
      <c r="CB347" s="199"/>
      <c r="CC347" s="199"/>
      <c r="CD347" s="199"/>
      <c r="CE347" s="199"/>
      <c r="CF347" s="199"/>
      <c r="CG347" s="55"/>
      <c r="CH347" s="55"/>
      <c r="CI347" s="55"/>
      <c r="CJ347" s="55"/>
      <c r="CK347" s="55"/>
      <c r="CL347" s="55"/>
      <c r="CM347" s="55"/>
    </row>
    <row r="348" spans="1:95" s="1" customFormat="1" ht="30" customHeight="1" x14ac:dyDescent="0.2">
      <c r="A348" s="327"/>
      <c r="B348" s="12"/>
      <c r="C348" s="311" t="s">
        <v>688</v>
      </c>
      <c r="D348" s="652"/>
      <c r="E348" s="653"/>
      <c r="F348" s="653"/>
      <c r="G348" s="653"/>
      <c r="H348" s="653"/>
      <c r="I348" s="653"/>
      <c r="J348" s="653"/>
      <c r="K348" s="653"/>
      <c r="L348" s="653"/>
      <c r="M348" s="653"/>
      <c r="N348" s="653"/>
      <c r="O348" s="653"/>
      <c r="P348" s="653"/>
      <c r="Q348" s="653"/>
      <c r="R348" s="653"/>
      <c r="S348" s="653"/>
      <c r="T348" s="653"/>
      <c r="U348" s="653"/>
      <c r="V348" s="653"/>
      <c r="W348" s="653"/>
      <c r="X348" s="653"/>
      <c r="Y348" s="653"/>
      <c r="Z348" s="654"/>
      <c r="AA348" s="57"/>
      <c r="AB348" s="55"/>
      <c r="AC348" s="199"/>
      <c r="AD348" s="202"/>
      <c r="AE348" s="199"/>
      <c r="AF348" s="199"/>
      <c r="AG348" s="199"/>
      <c r="AH348" s="199"/>
      <c r="AI348" s="199"/>
      <c r="AJ348" s="199"/>
      <c r="AK348" s="199"/>
      <c r="AL348" s="199"/>
      <c r="AM348" s="199"/>
      <c r="AN348" s="199"/>
      <c r="AO348" s="199"/>
      <c r="AP348" s="199"/>
      <c r="AQ348" s="199"/>
      <c r="AR348" s="199"/>
      <c r="AS348" s="199"/>
      <c r="AT348" s="199"/>
      <c r="AU348" s="199"/>
      <c r="AV348" s="199"/>
      <c r="AW348" s="199"/>
      <c r="AX348" s="199"/>
      <c r="AY348" s="199"/>
      <c r="AZ348" s="199"/>
      <c r="BA348" s="199"/>
      <c r="BB348" s="199"/>
      <c r="BC348" s="199"/>
      <c r="BD348" s="199"/>
      <c r="BE348" s="199"/>
      <c r="BF348" s="199"/>
      <c r="BG348" s="199"/>
      <c r="BH348" s="199"/>
      <c r="BI348" s="199"/>
      <c r="BJ348" s="199"/>
      <c r="BK348" s="199"/>
      <c r="BL348" s="199"/>
      <c r="BM348" s="199"/>
      <c r="BN348" s="199"/>
      <c r="BO348" s="199"/>
      <c r="BP348" s="199"/>
      <c r="BQ348" s="199"/>
      <c r="BR348" s="199"/>
      <c r="BS348" s="199"/>
      <c r="BT348" s="199"/>
      <c r="BU348" s="199"/>
      <c r="BV348" s="199"/>
      <c r="BW348" s="199"/>
      <c r="BX348" s="199"/>
      <c r="BY348" s="199"/>
      <c r="BZ348" s="199"/>
      <c r="CA348" s="199"/>
      <c r="CB348" s="199"/>
      <c r="CC348" s="199"/>
      <c r="CD348" s="199"/>
      <c r="CE348" s="55"/>
      <c r="CF348" s="55"/>
      <c r="CG348" s="55"/>
      <c r="CH348" s="55"/>
      <c r="CI348" s="55"/>
      <c r="CJ348" s="55"/>
      <c r="CK348" s="55"/>
      <c r="CL348" s="55"/>
      <c r="CM348" s="55"/>
      <c r="CN348" s="55"/>
      <c r="CO348" s="55"/>
      <c r="CP348" s="55"/>
      <c r="CQ348" s="55"/>
    </row>
    <row r="349" spans="1:95" s="1" customFormat="1" ht="30" customHeight="1" x14ac:dyDescent="0.2">
      <c r="A349" s="327"/>
      <c r="B349" s="12"/>
      <c r="C349" s="311" t="s">
        <v>1002</v>
      </c>
      <c r="D349" s="652"/>
      <c r="E349" s="653"/>
      <c r="F349" s="653"/>
      <c r="G349" s="653"/>
      <c r="H349" s="653"/>
      <c r="I349" s="653"/>
      <c r="J349" s="653"/>
      <c r="K349" s="653"/>
      <c r="L349" s="653"/>
      <c r="M349" s="653"/>
      <c r="N349" s="653"/>
      <c r="O349" s="653"/>
      <c r="P349" s="653"/>
      <c r="Q349" s="653"/>
      <c r="R349" s="653"/>
      <c r="S349" s="653"/>
      <c r="T349" s="653"/>
      <c r="U349" s="653"/>
      <c r="V349" s="653"/>
      <c r="W349" s="653"/>
      <c r="X349" s="653"/>
      <c r="Y349" s="653"/>
      <c r="Z349" s="654"/>
      <c r="AA349" s="57"/>
      <c r="AB349" s="55"/>
      <c r="AC349" s="199"/>
      <c r="AD349" s="202"/>
      <c r="AE349" s="199"/>
      <c r="AF349" s="199"/>
      <c r="AG349" s="199"/>
      <c r="AH349" s="199"/>
      <c r="AI349" s="199"/>
      <c r="AJ349" s="199"/>
      <c r="AK349" s="199"/>
      <c r="AL349" s="199"/>
      <c r="AM349" s="199"/>
      <c r="AN349" s="199"/>
      <c r="AO349" s="199"/>
      <c r="AP349" s="199"/>
      <c r="AQ349" s="199"/>
      <c r="AR349" s="199"/>
      <c r="AS349" s="199"/>
      <c r="AT349" s="199"/>
      <c r="AU349" s="199"/>
      <c r="AV349" s="199"/>
      <c r="AW349" s="199"/>
      <c r="AX349" s="199"/>
      <c r="AY349" s="199"/>
      <c r="AZ349" s="199"/>
      <c r="BA349" s="199"/>
      <c r="BB349" s="199"/>
      <c r="BC349" s="199"/>
      <c r="BD349" s="199"/>
      <c r="BE349" s="199"/>
      <c r="BF349" s="199"/>
      <c r="BG349" s="199"/>
      <c r="BH349" s="199"/>
      <c r="BI349" s="199"/>
      <c r="BJ349" s="199"/>
      <c r="BK349" s="199"/>
      <c r="BL349" s="199"/>
      <c r="BM349" s="199"/>
      <c r="BN349" s="199"/>
      <c r="BO349" s="199"/>
      <c r="BP349" s="199"/>
      <c r="BQ349" s="199"/>
      <c r="BR349" s="199"/>
      <c r="BS349" s="199"/>
      <c r="BT349" s="199"/>
      <c r="BU349" s="199"/>
      <c r="BV349" s="199"/>
      <c r="BW349" s="199"/>
      <c r="BX349" s="199"/>
      <c r="BY349" s="199"/>
      <c r="BZ349" s="199"/>
      <c r="CA349" s="199"/>
      <c r="CB349" s="199"/>
      <c r="CC349" s="199"/>
      <c r="CD349" s="199"/>
      <c r="CE349" s="55"/>
      <c r="CF349" s="55"/>
      <c r="CG349" s="55"/>
      <c r="CH349" s="55"/>
      <c r="CI349" s="55"/>
      <c r="CJ349" s="55"/>
      <c r="CK349" s="55"/>
      <c r="CL349" s="55"/>
      <c r="CM349" s="55"/>
      <c r="CN349" s="55"/>
      <c r="CO349" s="55"/>
      <c r="CP349" s="55"/>
      <c r="CQ349" s="55"/>
    </row>
    <row r="350" spans="1:95" s="232" customFormat="1" ht="67.7" customHeight="1" x14ac:dyDescent="0.2">
      <c r="A350" s="341"/>
      <c r="B350" s="240" t="s">
        <v>1003</v>
      </c>
      <c r="C350" s="130" t="s">
        <v>1004</v>
      </c>
      <c r="D350" s="588"/>
      <c r="E350" s="650"/>
      <c r="F350" s="588"/>
      <c r="G350" s="650"/>
      <c r="H350" s="588"/>
      <c r="I350" s="650"/>
      <c r="J350" s="588"/>
      <c r="K350" s="650"/>
      <c r="L350" s="588"/>
      <c r="M350" s="650"/>
      <c r="N350" s="588"/>
      <c r="O350" s="650"/>
      <c r="P350" s="588"/>
      <c r="Q350" s="650"/>
      <c r="R350" s="588"/>
      <c r="S350" s="650"/>
      <c r="T350" s="588"/>
      <c r="U350" s="650"/>
      <c r="V350" s="588"/>
      <c r="W350" s="650"/>
      <c r="X350" s="308"/>
      <c r="Y350" s="250">
        <f>IF(OR(D350="s",F350="s",H350="s",J350="s",L350="s",N350="s",P350="s",R350="s",T350="s",V350="s"), 0, IF(OR(D350="a",F350="a",H350="a",J350="a",L350="a",N350="a",P350="a",R350="a",T350="a",V350="a"),Z350,0))</f>
        <v>0</v>
      </c>
      <c r="Z350" s="342">
        <f>IF(X350="na",0,20)</f>
        <v>20</v>
      </c>
      <c r="AA350" s="57">
        <f>IF(AND(COUNTIF(D350:W350,"s"),X352="na"),0,COUNTIF(D350:W350,"a")+COUNTIF(D350:W350,"s")+COUNTIF(X350,"na"))</f>
        <v>0</v>
      </c>
      <c r="AB350" s="402"/>
      <c r="AC350" s="231"/>
      <c r="AD350" s="202"/>
      <c r="AE350" s="231"/>
      <c r="AF350" s="231"/>
      <c r="AG350" s="231"/>
      <c r="AH350" s="231"/>
      <c r="AI350" s="231"/>
      <c r="AJ350" s="231"/>
      <c r="AK350" s="231"/>
      <c r="AL350" s="231"/>
      <c r="AM350" s="231"/>
      <c r="AN350" s="231"/>
      <c r="AO350" s="231"/>
      <c r="AP350" s="231"/>
      <c r="AQ350" s="231"/>
      <c r="AR350" s="231"/>
      <c r="AS350" s="231"/>
      <c r="AT350" s="231"/>
      <c r="AU350" s="231"/>
      <c r="AV350" s="231"/>
      <c r="AW350" s="231"/>
      <c r="AX350" s="231"/>
      <c r="AY350" s="231"/>
      <c r="AZ350" s="231"/>
      <c r="BA350" s="231"/>
      <c r="BB350" s="231"/>
      <c r="BC350" s="231"/>
      <c r="BD350" s="231"/>
      <c r="BE350" s="231"/>
      <c r="BF350" s="231"/>
      <c r="BG350" s="231"/>
      <c r="BH350" s="231"/>
      <c r="BI350" s="231"/>
      <c r="BJ350" s="231"/>
      <c r="BK350" s="231"/>
      <c r="BL350" s="231"/>
      <c r="BM350" s="231"/>
      <c r="BN350" s="231"/>
      <c r="BO350" s="231"/>
      <c r="BP350" s="231"/>
      <c r="BQ350" s="231"/>
      <c r="BR350" s="231"/>
      <c r="BS350" s="231"/>
      <c r="BT350" s="231"/>
      <c r="BU350" s="231"/>
      <c r="BV350" s="231"/>
      <c r="BW350" s="231"/>
      <c r="BX350" s="231"/>
      <c r="BY350" s="231"/>
      <c r="BZ350" s="231"/>
      <c r="CA350" s="231"/>
      <c r="CB350" s="231"/>
      <c r="CC350" s="231"/>
      <c r="CD350" s="231"/>
      <c r="CE350" s="230"/>
      <c r="CF350" s="230"/>
      <c r="CG350" s="230"/>
      <c r="CH350" s="230"/>
      <c r="CI350" s="230"/>
      <c r="CJ350" s="230"/>
      <c r="CK350" s="230"/>
      <c r="CL350" s="230"/>
      <c r="CM350" s="230"/>
      <c r="CN350" s="230"/>
      <c r="CO350" s="230"/>
      <c r="CP350" s="230"/>
      <c r="CQ350" s="230"/>
    </row>
    <row r="351" spans="1:95" s="1" customFormat="1" ht="30" customHeight="1" x14ac:dyDescent="0.2">
      <c r="A351" s="327"/>
      <c r="B351" s="12"/>
      <c r="C351" s="311" t="s">
        <v>1005</v>
      </c>
      <c r="D351" s="652"/>
      <c r="E351" s="653"/>
      <c r="F351" s="653"/>
      <c r="G351" s="653"/>
      <c r="H351" s="653"/>
      <c r="I351" s="653"/>
      <c r="J351" s="653"/>
      <c r="K351" s="653"/>
      <c r="L351" s="653"/>
      <c r="M351" s="653"/>
      <c r="N351" s="653"/>
      <c r="O351" s="653"/>
      <c r="P351" s="653"/>
      <c r="Q351" s="653"/>
      <c r="R351" s="653"/>
      <c r="S351" s="653"/>
      <c r="T351" s="653"/>
      <c r="U351" s="653"/>
      <c r="V351" s="653"/>
      <c r="W351" s="653"/>
      <c r="X351" s="653"/>
      <c r="Y351" s="653"/>
      <c r="Z351" s="654"/>
      <c r="AA351" s="57"/>
      <c r="AB351" s="55"/>
      <c r="AC351" s="199"/>
      <c r="AD351" s="202"/>
      <c r="AE351" s="199"/>
      <c r="AF351" s="199"/>
      <c r="AG351" s="199"/>
      <c r="AH351" s="199"/>
      <c r="AI351" s="199"/>
      <c r="AJ351" s="199"/>
      <c r="AK351" s="199"/>
      <c r="AL351" s="199"/>
      <c r="AM351" s="199"/>
      <c r="AN351" s="199"/>
      <c r="AO351" s="199"/>
      <c r="AP351" s="199"/>
      <c r="AQ351" s="199"/>
      <c r="AR351" s="199"/>
      <c r="AS351" s="199"/>
      <c r="AT351" s="199"/>
      <c r="AU351" s="199"/>
      <c r="AV351" s="199"/>
      <c r="AW351" s="199"/>
      <c r="AX351" s="199"/>
      <c r="AY351" s="199"/>
      <c r="AZ351" s="199"/>
      <c r="BA351" s="199"/>
      <c r="BB351" s="199"/>
      <c r="BC351" s="199"/>
      <c r="BD351" s="199"/>
      <c r="BE351" s="199"/>
      <c r="BF351" s="199"/>
      <c r="BG351" s="199"/>
      <c r="BH351" s="199"/>
      <c r="BI351" s="199"/>
      <c r="BJ351" s="199"/>
      <c r="BK351" s="199"/>
      <c r="BL351" s="199"/>
      <c r="BM351" s="199"/>
      <c r="BN351" s="199"/>
      <c r="BO351" s="199"/>
      <c r="BP351" s="199"/>
      <c r="BQ351" s="199"/>
      <c r="BR351" s="199"/>
      <c r="BS351" s="199"/>
      <c r="BT351" s="199"/>
      <c r="BU351" s="199"/>
      <c r="BV351" s="199"/>
      <c r="BW351" s="199"/>
      <c r="BX351" s="199"/>
      <c r="BY351" s="199"/>
      <c r="BZ351" s="199"/>
      <c r="CA351" s="199"/>
      <c r="CB351" s="199"/>
      <c r="CC351" s="199"/>
      <c r="CD351" s="199"/>
      <c r="CE351" s="55"/>
      <c r="CF351" s="55"/>
      <c r="CG351" s="55"/>
      <c r="CH351" s="55"/>
      <c r="CI351" s="55"/>
      <c r="CJ351" s="55"/>
      <c r="CK351" s="55"/>
      <c r="CL351" s="55"/>
      <c r="CM351" s="55"/>
      <c r="CN351" s="55"/>
      <c r="CO351" s="55"/>
      <c r="CP351" s="55"/>
      <c r="CQ351" s="55"/>
    </row>
    <row r="352" spans="1:95" s="232" customFormat="1" ht="45" customHeight="1" x14ac:dyDescent="0.2">
      <c r="A352" s="341"/>
      <c r="B352" s="224" t="s">
        <v>1006</v>
      </c>
      <c r="C352" s="130" t="s">
        <v>1034</v>
      </c>
      <c r="D352" s="585"/>
      <c r="E352" s="627"/>
      <c r="F352" s="585"/>
      <c r="G352" s="627"/>
      <c r="H352" s="585"/>
      <c r="I352" s="627"/>
      <c r="J352" s="585"/>
      <c r="K352" s="627"/>
      <c r="L352" s="585"/>
      <c r="M352" s="627"/>
      <c r="N352" s="585"/>
      <c r="O352" s="627"/>
      <c r="P352" s="585"/>
      <c r="Q352" s="627"/>
      <c r="R352" s="585"/>
      <c r="S352" s="627"/>
      <c r="T352" s="585"/>
      <c r="U352" s="627"/>
      <c r="V352" s="585"/>
      <c r="W352" s="627"/>
      <c r="X352" s="308"/>
      <c r="Y352" s="250">
        <f>IF(OR(D352="s",F352="s",H352="s",J352="s",L352="s",N352="s",P352="s",R352="s",T352="s",V352="s"), 0, IF(OR(D352="a",F352="a",H352="a",J352="a",L352="a",N352="a",P352="a",R352="a",T352="a",V352="a"),Z352,0))</f>
        <v>0</v>
      </c>
      <c r="Z352" s="342">
        <f>IF(X352="na",0,10)</f>
        <v>10</v>
      </c>
      <c r="AA352" s="57">
        <f>IF(AND(COUNTIF(D350:W350,"s"),X352="na"),0,COUNTIF(D352:W352,"a")+COUNTIF(D352:W352,"s")+COUNTIF(X352,"na"))</f>
        <v>0</v>
      </c>
      <c r="AB352" s="402"/>
      <c r="AC352" s="231"/>
      <c r="AD352" s="202"/>
      <c r="AE352" s="231"/>
      <c r="AF352" s="231"/>
      <c r="AG352" s="231"/>
      <c r="AH352" s="231"/>
      <c r="AI352" s="231"/>
      <c r="AJ352" s="231"/>
      <c r="AK352" s="231"/>
      <c r="AL352" s="231"/>
      <c r="AM352" s="231"/>
      <c r="AN352" s="231"/>
      <c r="AO352" s="231"/>
      <c r="AP352" s="231"/>
      <c r="AQ352" s="231"/>
      <c r="AR352" s="231"/>
      <c r="AS352" s="231"/>
      <c r="AT352" s="231"/>
      <c r="AU352" s="231"/>
      <c r="AV352" s="231"/>
      <c r="AW352" s="231"/>
      <c r="AX352" s="231"/>
      <c r="AY352" s="231"/>
      <c r="AZ352" s="231"/>
      <c r="BA352" s="231"/>
      <c r="BB352" s="231"/>
      <c r="BC352" s="231"/>
      <c r="BD352" s="231"/>
      <c r="BE352" s="231"/>
      <c r="BF352" s="231"/>
      <c r="BG352" s="231"/>
      <c r="BH352" s="231"/>
      <c r="BI352" s="231"/>
      <c r="BJ352" s="231"/>
      <c r="BK352" s="231"/>
      <c r="BL352" s="231"/>
      <c r="BM352" s="231"/>
      <c r="BN352" s="231"/>
      <c r="BO352" s="231"/>
      <c r="BP352" s="231"/>
      <c r="BQ352" s="231"/>
      <c r="BR352" s="231"/>
      <c r="BS352" s="231"/>
      <c r="BT352" s="231"/>
      <c r="BU352" s="231"/>
      <c r="BV352" s="231"/>
      <c r="BW352" s="231"/>
      <c r="BX352" s="231"/>
      <c r="BY352" s="231"/>
      <c r="BZ352" s="231"/>
      <c r="CA352" s="231"/>
      <c r="CB352" s="231"/>
      <c r="CC352" s="231"/>
      <c r="CD352" s="231"/>
      <c r="CE352" s="230"/>
      <c r="CF352" s="230"/>
      <c r="CG352" s="230"/>
      <c r="CH352" s="230"/>
      <c r="CI352" s="230"/>
      <c r="CJ352" s="230"/>
      <c r="CK352" s="230"/>
      <c r="CL352" s="230"/>
      <c r="CM352" s="230"/>
      <c r="CN352" s="230"/>
      <c r="CO352" s="230"/>
      <c r="CP352" s="230"/>
      <c r="CQ352" s="230"/>
    </row>
    <row r="353" spans="1:95" s="1" customFormat="1" ht="30" customHeight="1" x14ac:dyDescent="0.2">
      <c r="A353" s="327"/>
      <c r="B353" s="12"/>
      <c r="C353" s="311" t="s">
        <v>685</v>
      </c>
      <c r="D353" s="652"/>
      <c r="E353" s="653"/>
      <c r="F353" s="653"/>
      <c r="G353" s="653"/>
      <c r="H353" s="653"/>
      <c r="I353" s="653"/>
      <c r="J353" s="653"/>
      <c r="K353" s="653"/>
      <c r="L353" s="653"/>
      <c r="M353" s="653"/>
      <c r="N353" s="653"/>
      <c r="O353" s="653"/>
      <c r="P353" s="653"/>
      <c r="Q353" s="653"/>
      <c r="R353" s="653"/>
      <c r="S353" s="653"/>
      <c r="T353" s="653"/>
      <c r="U353" s="653"/>
      <c r="V353" s="653"/>
      <c r="W353" s="653"/>
      <c r="X353" s="653"/>
      <c r="Y353" s="653"/>
      <c r="Z353" s="654"/>
      <c r="AA353" s="57"/>
      <c r="AB353" s="55"/>
      <c r="AC353" s="199"/>
      <c r="AD353" s="202"/>
      <c r="AE353" s="199"/>
      <c r="AF353" s="199"/>
      <c r="AG353" s="199"/>
      <c r="AH353" s="199"/>
      <c r="AI353" s="199"/>
      <c r="AJ353" s="199"/>
      <c r="AK353" s="199"/>
      <c r="AL353" s="199"/>
      <c r="AM353" s="199"/>
      <c r="AN353" s="199"/>
      <c r="AO353" s="199"/>
      <c r="AP353" s="199"/>
      <c r="AQ353" s="199"/>
      <c r="AR353" s="199"/>
      <c r="AS353" s="199"/>
      <c r="AT353" s="199"/>
      <c r="AU353" s="199"/>
      <c r="AV353" s="199"/>
      <c r="AW353" s="199"/>
      <c r="AX353" s="199"/>
      <c r="AY353" s="199"/>
      <c r="AZ353" s="199"/>
      <c r="BA353" s="199"/>
      <c r="BB353" s="199"/>
      <c r="BC353" s="199"/>
      <c r="BD353" s="199"/>
      <c r="BE353" s="199"/>
      <c r="BF353" s="199"/>
      <c r="BG353" s="199"/>
      <c r="BH353" s="199"/>
      <c r="BI353" s="199"/>
      <c r="BJ353" s="199"/>
      <c r="BK353" s="199"/>
      <c r="BL353" s="199"/>
      <c r="BM353" s="199"/>
      <c r="BN353" s="199"/>
      <c r="BO353" s="199"/>
      <c r="BP353" s="199"/>
      <c r="BQ353" s="199"/>
      <c r="BR353" s="199"/>
      <c r="BS353" s="199"/>
      <c r="BT353" s="199"/>
      <c r="BU353" s="199"/>
      <c r="BV353" s="199"/>
      <c r="BW353" s="199"/>
      <c r="BX353" s="199"/>
      <c r="BY353" s="199"/>
      <c r="BZ353" s="199"/>
      <c r="CA353" s="199"/>
      <c r="CB353" s="199"/>
      <c r="CC353" s="199"/>
      <c r="CD353" s="199"/>
      <c r="CE353" s="55"/>
      <c r="CF353" s="55"/>
      <c r="CG353" s="55"/>
      <c r="CH353" s="55"/>
      <c r="CI353" s="55"/>
      <c r="CJ353" s="55"/>
      <c r="CK353" s="55"/>
      <c r="CL353" s="55"/>
      <c r="CM353" s="55"/>
      <c r="CN353" s="55"/>
      <c r="CO353" s="55"/>
      <c r="CP353" s="55"/>
      <c r="CQ353" s="55"/>
    </row>
    <row r="354" spans="1:95" s="232" customFormat="1" ht="45" customHeight="1" x14ac:dyDescent="0.2">
      <c r="A354" s="341"/>
      <c r="B354" s="240" t="s">
        <v>1007</v>
      </c>
      <c r="C354" s="130" t="s">
        <v>1008</v>
      </c>
      <c r="D354" s="585"/>
      <c r="E354" s="627"/>
      <c r="F354" s="585"/>
      <c r="G354" s="627"/>
      <c r="H354" s="585"/>
      <c r="I354" s="627"/>
      <c r="J354" s="585"/>
      <c r="K354" s="627"/>
      <c r="L354" s="585"/>
      <c r="M354" s="627"/>
      <c r="N354" s="585"/>
      <c r="O354" s="627"/>
      <c r="P354" s="585"/>
      <c r="Q354" s="627"/>
      <c r="R354" s="585"/>
      <c r="S354" s="627"/>
      <c r="T354" s="585"/>
      <c r="U354" s="627"/>
      <c r="V354" s="585"/>
      <c r="W354" s="627"/>
      <c r="X354" s="550" t="str">
        <f>IF(OR(AND(X352="na",COUNTIF(D350:W350,"a")),AND(X350="na",X352="na")),"na","")</f>
        <v/>
      </c>
      <c r="Y354" s="250">
        <f>IF(OR(D354="s",F354="s",H354="s",J354="s",L354="s",N354="s",P354="s",R354="s",T354="s",V354="s"), 0, IF(OR(D354="a",F354="a",H354="a",J354="a",L354="a",N354="a",P354="a",R354="a",T354="a",V354="a"),Z354,0))</f>
        <v>0</v>
      </c>
      <c r="Z354" s="342">
        <f>IF(X354="na",0,10)</f>
        <v>10</v>
      </c>
      <c r="AA354" s="57">
        <f>COUNTIF(D354:W354,"a")+COUNTIF(D354:W354,"s")+COUNTIF(X354,"na")</f>
        <v>0</v>
      </c>
      <c r="AB354" s="402"/>
      <c r="AC354" s="231"/>
      <c r="AD354" s="202"/>
      <c r="AE354" s="231"/>
      <c r="AF354" s="231"/>
      <c r="AG354" s="231"/>
      <c r="AH354" s="231"/>
      <c r="AI354" s="231"/>
      <c r="AJ354" s="231"/>
      <c r="AK354" s="231"/>
      <c r="AL354" s="231"/>
      <c r="AM354" s="231"/>
      <c r="AN354" s="231"/>
      <c r="AO354" s="231"/>
      <c r="AP354" s="231"/>
      <c r="AQ354" s="231"/>
      <c r="AR354" s="231"/>
      <c r="AS354" s="231"/>
      <c r="AT354" s="231"/>
      <c r="AU354" s="231"/>
      <c r="AV354" s="231"/>
      <c r="AW354" s="231"/>
      <c r="AX354" s="231"/>
      <c r="AY354" s="231"/>
      <c r="AZ354" s="231"/>
      <c r="BA354" s="231"/>
      <c r="BB354" s="231"/>
      <c r="BC354" s="231"/>
      <c r="BD354" s="231"/>
      <c r="BE354" s="231"/>
      <c r="BF354" s="231"/>
      <c r="BG354" s="231"/>
      <c r="BH354" s="231"/>
      <c r="BI354" s="231"/>
      <c r="BJ354" s="231"/>
      <c r="BK354" s="231"/>
      <c r="BL354" s="231"/>
      <c r="BM354" s="231"/>
      <c r="BN354" s="231"/>
      <c r="BO354" s="231"/>
      <c r="BP354" s="231"/>
      <c r="BQ354" s="231"/>
      <c r="BR354" s="231"/>
      <c r="BS354" s="231"/>
      <c r="BT354" s="231"/>
      <c r="BU354" s="231"/>
      <c r="BV354" s="231"/>
      <c r="BW354" s="231"/>
      <c r="BX354" s="231"/>
      <c r="BY354" s="231"/>
      <c r="BZ354" s="231"/>
      <c r="CA354" s="231"/>
      <c r="CB354" s="231"/>
      <c r="CC354" s="231"/>
      <c r="CD354" s="231"/>
      <c r="CE354" s="230"/>
      <c r="CF354" s="230"/>
      <c r="CG354" s="230"/>
      <c r="CH354" s="230"/>
      <c r="CI354" s="230"/>
      <c r="CJ354" s="230"/>
      <c r="CK354" s="230"/>
      <c r="CL354" s="230"/>
      <c r="CM354" s="230"/>
      <c r="CN354" s="230"/>
      <c r="CO354" s="230"/>
      <c r="CP354" s="230"/>
      <c r="CQ354" s="230"/>
    </row>
    <row r="355" spans="1:95" s="1" customFormat="1" ht="30" customHeight="1" x14ac:dyDescent="0.2">
      <c r="A355" s="327"/>
      <c r="B355" s="12"/>
      <c r="C355" s="311" t="s">
        <v>1009</v>
      </c>
      <c r="D355" s="660"/>
      <c r="E355" s="661"/>
      <c r="F355" s="661"/>
      <c r="G355" s="661"/>
      <c r="H355" s="661"/>
      <c r="I355" s="661"/>
      <c r="J355" s="661"/>
      <c r="K355" s="661"/>
      <c r="L355" s="661"/>
      <c r="M355" s="661"/>
      <c r="N355" s="661"/>
      <c r="O355" s="661"/>
      <c r="P355" s="661"/>
      <c r="Q355" s="661"/>
      <c r="R355" s="661"/>
      <c r="S355" s="661"/>
      <c r="T355" s="661"/>
      <c r="U355" s="661"/>
      <c r="V355" s="661"/>
      <c r="W355" s="661"/>
      <c r="X355" s="653"/>
      <c r="Y355" s="653"/>
      <c r="Z355" s="654"/>
      <c r="AA355" s="57"/>
      <c r="AB355" s="55"/>
      <c r="AC355" s="199"/>
      <c r="AD355" s="202"/>
      <c r="AE355" s="199"/>
      <c r="AF355" s="199"/>
      <c r="AG355" s="199"/>
      <c r="AH355" s="199"/>
      <c r="AI355" s="199"/>
      <c r="AJ355" s="199"/>
      <c r="AK355" s="199"/>
      <c r="AL355" s="199"/>
      <c r="AM355" s="199"/>
      <c r="AN355" s="199"/>
      <c r="AO355" s="199"/>
      <c r="AP355" s="199"/>
      <c r="AQ355" s="199"/>
      <c r="AR355" s="199"/>
      <c r="AS355" s="199"/>
      <c r="AT355" s="199"/>
      <c r="AU355" s="199"/>
      <c r="AV355" s="199"/>
      <c r="AW355" s="199"/>
      <c r="AX355" s="199"/>
      <c r="AY355" s="199"/>
      <c r="AZ355" s="199"/>
      <c r="BA355" s="199"/>
      <c r="BB355" s="199"/>
      <c r="BC355" s="199"/>
      <c r="BD355" s="199"/>
      <c r="BE355" s="199"/>
      <c r="BF355" s="199"/>
      <c r="BG355" s="199"/>
      <c r="BH355" s="199"/>
      <c r="BI355" s="199"/>
      <c r="BJ355" s="199"/>
      <c r="BK355" s="199"/>
      <c r="BL355" s="199"/>
      <c r="BM355" s="199"/>
      <c r="BN355" s="199"/>
      <c r="BO355" s="199"/>
      <c r="BP355" s="199"/>
      <c r="BQ355" s="199"/>
      <c r="BR355" s="199"/>
      <c r="BS355" s="199"/>
      <c r="BT355" s="199"/>
      <c r="BU355" s="199"/>
      <c r="BV355" s="199"/>
      <c r="BW355" s="199"/>
      <c r="BX355" s="199"/>
      <c r="BY355" s="199"/>
      <c r="BZ355" s="199"/>
      <c r="CA355" s="199"/>
      <c r="CB355" s="199"/>
      <c r="CC355" s="199"/>
      <c r="CD355" s="199"/>
      <c r="CE355" s="55"/>
      <c r="CF355" s="55"/>
      <c r="CG355" s="55"/>
      <c r="CH355" s="55"/>
      <c r="CI355" s="55"/>
      <c r="CJ355" s="55"/>
      <c r="CK355" s="55"/>
      <c r="CL355" s="55"/>
      <c r="CM355" s="55"/>
      <c r="CN355" s="55"/>
      <c r="CO355" s="55"/>
      <c r="CP355" s="55"/>
      <c r="CQ355" s="55"/>
    </row>
    <row r="356" spans="1:95" s="232" customFormat="1" ht="45" customHeight="1" x14ac:dyDescent="0.2">
      <c r="A356" s="341"/>
      <c r="B356" s="240" t="s">
        <v>1010</v>
      </c>
      <c r="C356" s="130" t="s">
        <v>1035</v>
      </c>
      <c r="D356" s="588"/>
      <c r="E356" s="650"/>
      <c r="F356" s="588"/>
      <c r="G356" s="650"/>
      <c r="H356" s="588"/>
      <c r="I356" s="650"/>
      <c r="J356" s="588"/>
      <c r="K356" s="650"/>
      <c r="L356" s="588"/>
      <c r="M356" s="650"/>
      <c r="N356" s="588"/>
      <c r="O356" s="650"/>
      <c r="P356" s="588"/>
      <c r="Q356" s="650"/>
      <c r="R356" s="588"/>
      <c r="S356" s="650"/>
      <c r="T356" s="588"/>
      <c r="U356" s="650"/>
      <c r="V356" s="588"/>
      <c r="W356" s="650"/>
      <c r="X356" s="485" t="str">
        <f>IF(AND(X350="na",X352="na"),"na","")</f>
        <v/>
      </c>
      <c r="Y356" s="250">
        <f>IF(OR(D356="s",F356="s",H356="s",J356="s",L356="s",N356="s",P356="s",R356="s",T356="s",V356="s"), 0, IF(OR(D356="a",F356="a",H356="a",J356="a",L356="a",N356="a",P356="a",R356="a",T356="a",V356="a"),Z356,0))</f>
        <v>0</v>
      </c>
      <c r="Z356" s="342">
        <f>IF(X356="na",0,5)</f>
        <v>5</v>
      </c>
      <c r="AA356" s="57">
        <f>COUNTIF(D356:W356,"a")+COUNTIF(D356:W356,"s")+COUNTIF(X356,"na")</f>
        <v>0</v>
      </c>
      <c r="AB356" s="402"/>
      <c r="AC356" s="231"/>
      <c r="AD356" s="202"/>
      <c r="AE356" s="231"/>
      <c r="AF356" s="231"/>
      <c r="AG356" s="231"/>
      <c r="AH356" s="231"/>
      <c r="AI356" s="231"/>
      <c r="AJ356" s="231"/>
      <c r="AK356" s="231"/>
      <c r="AL356" s="231"/>
      <c r="AM356" s="231"/>
      <c r="AN356" s="231"/>
      <c r="AO356" s="231"/>
      <c r="AP356" s="231"/>
      <c r="AQ356" s="231"/>
      <c r="AR356" s="231"/>
      <c r="AS356" s="231"/>
      <c r="AT356" s="231"/>
      <c r="AU356" s="231"/>
      <c r="AV356" s="231"/>
      <c r="AW356" s="231"/>
      <c r="AX356" s="231"/>
      <c r="AY356" s="231"/>
      <c r="AZ356" s="231"/>
      <c r="BA356" s="231"/>
      <c r="BB356" s="231"/>
      <c r="BC356" s="231"/>
      <c r="BD356" s="231"/>
      <c r="BE356" s="231"/>
      <c r="BF356" s="231"/>
      <c r="BG356" s="231"/>
      <c r="BH356" s="231"/>
      <c r="BI356" s="231"/>
      <c r="BJ356" s="231"/>
      <c r="BK356" s="231"/>
      <c r="BL356" s="231"/>
      <c r="BM356" s="231"/>
      <c r="BN356" s="231"/>
      <c r="BO356" s="231"/>
      <c r="BP356" s="231"/>
      <c r="BQ356" s="231"/>
      <c r="BR356" s="231"/>
      <c r="BS356" s="231"/>
      <c r="BT356" s="231"/>
      <c r="BU356" s="231"/>
      <c r="BV356" s="231"/>
      <c r="BW356" s="231"/>
      <c r="BX356" s="231"/>
      <c r="BY356" s="231"/>
      <c r="BZ356" s="231"/>
      <c r="CA356" s="231"/>
      <c r="CB356" s="231"/>
      <c r="CC356" s="231"/>
      <c r="CD356" s="231"/>
      <c r="CE356" s="230"/>
      <c r="CF356" s="230"/>
      <c r="CG356" s="230"/>
      <c r="CH356" s="230"/>
      <c r="CI356" s="230"/>
      <c r="CJ356" s="230"/>
      <c r="CK356" s="230"/>
      <c r="CL356" s="230"/>
      <c r="CM356" s="230"/>
      <c r="CN356" s="230"/>
      <c r="CO356" s="230"/>
      <c r="CP356" s="230"/>
      <c r="CQ356" s="230"/>
    </row>
    <row r="357" spans="1:95" s="232" customFormat="1" ht="45" customHeight="1" thickBot="1" x14ac:dyDescent="0.25">
      <c r="A357" s="341"/>
      <c r="B357" s="240" t="s">
        <v>1011</v>
      </c>
      <c r="C357" s="130" t="s">
        <v>1036</v>
      </c>
      <c r="D357" s="588"/>
      <c r="E357" s="650"/>
      <c r="F357" s="588"/>
      <c r="G357" s="650"/>
      <c r="H357" s="588"/>
      <c r="I357" s="650"/>
      <c r="J357" s="588"/>
      <c r="K357" s="650"/>
      <c r="L357" s="588"/>
      <c r="M357" s="650"/>
      <c r="N357" s="588"/>
      <c r="O357" s="650"/>
      <c r="P357" s="588"/>
      <c r="Q357" s="650"/>
      <c r="R357" s="588"/>
      <c r="S357" s="650"/>
      <c r="T357" s="588"/>
      <c r="U357" s="650"/>
      <c r="V357" s="588"/>
      <c r="W357" s="650"/>
      <c r="X357" s="550" t="str">
        <f>IF(OR(AND(X352="na",COUNTIF(D350:W350,"a")),AND(X350="na",X352="na")),"na","")</f>
        <v/>
      </c>
      <c r="Y357" s="250">
        <f>IF(OR(D357="s",F357="s",H357="s",J357="s",L357="s",N357="s",P357="s",R357="s",T357="s",V357="s"), 0, IF(OR(D357="a",F357="a",H357="a",J357="a",L357="a",N357="a",P357="a",R357="a",T357="a",V357="a"),Z357,0))</f>
        <v>0</v>
      </c>
      <c r="Z357" s="342">
        <f>IF(X357="na",0,10)</f>
        <v>10</v>
      </c>
      <c r="AA357" s="57">
        <f>COUNTIF(D357:W357,"a")+COUNTIF(D357:W357,"s")+COUNTIF(X357,"na")</f>
        <v>0</v>
      </c>
      <c r="AB357" s="402"/>
      <c r="AC357" s="231"/>
      <c r="AD357" s="202"/>
      <c r="AE357" s="231"/>
      <c r="AF357" s="231"/>
      <c r="AG357" s="231"/>
      <c r="AH357" s="231"/>
      <c r="AI357" s="231"/>
      <c r="AJ357" s="231"/>
      <c r="AK357" s="231"/>
      <c r="AL357" s="231"/>
      <c r="AM357" s="231"/>
      <c r="AN357" s="231"/>
      <c r="AO357" s="231"/>
      <c r="AP357" s="231"/>
      <c r="AQ357" s="231"/>
      <c r="AR357" s="231"/>
      <c r="AS357" s="231"/>
      <c r="AT357" s="231"/>
      <c r="AU357" s="231"/>
      <c r="AV357" s="231"/>
      <c r="AW357" s="231"/>
      <c r="AX357" s="231"/>
      <c r="AY357" s="231"/>
      <c r="AZ357" s="231"/>
      <c r="BA357" s="231"/>
      <c r="BB357" s="231"/>
      <c r="BC357" s="231"/>
      <c r="BD357" s="231"/>
      <c r="BE357" s="231"/>
      <c r="BF357" s="231"/>
      <c r="BG357" s="231"/>
      <c r="BH357" s="231"/>
      <c r="BI357" s="231"/>
      <c r="BJ357" s="231"/>
      <c r="BK357" s="231"/>
      <c r="BL357" s="231"/>
      <c r="BM357" s="231"/>
      <c r="BN357" s="231"/>
      <c r="BO357" s="231"/>
      <c r="BP357" s="231"/>
      <c r="BQ357" s="231"/>
      <c r="BR357" s="231"/>
      <c r="BS357" s="231"/>
      <c r="BT357" s="231"/>
      <c r="BU357" s="231"/>
      <c r="BV357" s="231"/>
      <c r="BW357" s="231"/>
      <c r="BX357" s="231"/>
      <c r="BY357" s="231"/>
      <c r="BZ357" s="231"/>
      <c r="CA357" s="231"/>
      <c r="CB357" s="231"/>
      <c r="CC357" s="231"/>
      <c r="CD357" s="231"/>
      <c r="CE357" s="230"/>
      <c r="CF357" s="230"/>
      <c r="CG357" s="230"/>
      <c r="CH357" s="230"/>
      <c r="CI357" s="230"/>
      <c r="CJ357" s="230"/>
      <c r="CK357" s="230"/>
      <c r="CL357" s="230"/>
      <c r="CM357" s="230"/>
      <c r="CN357" s="230"/>
      <c r="CO357" s="230"/>
      <c r="CP357" s="230"/>
      <c r="CQ357" s="230"/>
    </row>
    <row r="358" spans="1:95" s="1" customFormat="1" ht="21" customHeight="1" thickTop="1" thickBot="1" x14ac:dyDescent="0.25">
      <c r="A358" s="341"/>
      <c r="B358" s="12"/>
      <c r="C358" s="133"/>
      <c r="D358" s="631" t="s">
        <v>145</v>
      </c>
      <c r="E358" s="648"/>
      <c r="F358" s="648"/>
      <c r="G358" s="648"/>
      <c r="H358" s="648"/>
      <c r="I358" s="648"/>
      <c r="J358" s="648"/>
      <c r="K358" s="648"/>
      <c r="L358" s="648"/>
      <c r="M358" s="648"/>
      <c r="N358" s="648"/>
      <c r="O358" s="648"/>
      <c r="P358" s="648"/>
      <c r="Q358" s="648"/>
      <c r="R358" s="648"/>
      <c r="S358" s="648"/>
      <c r="T358" s="648"/>
      <c r="U358" s="648"/>
      <c r="V358" s="648"/>
      <c r="W358" s="648"/>
      <c r="X358" s="649"/>
      <c r="Y358" s="445">
        <f>SUM(Y350:Y357)</f>
        <v>0</v>
      </c>
      <c r="Z358" s="339">
        <f>SUM(Z350:Z357)</f>
        <v>55</v>
      </c>
      <c r="AA358" s="16"/>
      <c r="AB358" s="55"/>
      <c r="AC358" s="199"/>
      <c r="AD358" s="202"/>
      <c r="AE358" s="199"/>
      <c r="AF358" s="199"/>
      <c r="AG358" s="199"/>
      <c r="AH358" s="199"/>
      <c r="AI358" s="199"/>
      <c r="AJ358" s="199"/>
      <c r="AK358" s="199"/>
      <c r="AL358" s="199"/>
      <c r="AM358" s="199"/>
      <c r="AN358" s="199"/>
      <c r="AO358" s="199"/>
      <c r="AP358" s="199"/>
      <c r="AQ358" s="199"/>
      <c r="AR358" s="199"/>
      <c r="AS358" s="199"/>
      <c r="AT358" s="199"/>
      <c r="AU358" s="199"/>
      <c r="AV358" s="199"/>
      <c r="AW358" s="199"/>
      <c r="AX358" s="199"/>
      <c r="AY358" s="199"/>
      <c r="AZ358" s="199"/>
      <c r="BA358" s="199"/>
      <c r="BB358" s="199"/>
      <c r="BC358" s="199"/>
      <c r="BD358" s="199"/>
      <c r="BE358" s="199"/>
      <c r="BF358" s="199"/>
      <c r="BG358" s="199"/>
      <c r="BH358" s="199"/>
      <c r="BI358" s="199"/>
      <c r="BJ358" s="199"/>
      <c r="BK358" s="199"/>
      <c r="BL358" s="199"/>
      <c r="BM358" s="199"/>
      <c r="BN358" s="199"/>
      <c r="BO358" s="199"/>
      <c r="BP358" s="199"/>
      <c r="BQ358" s="199"/>
      <c r="BR358" s="199"/>
      <c r="BS358" s="199"/>
      <c r="BT358" s="199"/>
      <c r="BU358" s="199"/>
      <c r="BV358" s="199"/>
      <c r="BW358" s="199"/>
      <c r="BX358" s="199"/>
      <c r="BY358" s="199"/>
      <c r="BZ358" s="199"/>
      <c r="CA358" s="199"/>
      <c r="CB358" s="199"/>
      <c r="CC358" s="199"/>
      <c r="CD358" s="199"/>
      <c r="CE358" s="199"/>
      <c r="CF358" s="199"/>
      <c r="CG358" s="55"/>
      <c r="CH358" s="55"/>
      <c r="CI358" s="55"/>
      <c r="CJ358" s="55"/>
      <c r="CK358" s="55"/>
      <c r="CL358" s="55"/>
      <c r="CM358" s="55"/>
    </row>
    <row r="359" spans="1:95" s="1" customFormat="1" ht="21" customHeight="1" thickBot="1" x14ac:dyDescent="0.25">
      <c r="A359" s="341"/>
      <c r="B359" s="220"/>
      <c r="C359" s="153"/>
      <c r="D359" s="634"/>
      <c r="E359" s="635"/>
      <c r="F359" s="662">
        <v>0</v>
      </c>
      <c r="G359" s="663"/>
      <c r="H359" s="663"/>
      <c r="I359" s="663"/>
      <c r="J359" s="663"/>
      <c r="K359" s="663"/>
      <c r="L359" s="663"/>
      <c r="M359" s="663"/>
      <c r="N359" s="663"/>
      <c r="O359" s="663"/>
      <c r="P359" s="663"/>
      <c r="Q359" s="663"/>
      <c r="R359" s="663"/>
      <c r="S359" s="663"/>
      <c r="T359" s="663"/>
      <c r="U359" s="663"/>
      <c r="V359" s="663"/>
      <c r="W359" s="663"/>
      <c r="X359" s="663"/>
      <c r="Y359" s="663"/>
      <c r="Z359" s="664"/>
      <c r="AA359" s="16"/>
      <c r="AB359" s="55"/>
      <c r="AC359" s="199"/>
      <c r="AD359" s="202"/>
      <c r="AE359" s="199"/>
      <c r="AF359" s="199"/>
      <c r="AG359" s="199"/>
      <c r="AH359" s="199"/>
      <c r="AI359" s="199"/>
      <c r="AJ359" s="199"/>
      <c r="AK359" s="199"/>
      <c r="AL359" s="199"/>
      <c r="AM359" s="199"/>
      <c r="AN359" s="199"/>
      <c r="AO359" s="199"/>
      <c r="AP359" s="199"/>
      <c r="AQ359" s="199"/>
      <c r="AR359" s="199"/>
      <c r="AS359" s="199"/>
      <c r="AT359" s="199"/>
      <c r="AU359" s="199"/>
      <c r="AV359" s="199"/>
      <c r="AW359" s="199"/>
      <c r="AX359" s="199"/>
      <c r="AY359" s="199"/>
      <c r="AZ359" s="199"/>
      <c r="BA359" s="199"/>
      <c r="BB359" s="199"/>
      <c r="BC359" s="199"/>
      <c r="BD359" s="199"/>
      <c r="BE359" s="199"/>
      <c r="BF359" s="199"/>
      <c r="BG359" s="199"/>
      <c r="BH359" s="199"/>
      <c r="BI359" s="199"/>
      <c r="BJ359" s="199"/>
      <c r="BK359" s="199"/>
      <c r="BL359" s="199"/>
      <c r="BM359" s="199"/>
      <c r="BN359" s="199"/>
      <c r="BO359" s="199"/>
      <c r="BP359" s="199"/>
      <c r="BQ359" s="199"/>
      <c r="BR359" s="199"/>
      <c r="BS359" s="199"/>
      <c r="BT359" s="199"/>
      <c r="BU359" s="199"/>
      <c r="BV359" s="199"/>
      <c r="BW359" s="199"/>
      <c r="BX359" s="199"/>
      <c r="BY359" s="199"/>
      <c r="BZ359" s="199"/>
      <c r="CA359" s="199"/>
      <c r="CB359" s="199"/>
      <c r="CC359" s="199"/>
      <c r="CD359" s="199"/>
      <c r="CE359" s="199"/>
      <c r="CF359" s="199"/>
      <c r="CG359" s="55"/>
      <c r="CH359" s="55"/>
      <c r="CI359" s="55"/>
      <c r="CJ359" s="55"/>
      <c r="CK359" s="55"/>
      <c r="CL359" s="55"/>
      <c r="CM359" s="55"/>
    </row>
    <row r="360" spans="1:95" s="1" customFormat="1" ht="30" customHeight="1" thickBot="1" x14ac:dyDescent="0.25">
      <c r="A360" s="327"/>
      <c r="B360" s="247" t="s">
        <v>330</v>
      </c>
      <c r="C360" s="149" t="s">
        <v>125</v>
      </c>
      <c r="D360" s="221"/>
      <c r="E360" s="222"/>
      <c r="F360" s="221" t="s">
        <v>429</v>
      </c>
      <c r="G360" s="222"/>
      <c r="H360" s="221" t="s">
        <v>429</v>
      </c>
      <c r="I360" s="222"/>
      <c r="J360" s="221"/>
      <c r="K360" s="222"/>
      <c r="L360" s="221"/>
      <c r="M360" s="222"/>
      <c r="N360" s="221"/>
      <c r="O360" s="222"/>
      <c r="P360" s="221"/>
      <c r="Q360" s="222"/>
      <c r="R360" s="221"/>
      <c r="S360" s="222"/>
      <c r="T360" s="221"/>
      <c r="U360" s="222"/>
      <c r="V360" s="221"/>
      <c r="W360" s="222"/>
      <c r="X360" s="48"/>
      <c r="Y360" s="48"/>
      <c r="Z360" s="354"/>
      <c r="AA360" s="57"/>
      <c r="AB360" s="55"/>
      <c r="AC360" s="436"/>
      <c r="AD360" s="202"/>
      <c r="AE360" s="199"/>
      <c r="AF360" s="436"/>
      <c r="AG360" s="199"/>
      <c r="AH360" s="199"/>
      <c r="AI360" s="199"/>
      <c r="AJ360" s="199"/>
      <c r="AK360" s="199"/>
      <c r="AL360" s="199"/>
      <c r="AM360" s="199"/>
      <c r="AN360" s="199"/>
      <c r="AO360" s="199"/>
      <c r="AP360" s="199"/>
      <c r="AQ360" s="199"/>
      <c r="AR360" s="199"/>
      <c r="AS360" s="199"/>
      <c r="AT360" s="199"/>
      <c r="AU360" s="199"/>
      <c r="AV360" s="199"/>
      <c r="AW360" s="199"/>
      <c r="AX360" s="199"/>
      <c r="AY360" s="199"/>
      <c r="AZ360" s="199"/>
      <c r="BA360" s="199"/>
      <c r="BB360" s="199"/>
      <c r="BC360" s="199"/>
      <c r="BD360" s="199"/>
      <c r="BE360" s="199"/>
      <c r="BF360" s="199"/>
      <c r="BG360" s="199"/>
      <c r="BH360" s="199"/>
      <c r="BI360" s="199"/>
      <c r="BJ360" s="199"/>
      <c r="BK360" s="199"/>
      <c r="BL360" s="199"/>
      <c r="BM360" s="199"/>
      <c r="BN360" s="199"/>
      <c r="BO360" s="199"/>
      <c r="BP360" s="199"/>
      <c r="BQ360" s="199"/>
      <c r="BR360" s="199"/>
      <c r="BS360" s="199"/>
      <c r="BT360" s="199"/>
      <c r="BU360" s="199"/>
      <c r="BV360" s="199"/>
      <c r="BW360" s="199"/>
      <c r="BX360" s="199"/>
      <c r="BY360" s="199"/>
      <c r="BZ360" s="199"/>
      <c r="CA360" s="199"/>
      <c r="CB360" s="199"/>
      <c r="CC360" s="199"/>
      <c r="CD360" s="199"/>
      <c r="CE360" s="55"/>
      <c r="CF360" s="55"/>
      <c r="CG360" s="55"/>
      <c r="CH360" s="55"/>
      <c r="CI360" s="55"/>
      <c r="CJ360" s="55"/>
      <c r="CK360" s="55"/>
      <c r="CL360" s="55"/>
      <c r="CM360" s="55"/>
      <c r="CN360" s="55"/>
      <c r="CO360" s="55"/>
      <c r="CP360" s="55"/>
      <c r="CQ360" s="55"/>
    </row>
    <row r="361" spans="1:95" s="1" customFormat="1" ht="45" customHeight="1" thickBot="1" x14ac:dyDescent="0.25">
      <c r="A361" s="341"/>
      <c r="B361" s="211" t="s">
        <v>126</v>
      </c>
      <c r="C361" s="156" t="s">
        <v>624</v>
      </c>
      <c r="D361" s="625"/>
      <c r="E361" s="626"/>
      <c r="F361" s="625"/>
      <c r="G361" s="626"/>
      <c r="H361" s="625"/>
      <c r="I361" s="626"/>
      <c r="J361" s="625"/>
      <c r="K361" s="626"/>
      <c r="L361" s="625"/>
      <c r="M361" s="626"/>
      <c r="N361" s="625"/>
      <c r="O361" s="626"/>
      <c r="P361" s="625"/>
      <c r="Q361" s="626"/>
      <c r="R361" s="625"/>
      <c r="S361" s="626"/>
      <c r="T361" s="625"/>
      <c r="U361" s="626"/>
      <c r="V361" s="625"/>
      <c r="W361" s="626"/>
      <c r="X361" s="151"/>
      <c r="Y361" s="104">
        <f>IF(OR(D361="s",F361="s",H361="s",J361="s",L361="s",N361="s",P361="s",R361="s",T361="s",V361="s"), 0, IF(OR(D361="a",F361="a",H361="a",J361="a",L361="a",N361="a",P361="a",R361="a",T361="a",V361="a"),Z361,0))</f>
        <v>0</v>
      </c>
      <c r="Z361" s="340">
        <v>40</v>
      </c>
      <c r="AA361" s="57">
        <f>COUNTIF(D361:W361,"a")+COUNTIF(D361:W361,"s")</f>
        <v>0</v>
      </c>
      <c r="AB361" s="213"/>
      <c r="AC361" s="436"/>
      <c r="AD361" s="202"/>
      <c r="AE361" s="199"/>
      <c r="AF361" s="436"/>
      <c r="AG361" s="199"/>
      <c r="AH361" s="199"/>
      <c r="AI361" s="199"/>
      <c r="AJ361" s="199"/>
      <c r="AK361" s="199"/>
      <c r="AL361" s="199"/>
      <c r="AM361" s="199"/>
      <c r="AN361" s="199"/>
      <c r="AO361" s="199"/>
      <c r="AP361" s="199"/>
      <c r="AQ361" s="199"/>
      <c r="AR361" s="199"/>
      <c r="AS361" s="199"/>
      <c r="AT361" s="199"/>
      <c r="AU361" s="199"/>
      <c r="AV361" s="199"/>
      <c r="AW361" s="199"/>
      <c r="AX361" s="199"/>
      <c r="AY361" s="199"/>
      <c r="AZ361" s="199"/>
      <c r="BA361" s="199"/>
      <c r="BB361" s="199"/>
      <c r="BC361" s="199"/>
      <c r="BD361" s="199"/>
      <c r="BE361" s="199"/>
      <c r="BF361" s="199"/>
      <c r="BG361" s="199"/>
      <c r="BH361" s="199"/>
      <c r="BI361" s="199"/>
      <c r="BJ361" s="199"/>
      <c r="BK361" s="199"/>
      <c r="BL361" s="199"/>
      <c r="BM361" s="199"/>
      <c r="BN361" s="199"/>
      <c r="BO361" s="199"/>
      <c r="BP361" s="199"/>
      <c r="BQ361" s="199"/>
      <c r="BR361" s="199"/>
      <c r="BS361" s="199"/>
      <c r="BT361" s="199"/>
      <c r="BU361" s="199"/>
      <c r="BV361" s="199"/>
      <c r="BW361" s="199"/>
      <c r="BX361" s="199"/>
      <c r="BY361" s="199"/>
      <c r="BZ361" s="199"/>
      <c r="CA361" s="199"/>
      <c r="CB361" s="199"/>
      <c r="CC361" s="199"/>
      <c r="CD361" s="199"/>
      <c r="CE361" s="55"/>
      <c r="CF361" s="55"/>
      <c r="CG361" s="55"/>
      <c r="CH361" s="55"/>
      <c r="CI361" s="55"/>
      <c r="CJ361" s="55"/>
      <c r="CK361" s="55"/>
      <c r="CL361" s="55"/>
      <c r="CM361" s="55"/>
      <c r="CN361" s="55"/>
      <c r="CO361" s="55"/>
      <c r="CP361" s="55"/>
      <c r="CQ361" s="55"/>
    </row>
    <row r="362" spans="1:95" s="1" customFormat="1" ht="21" customHeight="1" thickTop="1" thickBot="1" x14ac:dyDescent="0.25">
      <c r="A362" s="341"/>
      <c r="B362" s="58"/>
      <c r="C362" s="124"/>
      <c r="D362" s="631" t="s">
        <v>145</v>
      </c>
      <c r="E362" s="648"/>
      <c r="F362" s="648"/>
      <c r="G362" s="648"/>
      <c r="H362" s="648"/>
      <c r="I362" s="648"/>
      <c r="J362" s="648"/>
      <c r="K362" s="648"/>
      <c r="L362" s="648"/>
      <c r="M362" s="648"/>
      <c r="N362" s="648"/>
      <c r="O362" s="648"/>
      <c r="P362" s="648"/>
      <c r="Q362" s="648"/>
      <c r="R362" s="648"/>
      <c r="S362" s="648"/>
      <c r="T362" s="648"/>
      <c r="U362" s="648"/>
      <c r="V362" s="648"/>
      <c r="W362" s="648"/>
      <c r="X362" s="649"/>
      <c r="Y362" s="56">
        <f>SUM(Y361:Y361)</f>
        <v>0</v>
      </c>
      <c r="Z362" s="339">
        <f>SUM(Z361:Z361)</f>
        <v>40</v>
      </c>
      <c r="AA362" s="57"/>
      <c r="AB362" s="55"/>
      <c r="AC362" s="436"/>
      <c r="AD362" s="202"/>
      <c r="AE362" s="199"/>
      <c r="AF362" s="436"/>
      <c r="AG362" s="199"/>
      <c r="AH362" s="199"/>
      <c r="AI362" s="199"/>
      <c r="AJ362" s="199"/>
      <c r="AK362" s="199"/>
      <c r="AL362" s="199"/>
      <c r="AM362" s="199"/>
      <c r="AN362" s="199"/>
      <c r="AO362" s="199"/>
      <c r="AP362" s="199"/>
      <c r="AQ362" s="199"/>
      <c r="AR362" s="199"/>
      <c r="AS362" s="199"/>
      <c r="AT362" s="199"/>
      <c r="AU362" s="199"/>
      <c r="AV362" s="199"/>
      <c r="AW362" s="199"/>
      <c r="AX362" s="199"/>
      <c r="AY362" s="199"/>
      <c r="AZ362" s="199"/>
      <c r="BA362" s="199"/>
      <c r="BB362" s="199"/>
      <c r="BC362" s="199"/>
      <c r="BD362" s="199"/>
      <c r="BE362" s="199"/>
      <c r="BF362" s="199"/>
      <c r="BG362" s="199"/>
      <c r="BH362" s="199"/>
      <c r="BI362" s="199"/>
      <c r="BJ362" s="199"/>
      <c r="BK362" s="199"/>
      <c r="BL362" s="199"/>
      <c r="BM362" s="199"/>
      <c r="BN362" s="199"/>
      <c r="BO362" s="199"/>
      <c r="BP362" s="199"/>
      <c r="BQ362" s="199"/>
      <c r="BR362" s="199"/>
      <c r="BS362" s="199"/>
      <c r="BT362" s="199"/>
      <c r="BU362" s="199"/>
      <c r="BV362" s="199"/>
      <c r="BW362" s="199"/>
      <c r="BX362" s="199"/>
      <c r="BY362" s="199"/>
      <c r="BZ362" s="199"/>
      <c r="CA362" s="199"/>
      <c r="CB362" s="199"/>
      <c r="CC362" s="199"/>
      <c r="CD362" s="199"/>
      <c r="CE362" s="55"/>
      <c r="CF362" s="55"/>
      <c r="CG362" s="55"/>
      <c r="CH362" s="55"/>
      <c r="CI362" s="55"/>
      <c r="CJ362" s="55"/>
      <c r="CK362" s="55"/>
      <c r="CL362" s="55"/>
      <c r="CM362" s="55"/>
      <c r="CN362" s="55"/>
      <c r="CO362" s="55"/>
      <c r="CP362" s="55"/>
      <c r="CQ362" s="55"/>
    </row>
    <row r="363" spans="1:95" s="1" customFormat="1" ht="21" customHeight="1" thickBot="1" x14ac:dyDescent="0.25">
      <c r="A363" s="341"/>
      <c r="B363" s="152"/>
      <c r="C363" s="153"/>
      <c r="D363" s="634"/>
      <c r="E363" s="644"/>
      <c r="F363" s="826">
        <v>0</v>
      </c>
      <c r="G363" s="646"/>
      <c r="H363" s="646"/>
      <c r="I363" s="646"/>
      <c r="J363" s="646"/>
      <c r="K363" s="646"/>
      <c r="L363" s="646"/>
      <c r="M363" s="646"/>
      <c r="N363" s="646"/>
      <c r="O363" s="646"/>
      <c r="P363" s="646"/>
      <c r="Q363" s="646"/>
      <c r="R363" s="646"/>
      <c r="S363" s="646"/>
      <c r="T363" s="646"/>
      <c r="U363" s="646"/>
      <c r="V363" s="646"/>
      <c r="W363" s="646"/>
      <c r="X363" s="646"/>
      <c r="Y363" s="646"/>
      <c r="Z363" s="647"/>
      <c r="AA363" s="57"/>
      <c r="AB363" s="55"/>
      <c r="AC363" s="436"/>
      <c r="AD363" s="202"/>
      <c r="AE363" s="199"/>
      <c r="AF363" s="436"/>
      <c r="AG363" s="199"/>
      <c r="AH363" s="199"/>
      <c r="AI363" s="199"/>
      <c r="AJ363" s="199"/>
      <c r="AK363" s="199"/>
      <c r="AL363" s="199"/>
      <c r="AM363" s="199"/>
      <c r="AN363" s="199"/>
      <c r="AO363" s="199"/>
      <c r="AP363" s="199"/>
      <c r="AQ363" s="199"/>
      <c r="AR363" s="199"/>
      <c r="AS363" s="199"/>
      <c r="AT363" s="199"/>
      <c r="AU363" s="199"/>
      <c r="AV363" s="199"/>
      <c r="AW363" s="199"/>
      <c r="AX363" s="199"/>
      <c r="AY363" s="199"/>
      <c r="AZ363" s="199"/>
      <c r="BA363" s="199"/>
      <c r="BB363" s="199"/>
      <c r="BC363" s="199"/>
      <c r="BD363" s="199"/>
      <c r="BE363" s="199"/>
      <c r="BF363" s="199"/>
      <c r="BG363" s="199"/>
      <c r="BH363" s="199"/>
      <c r="BI363" s="199"/>
      <c r="BJ363" s="199"/>
      <c r="BK363" s="199"/>
      <c r="BL363" s="199"/>
      <c r="BM363" s="199"/>
      <c r="BN363" s="199"/>
      <c r="BO363" s="199"/>
      <c r="BP363" s="199"/>
      <c r="BQ363" s="199"/>
      <c r="BR363" s="199"/>
      <c r="BS363" s="199"/>
      <c r="BT363" s="199"/>
      <c r="BU363" s="199"/>
      <c r="BV363" s="199"/>
      <c r="BW363" s="199"/>
      <c r="BX363" s="199"/>
      <c r="BY363" s="199"/>
      <c r="BZ363" s="199"/>
      <c r="CA363" s="199"/>
      <c r="CB363" s="199"/>
      <c r="CC363" s="199"/>
      <c r="CD363" s="199"/>
      <c r="CE363" s="55"/>
      <c r="CF363" s="55"/>
      <c r="CG363" s="55"/>
      <c r="CH363" s="55"/>
      <c r="CI363" s="55"/>
      <c r="CJ363" s="55"/>
      <c r="CK363" s="55"/>
      <c r="CL363" s="55"/>
      <c r="CM363" s="55"/>
      <c r="CN363" s="55"/>
      <c r="CO363" s="55"/>
      <c r="CP363" s="55"/>
      <c r="CQ363" s="55"/>
    </row>
    <row r="364" spans="1:95" s="1" customFormat="1" ht="30" customHeight="1" thickBot="1" x14ac:dyDescent="0.25">
      <c r="A364" s="341"/>
      <c r="B364" s="216" t="s">
        <v>39</v>
      </c>
      <c r="C364" s="147" t="s">
        <v>1</v>
      </c>
      <c r="D364" s="221"/>
      <c r="E364" s="222"/>
      <c r="F364" s="217" t="s">
        <v>429</v>
      </c>
      <c r="G364" s="218"/>
      <c r="H364" s="217" t="s">
        <v>429</v>
      </c>
      <c r="I364" s="218"/>
      <c r="J364" s="217"/>
      <c r="K364" s="218"/>
      <c r="L364" s="217"/>
      <c r="M364" s="218"/>
      <c r="N364" s="217"/>
      <c r="O364" s="218"/>
      <c r="P364" s="217"/>
      <c r="Q364" s="218"/>
      <c r="R364" s="217"/>
      <c r="S364" s="218"/>
      <c r="T364" s="217"/>
      <c r="U364" s="218"/>
      <c r="V364" s="217"/>
      <c r="W364" s="218"/>
      <c r="X364" s="37"/>
      <c r="Y364" s="37"/>
      <c r="Z364" s="335"/>
      <c r="AA364" s="57"/>
      <c r="AB364" s="55"/>
      <c r="AC364" s="436"/>
      <c r="AD364" s="202"/>
      <c r="AE364" s="199"/>
      <c r="AF364" s="436"/>
      <c r="AG364" s="199"/>
      <c r="AH364" s="199"/>
      <c r="AI364" s="199"/>
      <c r="AJ364" s="199"/>
      <c r="AK364" s="199"/>
      <c r="AL364" s="199"/>
      <c r="AM364" s="199"/>
      <c r="AN364" s="199"/>
      <c r="AO364" s="199"/>
      <c r="AP364" s="199"/>
      <c r="AQ364" s="199"/>
      <c r="AR364" s="199"/>
      <c r="AS364" s="199"/>
      <c r="AT364" s="199"/>
      <c r="AU364" s="199"/>
      <c r="AV364" s="199"/>
      <c r="AW364" s="199"/>
      <c r="AX364" s="199"/>
      <c r="AY364" s="199"/>
      <c r="AZ364" s="199"/>
      <c r="BA364" s="199"/>
      <c r="BB364" s="199"/>
      <c r="BC364" s="199"/>
      <c r="BD364" s="199"/>
      <c r="BE364" s="199"/>
      <c r="BF364" s="199"/>
      <c r="BG364" s="199"/>
      <c r="BH364" s="199"/>
      <c r="BI364" s="199"/>
      <c r="BJ364" s="199"/>
      <c r="BK364" s="199"/>
      <c r="BL364" s="199"/>
      <c r="BM364" s="199"/>
      <c r="BN364" s="199"/>
      <c r="BO364" s="199"/>
      <c r="BP364" s="199"/>
      <c r="BQ364" s="199"/>
      <c r="BR364" s="199"/>
      <c r="BS364" s="199"/>
      <c r="BT364" s="199"/>
      <c r="BU364" s="199"/>
      <c r="BV364" s="199"/>
      <c r="BW364" s="199"/>
      <c r="BX364" s="199"/>
      <c r="BY364" s="199"/>
      <c r="BZ364" s="199"/>
      <c r="CA364" s="199"/>
      <c r="CB364" s="199"/>
      <c r="CC364" s="199"/>
      <c r="CD364" s="199"/>
      <c r="CE364" s="55"/>
      <c r="CF364" s="55"/>
      <c r="CG364" s="55"/>
      <c r="CH364" s="55"/>
      <c r="CI364" s="55"/>
      <c r="CJ364" s="55"/>
      <c r="CK364" s="55"/>
      <c r="CL364" s="55"/>
      <c r="CM364" s="55"/>
      <c r="CN364" s="55"/>
      <c r="CO364" s="55"/>
      <c r="CP364" s="55"/>
      <c r="CQ364" s="55"/>
    </row>
    <row r="365" spans="1:95" s="1" customFormat="1" ht="88.5" customHeight="1" thickBot="1" x14ac:dyDescent="0.25">
      <c r="A365" s="341"/>
      <c r="B365" s="211" t="s">
        <v>40</v>
      </c>
      <c r="C365" s="156" t="s">
        <v>280</v>
      </c>
      <c r="D365" s="625"/>
      <c r="E365" s="626"/>
      <c r="F365" s="625"/>
      <c r="G365" s="626"/>
      <c r="H365" s="625"/>
      <c r="I365" s="626"/>
      <c r="J365" s="625"/>
      <c r="K365" s="626"/>
      <c r="L365" s="625"/>
      <c r="M365" s="626"/>
      <c r="N365" s="625"/>
      <c r="O365" s="626"/>
      <c r="P365" s="625"/>
      <c r="Q365" s="626"/>
      <c r="R365" s="625"/>
      <c r="S365" s="626"/>
      <c r="T365" s="625"/>
      <c r="U365" s="626"/>
      <c r="V365" s="625"/>
      <c r="W365" s="626"/>
      <c r="X365" s="151"/>
      <c r="Y365" s="104">
        <f>IF(OR(D365="s",F365="s",H365="s",J365="s",L365="s",N365="s",P365="s",R365="s",T365="s",V365="s"), 0, IF(OR(D365="a",F365="a",H365="a",J365="a",L365="a",N365="a",P365="a",R365="a",T365="a",V365="a"),Z365,0))</f>
        <v>0</v>
      </c>
      <c r="Z365" s="340">
        <v>50</v>
      </c>
      <c r="AA365" s="57">
        <f>COUNTIF(D365:W365,"a")+COUNTIF(D365:W365,"s")</f>
        <v>0</v>
      </c>
      <c r="AB365" s="213"/>
      <c r="AC365" s="436"/>
      <c r="AD365" s="202"/>
      <c r="AE365" s="199"/>
      <c r="AF365" s="436"/>
      <c r="AG365" s="199"/>
      <c r="AH365" s="199"/>
      <c r="AI365" s="199"/>
      <c r="AJ365" s="199"/>
      <c r="AK365" s="199"/>
      <c r="AL365" s="199"/>
      <c r="AM365" s="199"/>
      <c r="AN365" s="199"/>
      <c r="AO365" s="199"/>
      <c r="AP365" s="199"/>
      <c r="AQ365" s="199"/>
      <c r="AR365" s="199"/>
      <c r="AS365" s="199"/>
      <c r="AT365" s="199"/>
      <c r="AU365" s="199"/>
      <c r="AV365" s="199"/>
      <c r="AW365" s="199"/>
      <c r="AX365" s="199"/>
      <c r="AY365" s="199"/>
      <c r="AZ365" s="199"/>
      <c r="BA365" s="199"/>
      <c r="BB365" s="199"/>
      <c r="BC365" s="199"/>
      <c r="BD365" s="199"/>
      <c r="BE365" s="199"/>
      <c r="BF365" s="199"/>
      <c r="BG365" s="199"/>
      <c r="BH365" s="199"/>
      <c r="BI365" s="199"/>
      <c r="BJ365" s="199"/>
      <c r="BK365" s="199"/>
      <c r="BL365" s="199"/>
      <c r="BM365" s="199"/>
      <c r="BN365" s="199"/>
      <c r="BO365" s="199"/>
      <c r="BP365" s="199"/>
      <c r="BQ365" s="199"/>
      <c r="BR365" s="199"/>
      <c r="BS365" s="199"/>
      <c r="BT365" s="199"/>
      <c r="BU365" s="199"/>
      <c r="BV365" s="199"/>
      <c r="BW365" s="199"/>
      <c r="BX365" s="199"/>
      <c r="BY365" s="199"/>
      <c r="BZ365" s="199"/>
      <c r="CA365" s="199"/>
      <c r="CB365" s="199"/>
      <c r="CC365" s="199"/>
      <c r="CD365" s="199"/>
      <c r="CE365" s="55"/>
      <c r="CF365" s="55"/>
      <c r="CG365" s="55"/>
      <c r="CH365" s="55"/>
      <c r="CI365" s="55"/>
      <c r="CJ365" s="55"/>
      <c r="CK365" s="55"/>
      <c r="CL365" s="55"/>
      <c r="CM365" s="55"/>
      <c r="CN365" s="55"/>
      <c r="CO365" s="55"/>
      <c r="CP365" s="55"/>
      <c r="CQ365" s="55"/>
    </row>
    <row r="366" spans="1:95" s="1" customFormat="1" ht="21" customHeight="1" thickTop="1" thickBot="1" x14ac:dyDescent="0.25">
      <c r="A366" s="341"/>
      <c r="B366" s="58"/>
      <c r="C366" s="124"/>
      <c r="D366" s="631" t="s">
        <v>145</v>
      </c>
      <c r="E366" s="648"/>
      <c r="F366" s="648"/>
      <c r="G366" s="648"/>
      <c r="H366" s="648"/>
      <c r="I366" s="648"/>
      <c r="J366" s="648"/>
      <c r="K366" s="648"/>
      <c r="L366" s="648"/>
      <c r="M366" s="648"/>
      <c r="N366" s="648"/>
      <c r="O366" s="648"/>
      <c r="P366" s="648"/>
      <c r="Q366" s="648"/>
      <c r="R366" s="648"/>
      <c r="S366" s="648"/>
      <c r="T366" s="648"/>
      <c r="U366" s="648"/>
      <c r="V366" s="648"/>
      <c r="W366" s="648"/>
      <c r="X366" s="649"/>
      <c r="Y366" s="56">
        <f>SUM(Y365:Y365)</f>
        <v>0</v>
      </c>
      <c r="Z366" s="339">
        <f>SUM(Z365:Z365)</f>
        <v>50</v>
      </c>
      <c r="AA366" s="57"/>
      <c r="AB366" s="55"/>
      <c r="AC366" s="436"/>
      <c r="AD366" s="202"/>
      <c r="AE366" s="199"/>
      <c r="AF366" s="436"/>
      <c r="AG366" s="199"/>
      <c r="AH366" s="199"/>
      <c r="AI366" s="199"/>
      <c r="AJ366" s="199"/>
      <c r="AK366" s="199"/>
      <c r="AL366" s="199"/>
      <c r="AM366" s="199"/>
      <c r="AN366" s="199"/>
      <c r="AO366" s="199"/>
      <c r="AP366" s="199"/>
      <c r="AQ366" s="199"/>
      <c r="AR366" s="199"/>
      <c r="AS366" s="199"/>
      <c r="AT366" s="199"/>
      <c r="AU366" s="199"/>
      <c r="AV366" s="199"/>
      <c r="AW366" s="199"/>
      <c r="AX366" s="199"/>
      <c r="AY366" s="199"/>
      <c r="AZ366" s="199"/>
      <c r="BA366" s="199"/>
      <c r="BB366" s="199"/>
      <c r="BC366" s="199"/>
      <c r="BD366" s="199"/>
      <c r="BE366" s="199"/>
      <c r="BF366" s="199"/>
      <c r="BG366" s="199"/>
      <c r="BH366" s="199"/>
      <c r="BI366" s="199"/>
      <c r="BJ366" s="199"/>
      <c r="BK366" s="199"/>
      <c r="BL366" s="199"/>
      <c r="BM366" s="199"/>
      <c r="BN366" s="199"/>
      <c r="BO366" s="199"/>
      <c r="BP366" s="199"/>
      <c r="BQ366" s="199"/>
      <c r="BR366" s="199"/>
      <c r="BS366" s="199"/>
      <c r="BT366" s="199"/>
      <c r="BU366" s="199"/>
      <c r="BV366" s="199"/>
      <c r="BW366" s="199"/>
      <c r="BX366" s="199"/>
      <c r="BY366" s="199"/>
      <c r="BZ366" s="199"/>
      <c r="CA366" s="199"/>
      <c r="CB366" s="199"/>
      <c r="CC366" s="199"/>
      <c r="CD366" s="199"/>
      <c r="CE366" s="55"/>
      <c r="CF366" s="55"/>
      <c r="CG366" s="55"/>
      <c r="CH366" s="55"/>
      <c r="CI366" s="55"/>
      <c r="CJ366" s="55"/>
      <c r="CK366" s="55"/>
      <c r="CL366" s="55"/>
      <c r="CM366" s="55"/>
      <c r="CN366" s="55"/>
      <c r="CO366" s="55"/>
      <c r="CP366" s="55"/>
      <c r="CQ366" s="55"/>
    </row>
    <row r="367" spans="1:95" s="1" customFormat="1" ht="21" customHeight="1" thickBot="1" x14ac:dyDescent="0.25">
      <c r="A367" s="330"/>
      <c r="B367" s="152"/>
      <c r="C367" s="153"/>
      <c r="D367" s="634"/>
      <c r="E367" s="644"/>
      <c r="F367" s="651">
        <v>0</v>
      </c>
      <c r="G367" s="646"/>
      <c r="H367" s="646"/>
      <c r="I367" s="646"/>
      <c r="J367" s="646"/>
      <c r="K367" s="646"/>
      <c r="L367" s="646"/>
      <c r="M367" s="646"/>
      <c r="N367" s="646"/>
      <c r="O367" s="646"/>
      <c r="P367" s="646"/>
      <c r="Q367" s="646"/>
      <c r="R367" s="646"/>
      <c r="S367" s="646"/>
      <c r="T367" s="646"/>
      <c r="U367" s="646"/>
      <c r="V367" s="646"/>
      <c r="W367" s="646"/>
      <c r="X367" s="646"/>
      <c r="Y367" s="646"/>
      <c r="Z367" s="647"/>
      <c r="AA367" s="57"/>
      <c r="AB367" s="55"/>
      <c r="AC367" s="436"/>
      <c r="AD367" s="202"/>
      <c r="AE367" s="199"/>
      <c r="AF367" s="436"/>
      <c r="AG367" s="199"/>
      <c r="AH367" s="199"/>
      <c r="AI367" s="199"/>
      <c r="AJ367" s="199"/>
      <c r="AK367" s="199"/>
      <c r="AL367" s="199"/>
      <c r="AM367" s="199"/>
      <c r="AN367" s="199"/>
      <c r="AO367" s="199"/>
      <c r="AP367" s="199"/>
      <c r="AQ367" s="199"/>
      <c r="AR367" s="199"/>
      <c r="AS367" s="199"/>
      <c r="AT367" s="199"/>
      <c r="AU367" s="199"/>
      <c r="AV367" s="199"/>
      <c r="AW367" s="199"/>
      <c r="AX367" s="199"/>
      <c r="AY367" s="199"/>
      <c r="AZ367" s="199"/>
      <c r="BA367" s="199"/>
      <c r="BB367" s="199"/>
      <c r="BC367" s="199"/>
      <c r="BD367" s="199"/>
      <c r="BE367" s="199"/>
      <c r="BF367" s="199"/>
      <c r="BG367" s="199"/>
      <c r="BH367" s="199"/>
      <c r="BI367" s="199"/>
      <c r="BJ367" s="199"/>
      <c r="BK367" s="199"/>
      <c r="BL367" s="199"/>
      <c r="BM367" s="199"/>
      <c r="BN367" s="199"/>
      <c r="BO367" s="199"/>
      <c r="BP367" s="199"/>
      <c r="BQ367" s="199"/>
      <c r="BR367" s="199"/>
      <c r="BS367" s="199"/>
      <c r="BT367" s="199"/>
      <c r="BU367" s="199"/>
      <c r="BV367" s="199"/>
      <c r="BW367" s="199"/>
      <c r="BX367" s="199"/>
      <c r="BY367" s="199"/>
      <c r="BZ367" s="199"/>
      <c r="CA367" s="199"/>
      <c r="CB367" s="199"/>
      <c r="CC367" s="199"/>
      <c r="CD367" s="199"/>
      <c r="CE367" s="55"/>
      <c r="CF367" s="55"/>
      <c r="CG367" s="55"/>
      <c r="CH367" s="55"/>
      <c r="CI367" s="55"/>
      <c r="CJ367" s="55"/>
      <c r="CK367" s="55"/>
      <c r="CL367" s="55"/>
      <c r="CM367" s="55"/>
      <c r="CN367" s="55"/>
      <c r="CO367" s="55"/>
      <c r="CP367" s="55"/>
      <c r="CQ367" s="55"/>
    </row>
    <row r="368" spans="1:95" s="232" customFormat="1" ht="30" customHeight="1" thickBot="1" x14ac:dyDescent="0.25">
      <c r="A368" s="327"/>
      <c r="B368" s="263" t="s">
        <v>532</v>
      </c>
      <c r="C368" s="149" t="s">
        <v>533</v>
      </c>
      <c r="D368" s="243"/>
      <c r="E368" s="244"/>
      <c r="F368" s="299"/>
      <c r="G368" s="300"/>
      <c r="H368" s="31"/>
      <c r="I368" s="244"/>
      <c r="J368" s="423"/>
      <c r="K368" s="300"/>
      <c r="L368" s="243"/>
      <c r="M368" s="244"/>
      <c r="N368" s="299"/>
      <c r="O368" s="300"/>
      <c r="P368" s="31"/>
      <c r="Q368" s="244"/>
      <c r="R368" s="299"/>
      <c r="S368" s="300"/>
      <c r="T368" s="243"/>
      <c r="U368" s="244"/>
      <c r="V368" s="299"/>
      <c r="W368" s="300"/>
      <c r="X368" s="301"/>
      <c r="Y368" s="301"/>
      <c r="Z368" s="354"/>
      <c r="AA368" s="57"/>
      <c r="AB368" s="230"/>
      <c r="AC368" s="231"/>
      <c r="AD368" s="202"/>
      <c r="AE368" s="231"/>
      <c r="AF368" s="231"/>
      <c r="AG368" s="231"/>
      <c r="AH368" s="231"/>
      <c r="AI368" s="231"/>
      <c r="AJ368" s="231"/>
      <c r="AK368" s="231"/>
      <c r="AL368" s="231"/>
      <c r="AM368" s="231"/>
      <c r="AN368" s="231"/>
      <c r="AO368" s="231"/>
      <c r="AP368" s="231"/>
      <c r="AQ368" s="231"/>
      <c r="AR368" s="231"/>
      <c r="AS368" s="231"/>
      <c r="AT368" s="231"/>
      <c r="AU368" s="231"/>
      <c r="AV368" s="231"/>
      <c r="AW368" s="231"/>
      <c r="AX368" s="231"/>
      <c r="AY368" s="231"/>
      <c r="AZ368" s="231"/>
      <c r="BA368" s="231"/>
      <c r="BB368" s="231"/>
      <c r="BC368" s="231"/>
      <c r="BD368" s="231"/>
      <c r="BE368" s="231"/>
      <c r="BF368" s="231"/>
      <c r="BG368" s="231"/>
      <c r="BH368" s="231"/>
      <c r="BI368" s="231"/>
      <c r="BJ368" s="231"/>
      <c r="BK368" s="231"/>
      <c r="BL368" s="231"/>
      <c r="BM368" s="231"/>
      <c r="BN368" s="231"/>
      <c r="BO368" s="231"/>
      <c r="BP368" s="231"/>
      <c r="BQ368" s="231"/>
      <c r="BR368" s="231"/>
      <c r="BS368" s="231"/>
      <c r="BT368" s="231"/>
      <c r="BU368" s="231"/>
      <c r="BV368" s="231"/>
      <c r="BW368" s="231"/>
      <c r="BX368" s="231"/>
      <c r="BY368" s="231"/>
      <c r="BZ368" s="231"/>
      <c r="CA368" s="231"/>
      <c r="CB368" s="231"/>
      <c r="CC368" s="231"/>
      <c r="CD368" s="231"/>
      <c r="CE368" s="230"/>
      <c r="CF368" s="230"/>
      <c r="CG368" s="230"/>
      <c r="CH368" s="230"/>
      <c r="CI368" s="230"/>
      <c r="CJ368" s="230"/>
      <c r="CK368" s="230"/>
      <c r="CL368" s="230"/>
      <c r="CM368" s="230"/>
      <c r="CN368" s="230"/>
      <c r="CO368" s="230"/>
      <c r="CP368" s="230"/>
      <c r="CQ368" s="230"/>
    </row>
    <row r="369" spans="1:95" s="1" customFormat="1" ht="27.95" customHeight="1" x14ac:dyDescent="0.2">
      <c r="A369" s="341" t="s">
        <v>412</v>
      </c>
      <c r="B369" s="265"/>
      <c r="C369" s="484" t="s">
        <v>1083</v>
      </c>
      <c r="D369" s="621"/>
      <c r="E369" s="622"/>
      <c r="F369" s="623"/>
      <c r="G369" s="623"/>
      <c r="H369" s="623"/>
      <c r="I369" s="623"/>
      <c r="J369" s="623"/>
      <c r="K369" s="623"/>
      <c r="L369" s="623"/>
      <c r="M369" s="623"/>
      <c r="N369" s="623"/>
      <c r="O369" s="623"/>
      <c r="P369" s="623"/>
      <c r="Q369" s="623"/>
      <c r="R369" s="623"/>
      <c r="S369" s="623"/>
      <c r="T369" s="623"/>
      <c r="U369" s="623"/>
      <c r="V369" s="623"/>
      <c r="W369" s="623"/>
      <c r="X369" s="623"/>
      <c r="Y369" s="623"/>
      <c r="Z369" s="624"/>
      <c r="AA369" s="16"/>
      <c r="AB369" s="55"/>
      <c r="AC369" s="199"/>
      <c r="AD369" s="202"/>
      <c r="AE369" s="199"/>
      <c r="AF369" s="199"/>
      <c r="AG369" s="199"/>
      <c r="AH369" s="199"/>
      <c r="AI369" s="199"/>
      <c r="AJ369" s="199"/>
      <c r="AK369" s="199"/>
      <c r="AL369" s="199"/>
      <c r="AM369" s="199"/>
      <c r="AN369" s="199"/>
      <c r="AO369" s="199"/>
      <c r="AP369" s="199"/>
      <c r="AQ369" s="199"/>
      <c r="AR369" s="199"/>
      <c r="AS369" s="199"/>
      <c r="AT369" s="199"/>
      <c r="AU369" s="199"/>
      <c r="AV369" s="199"/>
      <c r="AW369" s="199"/>
      <c r="AX369" s="199"/>
      <c r="AY369" s="199"/>
      <c r="AZ369" s="199"/>
      <c r="BA369" s="199"/>
      <c r="BB369" s="199"/>
      <c r="BC369" s="199"/>
      <c r="BD369" s="199"/>
      <c r="BE369" s="199"/>
      <c r="BF369" s="199"/>
      <c r="BG369" s="199"/>
      <c r="BH369" s="199"/>
      <c r="BI369" s="199"/>
      <c r="BJ369" s="199"/>
      <c r="BK369" s="199"/>
      <c r="BL369" s="199"/>
      <c r="BM369" s="199"/>
      <c r="BN369" s="199"/>
      <c r="BO369" s="199"/>
      <c r="BP369" s="199"/>
      <c r="BQ369" s="199"/>
      <c r="BR369" s="199"/>
      <c r="BS369" s="199"/>
      <c r="BT369" s="199"/>
      <c r="BU369" s="199"/>
      <c r="BV369" s="199"/>
      <c r="BW369" s="199"/>
      <c r="BX369" s="199"/>
      <c r="BY369" s="199"/>
      <c r="BZ369" s="199"/>
      <c r="CA369" s="199"/>
      <c r="CB369" s="199"/>
      <c r="CC369" s="199"/>
      <c r="CD369" s="199"/>
      <c r="CE369" s="199"/>
      <c r="CF369" s="199"/>
      <c r="CG369" s="55"/>
      <c r="CH369" s="55"/>
      <c r="CI369" s="55"/>
      <c r="CJ369" s="55"/>
      <c r="CK369" s="55"/>
      <c r="CL369" s="55"/>
      <c r="CM369" s="55"/>
    </row>
    <row r="370" spans="1:95" s="556" customFormat="1" ht="45" customHeight="1" x14ac:dyDescent="0.2">
      <c r="A370" s="341" t="s">
        <v>412</v>
      </c>
      <c r="B370" s="224" t="s">
        <v>534</v>
      </c>
      <c r="C370" s="130" t="s">
        <v>1084</v>
      </c>
      <c r="D370" s="585"/>
      <c r="E370" s="627"/>
      <c r="F370" s="585"/>
      <c r="G370" s="627"/>
      <c r="H370" s="585"/>
      <c r="I370" s="627"/>
      <c r="J370" s="585"/>
      <c r="K370" s="627"/>
      <c r="L370" s="585"/>
      <c r="M370" s="627"/>
      <c r="N370" s="585"/>
      <c r="O370" s="627"/>
      <c r="P370" s="585"/>
      <c r="Q370" s="627"/>
      <c r="R370" s="585"/>
      <c r="S370" s="627"/>
      <c r="T370" s="585"/>
      <c r="U370" s="627"/>
      <c r="V370" s="585"/>
      <c r="W370" s="627"/>
      <c r="X370" s="175"/>
      <c r="Y370" s="105">
        <f>IF(OR(D370="s",F370="s",H370="s",J370="s",L370="s",N370="s",P370="s",R370="s",T370="s",V370="s"), 0, IF(OR(D370="a",F370="a",H370="a",J370="a",L370="a",N370="a",P370="a",R370="a",T370="a",V370="a"),Z370,0))</f>
        <v>0</v>
      </c>
      <c r="Z370" s="340">
        <v>5</v>
      </c>
      <c r="AA370" s="16">
        <f>IF((COUNTIF(D370:W370,"a")+COUNTIF(D370:W370,"s"))&gt;0,IF(OR((COUNTIF(D374:W374,"a")+COUNTIF(D374:W374,"s"))),0,COUNTIF(D370:W370,"a")+COUNTIF(D370:W370,"s")),COUNTIF(D370:W370,"a")+COUNTIF(D370:W370,"s"))</f>
        <v>0</v>
      </c>
      <c r="AB370" s="408"/>
      <c r="AD370" s="557"/>
    </row>
    <row r="371" spans="1:95" s="556" customFormat="1" ht="45" customHeight="1" x14ac:dyDescent="0.2">
      <c r="A371" s="341" t="s">
        <v>67</v>
      </c>
      <c r="B371" s="224" t="s">
        <v>535</v>
      </c>
      <c r="C371" s="130" t="s">
        <v>536</v>
      </c>
      <c r="D371" s="585"/>
      <c r="E371" s="627"/>
      <c r="F371" s="585"/>
      <c r="G371" s="627"/>
      <c r="H371" s="585"/>
      <c r="I371" s="627"/>
      <c r="J371" s="585"/>
      <c r="K371" s="627"/>
      <c r="L371" s="585"/>
      <c r="M371" s="627"/>
      <c r="N371" s="585"/>
      <c r="O371" s="627"/>
      <c r="P371" s="585"/>
      <c r="Q371" s="627"/>
      <c r="R371" s="585"/>
      <c r="S371" s="627"/>
      <c r="T371" s="585"/>
      <c r="U371" s="627"/>
      <c r="V371" s="585"/>
      <c r="W371" s="627"/>
      <c r="X371" s="175"/>
      <c r="Y371" s="105">
        <f>IF(OR(D371="s",F371="s",H371="s",J371="s",L371="s",N371="s",P371="s",R371="s",T371="s",V371="s"), 0, IF(OR(D371="a",F371="a",H371="a",J371="a",L371="a",N371="a",P371="a",R371="a",T371="a",V371="a"),Z371,0))</f>
        <v>0</v>
      </c>
      <c r="Z371" s="338">
        <v>5</v>
      </c>
      <c r="AA371" s="16">
        <f>IF((COUNTIF(D371:W371,"a")+COUNTIF(D371:W371,"s"))&gt;0,IF(OR((COUNTIF(D374:W374,"a")+COUNTIF(D374:W374,"s"))),0,COUNTIF(D371:W371,"a")+COUNTIF(D371:W371,"s")),COUNTIF(D371:W371,"a")+COUNTIF(D371:W371,"s"))</f>
        <v>0</v>
      </c>
      <c r="AB371" s="408"/>
      <c r="AD371" s="557"/>
    </row>
    <row r="372" spans="1:95" s="556" customFormat="1" ht="27.95" customHeight="1" x14ac:dyDescent="0.2">
      <c r="A372" s="341" t="s">
        <v>344</v>
      </c>
      <c r="B372" s="558"/>
      <c r="C372" s="559" t="s">
        <v>1085</v>
      </c>
      <c r="D372" s="866"/>
      <c r="E372" s="867"/>
      <c r="F372" s="868"/>
      <c r="G372" s="868"/>
      <c r="H372" s="868"/>
      <c r="I372" s="868"/>
      <c r="J372" s="868"/>
      <c r="K372" s="868"/>
      <c r="L372" s="868"/>
      <c r="M372" s="868"/>
      <c r="N372" s="868"/>
      <c r="O372" s="868"/>
      <c r="P372" s="868"/>
      <c r="Q372" s="868"/>
      <c r="R372" s="868"/>
      <c r="S372" s="868"/>
      <c r="T372" s="868"/>
      <c r="U372" s="868"/>
      <c r="V372" s="868"/>
      <c r="W372" s="868"/>
      <c r="X372" s="868"/>
      <c r="Y372" s="868"/>
      <c r="Z372" s="869"/>
      <c r="AA372" s="16"/>
      <c r="AB372" s="408"/>
      <c r="AD372" s="557"/>
    </row>
    <row r="373" spans="1:95" s="556" customFormat="1" ht="45" customHeight="1" x14ac:dyDescent="0.2">
      <c r="A373" s="341" t="s">
        <v>344</v>
      </c>
      <c r="B373" s="434" t="s">
        <v>1086</v>
      </c>
      <c r="C373" s="435" t="s">
        <v>1087</v>
      </c>
      <c r="D373" s="585"/>
      <c r="E373" s="627"/>
      <c r="F373" s="585"/>
      <c r="G373" s="627"/>
      <c r="H373" s="585"/>
      <c r="I373" s="627"/>
      <c r="J373" s="585"/>
      <c r="K373" s="627"/>
      <c r="L373" s="585"/>
      <c r="M373" s="627"/>
      <c r="N373" s="585"/>
      <c r="O373" s="627"/>
      <c r="P373" s="585"/>
      <c r="Q373" s="627"/>
      <c r="R373" s="585"/>
      <c r="S373" s="627"/>
      <c r="T373" s="585"/>
      <c r="U373" s="627"/>
      <c r="V373" s="585"/>
      <c r="W373" s="627"/>
      <c r="X373" s="175"/>
      <c r="Y373" s="486">
        <f>IF(OR(D373="s",F373="s",H373="s",J373="s",L373="s",N373="s",P373="s",R373="s",T373="s",V373="s"), 0, IF(OR(D373="a",F373="a",H373="a",J373="a",L373="a",N373="a",P373="a",R373="a",T373="a",V373="a"),Z373,0))</f>
        <v>0</v>
      </c>
      <c r="Z373" s="338">
        <v>15</v>
      </c>
      <c r="AA373" s="16">
        <f>IF((COUNTIF(D373:W373,"a")+COUNTIF(D373:W373,"s"))&gt;0,IF((COUNTIF(D370:W371,"a")+COUNTIF(D370:W371,"s"))&gt;0,0,COUNTIF(D373:W373,"a")+COUNTIF(D373:W373,"s")), COUNTIF(D373:W373,"a")+COUNTIF(D373:W373,"s"))</f>
        <v>0</v>
      </c>
      <c r="AB373" s="408"/>
      <c r="AD373" s="557"/>
    </row>
    <row r="374" spans="1:95" s="556" customFormat="1" ht="45" customHeight="1" x14ac:dyDescent="0.2">
      <c r="A374" s="341" t="s">
        <v>344</v>
      </c>
      <c r="B374" s="434" t="s">
        <v>1088</v>
      </c>
      <c r="C374" s="435" t="s">
        <v>1089</v>
      </c>
      <c r="D374" s="585"/>
      <c r="E374" s="627"/>
      <c r="F374" s="585"/>
      <c r="G374" s="627"/>
      <c r="H374" s="585"/>
      <c r="I374" s="627"/>
      <c r="J374" s="585"/>
      <c r="K374" s="627"/>
      <c r="L374" s="585"/>
      <c r="M374" s="627"/>
      <c r="N374" s="585"/>
      <c r="O374" s="627"/>
      <c r="P374" s="585"/>
      <c r="Q374" s="627"/>
      <c r="R374" s="585"/>
      <c r="S374" s="627"/>
      <c r="T374" s="585"/>
      <c r="U374" s="627"/>
      <c r="V374" s="585"/>
      <c r="W374" s="627"/>
      <c r="X374" s="175"/>
      <c r="Y374" s="486">
        <f>IF(OR(D374="s",F374="s",H374="s",J374="s",L374="s",N374="s",P374="s",R374="s",T374="s",V374="s"), 0, IF(OR(D374="a",F374="a",H374="a",J374="a",L374="a",N374="a",P374="a",R374="a",T374="a",V374="a"),Z374,0))</f>
        <v>0</v>
      </c>
      <c r="Z374" s="338">
        <v>5</v>
      </c>
      <c r="AA374" s="16">
        <f>IF((COUNTIF(D374:W374,"a")+COUNTIF(D374:W374,"s"))&gt;0,IF((COUNTIF(D370:W371,"a")+COUNTIF(D370:W371,"s"))&gt;0,0,COUNTIF(D374:W374,"a")+COUNTIF(D374:W374,"s")), COUNTIF(D374:W374,"a")+COUNTIF(D374:W374,"s"))</f>
        <v>0</v>
      </c>
      <c r="AB374" s="408"/>
      <c r="AD374" s="557"/>
    </row>
    <row r="375" spans="1:95" s="561" customFormat="1" ht="45" customHeight="1" x14ac:dyDescent="0.15">
      <c r="A375" s="341" t="s">
        <v>344</v>
      </c>
      <c r="B375" s="224" t="s">
        <v>1090</v>
      </c>
      <c r="C375" s="130" t="s">
        <v>1091</v>
      </c>
      <c r="D375" s="641"/>
      <c r="E375" s="642"/>
      <c r="F375" s="641"/>
      <c r="G375" s="642"/>
      <c r="H375" s="641"/>
      <c r="I375" s="642"/>
      <c r="J375" s="641"/>
      <c r="K375" s="642"/>
      <c r="L375" s="641"/>
      <c r="M375" s="642"/>
      <c r="N375" s="641"/>
      <c r="O375" s="642"/>
      <c r="P375" s="641"/>
      <c r="Q375" s="642"/>
      <c r="R375" s="641"/>
      <c r="S375" s="642"/>
      <c r="T375" s="641"/>
      <c r="U375" s="642"/>
      <c r="V375" s="641"/>
      <c r="W375" s="642"/>
      <c r="X375" s="555"/>
      <c r="Y375" s="105">
        <f>IF(OR(D375="s",F375="s",H375="s",J375="s",L375="s",N375="s",P375="s",R375="s",T375="s",V375="s"), 0, IF(OR(D375="a",F375="a",H375="a",J375="a",L375="a",N375="a",P375="a",R375="a",T375="a",V375="a"),Z375,0))</f>
        <v>0</v>
      </c>
      <c r="Z375" s="338">
        <v>5</v>
      </c>
      <c r="AA375" s="560">
        <f>IF((COUNTIF(D375:W375,"a")+COUNTIF(D375:W375,"s")+COUNTIF(X375,"na"))&gt;0,IF((COUNTIF(D379:W379,"a")+COUNTIF(D379:W379,"s")),0,COUNTIF(D375:W375,"a")+COUNTIF(D375:W375,"s")+COUNTIF(X375,"na")),COUNTIF(D375:W375,"a")+COUNTIF(D375:W375,"s"))</f>
        <v>0</v>
      </c>
      <c r="AB375" s="408"/>
      <c r="AD375" s="557"/>
    </row>
    <row r="376" spans="1:95" s="556" customFormat="1" ht="27.95" customHeight="1" x14ac:dyDescent="0.2">
      <c r="A376" s="341" t="s">
        <v>344</v>
      </c>
      <c r="B376" s="211"/>
      <c r="C376" s="562" t="s">
        <v>1092</v>
      </c>
      <c r="D376" s="866"/>
      <c r="E376" s="867"/>
      <c r="F376" s="868"/>
      <c r="G376" s="868"/>
      <c r="H376" s="868"/>
      <c r="I376" s="868"/>
      <c r="J376" s="868"/>
      <c r="K376" s="868"/>
      <c r="L376" s="868"/>
      <c r="M376" s="868"/>
      <c r="N376" s="868"/>
      <c r="O376" s="868"/>
      <c r="P376" s="868"/>
      <c r="Q376" s="868"/>
      <c r="R376" s="868"/>
      <c r="S376" s="868"/>
      <c r="T376" s="868"/>
      <c r="U376" s="868"/>
      <c r="V376" s="868"/>
      <c r="W376" s="868"/>
      <c r="X376" s="868"/>
      <c r="Y376" s="868"/>
      <c r="Z376" s="869"/>
      <c r="AA376" s="16"/>
      <c r="AB376" s="408"/>
      <c r="AD376" s="557"/>
    </row>
    <row r="377" spans="1:95" s="569" customFormat="1" ht="45" customHeight="1" x14ac:dyDescent="0.2">
      <c r="A377" s="563" t="s">
        <v>344</v>
      </c>
      <c r="B377" s="564" t="s">
        <v>1093</v>
      </c>
      <c r="C377" s="130" t="s">
        <v>1094</v>
      </c>
      <c r="D377" s="876"/>
      <c r="E377" s="877"/>
      <c r="F377" s="876"/>
      <c r="G377" s="877"/>
      <c r="H377" s="876"/>
      <c r="I377" s="877"/>
      <c r="J377" s="876"/>
      <c r="K377" s="877"/>
      <c r="L377" s="876"/>
      <c r="M377" s="877"/>
      <c r="N377" s="876"/>
      <c r="O377" s="877"/>
      <c r="P377" s="876"/>
      <c r="Q377" s="877"/>
      <c r="R377" s="876"/>
      <c r="S377" s="877"/>
      <c r="T377" s="876"/>
      <c r="U377" s="877"/>
      <c r="V377" s="878"/>
      <c r="W377" s="879"/>
      <c r="X377" s="565"/>
      <c r="Y377" s="566">
        <f>IF(OR(D377="s",F377="s",H377="s",J377="s",L377="s",N377="s",P377="s",R377="s",T377="s",V377="s"), 0, IF(OR(D377="a",F377="a",H377="a",J377="a",L377="a",N377="a",P377="a",R377="a",T377="a",V377="a"),Z377,0))</f>
        <v>0</v>
      </c>
      <c r="Z377" s="567">
        <v>10</v>
      </c>
      <c r="AA377" s="560">
        <f>IF((COUNTIF(D377:W377,"a")+COUNTIF(D377:W377,"s")+COUNTIF(X377,"na"))&gt;0,IF((COUNTIF(D379:W379,"a")+COUNTIF(D379:W379,"s")),0,COUNTIF(D377:W377,"a")+COUNTIF(D377:W377,"s")+COUNTIF(X377,"na")),COUNTIF(D377:W377,"a")+COUNTIF(D377:W377,"s"))</f>
        <v>0</v>
      </c>
      <c r="AB377" s="568"/>
      <c r="AD377" s="570" t="s">
        <v>34</v>
      </c>
    </row>
    <row r="378" spans="1:95" s="569" customFormat="1" ht="45" customHeight="1" x14ac:dyDescent="0.2">
      <c r="A378" s="563" t="s">
        <v>344</v>
      </c>
      <c r="B378" s="564" t="s">
        <v>1095</v>
      </c>
      <c r="C378" s="130" t="s">
        <v>1096</v>
      </c>
      <c r="D378" s="876"/>
      <c r="E378" s="877"/>
      <c r="F378" s="876"/>
      <c r="G378" s="877"/>
      <c r="H378" s="876"/>
      <c r="I378" s="877"/>
      <c r="J378" s="876"/>
      <c r="K378" s="877"/>
      <c r="L378" s="876"/>
      <c r="M378" s="877"/>
      <c r="N378" s="876"/>
      <c r="O378" s="877"/>
      <c r="P378" s="876"/>
      <c r="Q378" s="877"/>
      <c r="R378" s="876"/>
      <c r="S378" s="877"/>
      <c r="T378" s="876"/>
      <c r="U378" s="877"/>
      <c r="V378" s="878"/>
      <c r="W378" s="879"/>
      <c r="X378" s="571" t="str">
        <f>IF(X377="na","na","")</f>
        <v/>
      </c>
      <c r="Y378" s="566">
        <f>IF(OR(D378="s",F378="s",H378="s",J378="s",L378="s",N378="s",P378="s",R378="s",T378="s",V378="s"), 0, IF(OR(D378="a",F378="a",H378="a",J378="a",L378="a",N378="a",P378="a",R378="a",T378="a",V378="a"),Z378,0))</f>
        <v>0</v>
      </c>
      <c r="Z378" s="567">
        <v>10</v>
      </c>
      <c r="AA378" s="560">
        <f>IF((COUNTIF(D378:W378,"a")+COUNTIF(D378:W378,"s")+COUNTIF(X378,"na"))&gt;0,IF((COUNTIF(D379:W379,"a")+COUNTIF(D379:W379,"s")),0,COUNTIF(D378:W378,"a")+COUNTIF(D378:W378,"s")+COUNTIF(X378,"na")),COUNTIF(D378:W378,"a")+COUNTIF(D378:W378,"s"))</f>
        <v>0</v>
      </c>
      <c r="AB378" s="1"/>
      <c r="AD378" s="570" t="s">
        <v>34</v>
      </c>
      <c r="AE378" s="569" t="s">
        <v>265</v>
      </c>
      <c r="AF378" s="569" t="s">
        <v>265</v>
      </c>
    </row>
    <row r="379" spans="1:95" s="561" customFormat="1" ht="67.5" customHeight="1" thickBot="1" x14ac:dyDescent="0.2">
      <c r="A379" s="341" t="s">
        <v>1097</v>
      </c>
      <c r="B379" s="434" t="s">
        <v>1073</v>
      </c>
      <c r="C379" s="435" t="s">
        <v>1098</v>
      </c>
      <c r="D379" s="641"/>
      <c r="E379" s="642"/>
      <c r="F379" s="641"/>
      <c r="G379" s="642"/>
      <c r="H379" s="641"/>
      <c r="I379" s="642"/>
      <c r="J379" s="641"/>
      <c r="K379" s="642"/>
      <c r="L379" s="641"/>
      <c r="M379" s="642"/>
      <c r="N379" s="641"/>
      <c r="O379" s="642"/>
      <c r="P379" s="641" t="s">
        <v>1099</v>
      </c>
      <c r="Q379" s="642"/>
      <c r="R379" s="641"/>
      <c r="S379" s="642"/>
      <c r="T379" s="641"/>
      <c r="U379" s="642"/>
      <c r="V379" s="641"/>
      <c r="W379" s="642"/>
      <c r="X379" s="321"/>
      <c r="Y379" s="486">
        <f>IF(OR(D379="s",F379="s",H379="s",J379="s",L379="s",N379="s",P379="s",R379="s",T379="s",V379="s"), 0, IF(OR(D379="a",F379="a",H379="a",J379="a",L379="a",N379="a",P379="a",R379="a",T379="a",V379="a"),Z379,0))</f>
        <v>0</v>
      </c>
      <c r="Z379" s="340">
        <v>45</v>
      </c>
      <c r="AA379" s="16">
        <f>IF(OR(COUNTIF(D370:W378,"a")+COUNTIF(D370:W378,"s")+COUNTIF(X377:X378,"na")&gt;0),0,(COUNTIF(D379:W379,"a")+COUNTIF(D379:W379,"s")))</f>
        <v>0</v>
      </c>
      <c r="AB379" s="408"/>
      <c r="AD379" s="557"/>
    </row>
    <row r="380" spans="1:95" s="232" customFormat="1" ht="17.45" customHeight="1" thickTop="1" thickBot="1" x14ac:dyDescent="0.25">
      <c r="A380" s="341" t="s">
        <v>67</v>
      </c>
      <c r="B380" s="214"/>
      <c r="C380" s="139"/>
      <c r="D380" s="631" t="s">
        <v>145</v>
      </c>
      <c r="E380" s="648"/>
      <c r="F380" s="648"/>
      <c r="G380" s="648"/>
      <c r="H380" s="648"/>
      <c r="I380" s="648"/>
      <c r="J380" s="648"/>
      <c r="K380" s="648"/>
      <c r="L380" s="648"/>
      <c r="M380" s="648"/>
      <c r="N380" s="648"/>
      <c r="O380" s="648"/>
      <c r="P380" s="648"/>
      <c r="Q380" s="648"/>
      <c r="R380" s="648"/>
      <c r="S380" s="648"/>
      <c r="T380" s="648"/>
      <c r="U380" s="648"/>
      <c r="V380" s="648"/>
      <c r="W380" s="648"/>
      <c r="X380" s="718"/>
      <c r="Y380" s="447">
        <f>SUM(Y370:Y379)</f>
        <v>0</v>
      </c>
      <c r="Z380" s="339">
        <f xml:space="preserve"> SUM(Z379)</f>
        <v>45</v>
      </c>
      <c r="AA380" s="57"/>
      <c r="AB380" s="230"/>
      <c r="AC380" s="231"/>
      <c r="AD380" s="202"/>
      <c r="AE380" s="231"/>
      <c r="AF380" s="231"/>
      <c r="AG380" s="231"/>
      <c r="AH380" s="231"/>
      <c r="AI380" s="231"/>
      <c r="AJ380" s="231"/>
      <c r="AK380" s="231"/>
      <c r="AL380" s="231"/>
      <c r="AM380" s="231"/>
      <c r="AN380" s="231"/>
      <c r="AO380" s="231"/>
      <c r="AP380" s="231"/>
      <c r="AQ380" s="231"/>
      <c r="AR380" s="231"/>
      <c r="AS380" s="231"/>
      <c r="AT380" s="231"/>
      <c r="AU380" s="231"/>
      <c r="AV380" s="231"/>
      <c r="AW380" s="231"/>
      <c r="AX380" s="231"/>
      <c r="AY380" s="231"/>
      <c r="AZ380" s="231"/>
      <c r="BA380" s="231"/>
      <c r="BB380" s="231"/>
      <c r="BC380" s="231"/>
      <c r="BD380" s="231"/>
      <c r="BE380" s="231"/>
      <c r="BF380" s="231"/>
      <c r="BG380" s="231"/>
      <c r="BH380" s="231"/>
      <c r="BI380" s="231"/>
      <c r="BJ380" s="231"/>
      <c r="BK380" s="231"/>
      <c r="BL380" s="231"/>
      <c r="BM380" s="231"/>
      <c r="BN380" s="231"/>
      <c r="BO380" s="231"/>
      <c r="BP380" s="231"/>
      <c r="BQ380" s="231"/>
      <c r="BR380" s="231"/>
      <c r="BS380" s="231"/>
      <c r="BT380" s="231"/>
      <c r="BU380" s="231"/>
      <c r="BV380" s="231"/>
      <c r="BW380" s="231"/>
      <c r="BX380" s="231"/>
      <c r="BY380" s="231"/>
      <c r="BZ380" s="231"/>
      <c r="CA380" s="231"/>
      <c r="CB380" s="231"/>
      <c r="CC380" s="231"/>
      <c r="CD380" s="231"/>
      <c r="CE380" s="230"/>
      <c r="CF380" s="230"/>
      <c r="CG380" s="230"/>
      <c r="CH380" s="230"/>
      <c r="CI380" s="230"/>
      <c r="CJ380" s="230"/>
      <c r="CK380" s="230"/>
      <c r="CL380" s="230"/>
      <c r="CM380" s="230"/>
      <c r="CN380" s="230"/>
      <c r="CO380" s="230"/>
      <c r="CP380" s="230"/>
      <c r="CQ380" s="230"/>
    </row>
    <row r="381" spans="1:95" s="232" customFormat="1" ht="21.6" customHeight="1" thickBot="1" x14ac:dyDescent="0.25">
      <c r="A381" s="341" t="s">
        <v>67</v>
      </c>
      <c r="B381" s="214"/>
      <c r="C381" s="139"/>
      <c r="D381" s="814"/>
      <c r="E381" s="815"/>
      <c r="F381" s="827">
        <v>20</v>
      </c>
      <c r="G381" s="828"/>
      <c r="H381" s="828"/>
      <c r="I381" s="828"/>
      <c r="J381" s="828"/>
      <c r="K381" s="828"/>
      <c r="L381" s="828"/>
      <c r="M381" s="828"/>
      <c r="N381" s="828"/>
      <c r="O381" s="828"/>
      <c r="P381" s="828"/>
      <c r="Q381" s="828"/>
      <c r="R381" s="828"/>
      <c r="S381" s="828"/>
      <c r="T381" s="828"/>
      <c r="U381" s="828"/>
      <c r="V381" s="828"/>
      <c r="W381" s="828"/>
      <c r="X381" s="828"/>
      <c r="Y381" s="828"/>
      <c r="Z381" s="829"/>
      <c r="AA381" s="57"/>
      <c r="AB381" s="230"/>
      <c r="AC381" s="231"/>
      <c r="AD381" s="202"/>
      <c r="AE381" s="231"/>
      <c r="AF381" s="231"/>
      <c r="AG381" s="231"/>
      <c r="AH381" s="231"/>
      <c r="AI381" s="231"/>
      <c r="AJ381" s="231"/>
      <c r="AK381" s="231"/>
      <c r="AL381" s="231"/>
      <c r="AM381" s="231"/>
      <c r="AN381" s="231"/>
      <c r="AO381" s="231"/>
      <c r="AP381" s="231"/>
      <c r="AQ381" s="231"/>
      <c r="AR381" s="231"/>
      <c r="AS381" s="231"/>
      <c r="AT381" s="231"/>
      <c r="AU381" s="231"/>
      <c r="AV381" s="231"/>
      <c r="AW381" s="231"/>
      <c r="AX381" s="231"/>
      <c r="AY381" s="231"/>
      <c r="AZ381" s="231"/>
      <c r="BA381" s="231"/>
      <c r="BB381" s="231"/>
      <c r="BC381" s="231"/>
      <c r="BD381" s="231"/>
      <c r="BE381" s="231"/>
      <c r="BF381" s="231"/>
      <c r="BG381" s="231"/>
      <c r="BH381" s="231"/>
      <c r="BI381" s="231"/>
      <c r="BJ381" s="231"/>
      <c r="BK381" s="231"/>
      <c r="BL381" s="231"/>
      <c r="BM381" s="231"/>
      <c r="BN381" s="231"/>
      <c r="BO381" s="231"/>
      <c r="BP381" s="231"/>
      <c r="BQ381" s="231"/>
      <c r="BR381" s="231"/>
      <c r="BS381" s="231"/>
      <c r="BT381" s="231"/>
      <c r="BU381" s="231"/>
      <c r="BV381" s="231"/>
      <c r="BW381" s="231"/>
      <c r="BX381" s="231"/>
      <c r="BY381" s="231"/>
      <c r="BZ381" s="231"/>
      <c r="CA381" s="231"/>
      <c r="CB381" s="231"/>
      <c r="CC381" s="231"/>
      <c r="CD381" s="231"/>
      <c r="CE381" s="230"/>
      <c r="CF381" s="230"/>
      <c r="CG381" s="230"/>
      <c r="CH381" s="230"/>
      <c r="CI381" s="230"/>
      <c r="CJ381" s="230"/>
      <c r="CK381" s="230"/>
      <c r="CL381" s="230"/>
      <c r="CM381" s="230"/>
      <c r="CN381" s="230"/>
      <c r="CO381" s="230"/>
      <c r="CP381" s="230"/>
      <c r="CQ381" s="230"/>
    </row>
    <row r="382" spans="1:95" s="232" customFormat="1" ht="30" customHeight="1" thickBot="1" x14ac:dyDescent="0.25">
      <c r="A382" s="341"/>
      <c r="B382" s="233" t="s">
        <v>537</v>
      </c>
      <c r="C382" s="147" t="s">
        <v>538</v>
      </c>
      <c r="D382" s="234"/>
      <c r="E382" s="235"/>
      <c r="F382" s="236"/>
      <c r="G382" s="237"/>
      <c r="H382" s="28"/>
      <c r="I382" s="235"/>
      <c r="J382" s="238"/>
      <c r="K382" s="237"/>
      <c r="L382" s="234"/>
      <c r="M382" s="235"/>
      <c r="N382" s="236"/>
      <c r="O382" s="237"/>
      <c r="P382" s="28"/>
      <c r="Q382" s="235"/>
      <c r="R382" s="236"/>
      <c r="S382" s="237"/>
      <c r="T382" s="234"/>
      <c r="U382" s="235"/>
      <c r="V382" s="236"/>
      <c r="W382" s="237"/>
      <c r="X382" s="239"/>
      <c r="Y382" s="239"/>
      <c r="Z382" s="335"/>
      <c r="AA382" s="57"/>
      <c r="AB382" s="230"/>
      <c r="AC382" s="436"/>
      <c r="AD382" s="202"/>
      <c r="AE382" s="231"/>
      <c r="AF382" s="436"/>
      <c r="AG382" s="231"/>
      <c r="AH382" s="231"/>
      <c r="AI382" s="231"/>
      <c r="AJ382" s="231"/>
      <c r="AK382" s="231"/>
      <c r="AL382" s="231"/>
      <c r="AM382" s="231"/>
      <c r="AN382" s="231"/>
      <c r="AO382" s="231"/>
      <c r="AP382" s="231"/>
      <c r="AQ382" s="231"/>
      <c r="AR382" s="231"/>
      <c r="AS382" s="231"/>
      <c r="AT382" s="231"/>
      <c r="AU382" s="231"/>
      <c r="AV382" s="231"/>
      <c r="AW382" s="231"/>
      <c r="AX382" s="231"/>
      <c r="AY382" s="231"/>
      <c r="AZ382" s="231"/>
      <c r="BA382" s="231"/>
      <c r="BB382" s="231"/>
      <c r="BC382" s="231"/>
      <c r="BD382" s="231"/>
      <c r="BE382" s="231"/>
      <c r="BF382" s="231"/>
      <c r="BG382" s="231"/>
      <c r="BH382" s="231"/>
      <c r="BI382" s="231"/>
      <c r="BJ382" s="231"/>
      <c r="BK382" s="231"/>
      <c r="BL382" s="231"/>
      <c r="BM382" s="231"/>
      <c r="BN382" s="231"/>
      <c r="BO382" s="231"/>
      <c r="BP382" s="231"/>
      <c r="BQ382" s="231"/>
      <c r="BR382" s="231"/>
      <c r="BS382" s="231"/>
      <c r="BT382" s="231"/>
      <c r="BU382" s="231"/>
      <c r="BV382" s="231"/>
      <c r="BW382" s="231"/>
      <c r="BX382" s="231"/>
      <c r="BY382" s="231"/>
      <c r="BZ382" s="231"/>
      <c r="CA382" s="231"/>
      <c r="CB382" s="231"/>
      <c r="CC382" s="231"/>
      <c r="CD382" s="231"/>
      <c r="CE382" s="230"/>
      <c r="CF382" s="230"/>
      <c r="CG382" s="230"/>
      <c r="CH382" s="230"/>
      <c r="CI382" s="230"/>
      <c r="CJ382" s="230"/>
      <c r="CK382" s="230"/>
      <c r="CL382" s="230"/>
      <c r="CM382" s="230"/>
      <c r="CN382" s="230"/>
      <c r="CO382" s="230"/>
      <c r="CP382" s="230"/>
      <c r="CQ382" s="230"/>
    </row>
    <row r="383" spans="1:95" s="232" customFormat="1" ht="27.95" customHeight="1" x14ac:dyDescent="0.2">
      <c r="A383" s="341"/>
      <c r="B383" s="224" t="s">
        <v>539</v>
      </c>
      <c r="C383" s="130" t="s">
        <v>540</v>
      </c>
      <c r="D383" s="585"/>
      <c r="E383" s="627"/>
      <c r="F383" s="585"/>
      <c r="G383" s="627"/>
      <c r="H383" s="585"/>
      <c r="I383" s="627"/>
      <c r="J383" s="585"/>
      <c r="K383" s="627"/>
      <c r="L383" s="585"/>
      <c r="M383" s="627"/>
      <c r="N383" s="585"/>
      <c r="O383" s="627"/>
      <c r="P383" s="585"/>
      <c r="Q383" s="627"/>
      <c r="R383" s="585"/>
      <c r="S383" s="627"/>
      <c r="T383" s="585"/>
      <c r="U383" s="627"/>
      <c r="V383" s="585"/>
      <c r="W383" s="627"/>
      <c r="X383" s="175"/>
      <c r="Y383" s="105">
        <f>IF(OR(D383="s",F383="s",H383="s",J383="s",L383="s",N383="s",P383="s",R383="s",T383="s",V383="s"), 0, IF(OR(D383="a",F383="a",H383="a",J383="a",L383="a",N383="a",P383="a",R383="a",T383="a",V383="a"),Z383,0))</f>
        <v>0</v>
      </c>
      <c r="Z383" s="338">
        <v>15</v>
      </c>
      <c r="AA383" s="57">
        <f>COUNTIF(D383:W383,"a")+COUNTIF(D383:W383,"s")</f>
        <v>0</v>
      </c>
      <c r="AB383" s="402"/>
      <c r="AC383" s="436"/>
      <c r="AD383" s="202"/>
      <c r="AE383" s="231"/>
      <c r="AF383" s="436"/>
      <c r="AG383" s="231"/>
      <c r="AH383" s="231"/>
      <c r="AI383" s="231"/>
      <c r="AJ383" s="231"/>
      <c r="AK383" s="231"/>
      <c r="AL383" s="231"/>
      <c r="AM383" s="231"/>
      <c r="AN383" s="231"/>
      <c r="AO383" s="231"/>
      <c r="AP383" s="231"/>
      <c r="AQ383" s="231"/>
      <c r="AR383" s="231"/>
      <c r="AS383" s="231"/>
      <c r="AT383" s="231"/>
      <c r="AU383" s="231"/>
      <c r="AV383" s="231"/>
      <c r="AW383" s="231"/>
      <c r="AX383" s="231"/>
      <c r="AY383" s="231"/>
      <c r="AZ383" s="231"/>
      <c r="BA383" s="231"/>
      <c r="BB383" s="231"/>
      <c r="BC383" s="231"/>
      <c r="BD383" s="231"/>
      <c r="BE383" s="231"/>
      <c r="BF383" s="231"/>
      <c r="BG383" s="231"/>
      <c r="BH383" s="231"/>
      <c r="BI383" s="231"/>
      <c r="BJ383" s="231"/>
      <c r="BK383" s="231"/>
      <c r="BL383" s="231"/>
      <c r="BM383" s="231"/>
      <c r="BN383" s="231"/>
      <c r="BO383" s="231"/>
      <c r="BP383" s="231"/>
      <c r="BQ383" s="231"/>
      <c r="BR383" s="231"/>
      <c r="BS383" s="231"/>
      <c r="BT383" s="231"/>
      <c r="BU383" s="231"/>
      <c r="BV383" s="231"/>
      <c r="BW383" s="231"/>
      <c r="BX383" s="231"/>
      <c r="BY383" s="231"/>
      <c r="BZ383" s="231"/>
      <c r="CA383" s="231"/>
      <c r="CB383" s="231"/>
      <c r="CC383" s="231"/>
      <c r="CD383" s="231"/>
      <c r="CE383" s="230"/>
      <c r="CF383" s="230"/>
      <c r="CG383" s="230"/>
      <c r="CH383" s="230"/>
      <c r="CI383" s="230"/>
      <c r="CJ383" s="230"/>
      <c r="CK383" s="230"/>
      <c r="CL383" s="230"/>
      <c r="CM383" s="230"/>
      <c r="CN383" s="230"/>
      <c r="CO383" s="230"/>
      <c r="CP383" s="230"/>
      <c r="CQ383" s="230"/>
    </row>
    <row r="384" spans="1:95" s="232" customFormat="1" ht="27.95" customHeight="1" thickBot="1" x14ac:dyDescent="0.25">
      <c r="A384" s="341"/>
      <c r="B384" s="224" t="s">
        <v>541</v>
      </c>
      <c r="C384" s="130" t="s">
        <v>542</v>
      </c>
      <c r="D384" s="585"/>
      <c r="E384" s="627"/>
      <c r="F384" s="585"/>
      <c r="G384" s="627"/>
      <c r="H384" s="585"/>
      <c r="I384" s="627"/>
      <c r="J384" s="585"/>
      <c r="K384" s="627"/>
      <c r="L384" s="585"/>
      <c r="M384" s="627"/>
      <c r="N384" s="585"/>
      <c r="O384" s="627"/>
      <c r="P384" s="585"/>
      <c r="Q384" s="627"/>
      <c r="R384" s="585"/>
      <c r="S384" s="627"/>
      <c r="T384" s="585"/>
      <c r="U384" s="627"/>
      <c r="V384" s="585"/>
      <c r="W384" s="627"/>
      <c r="X384" s="175"/>
      <c r="Y384" s="105">
        <f>IF(OR(D384="s",F384="s",H384="s",J384="s",L384="s",N384="s",P384="s",R384="s",T384="s",V384="s"), 0, IF(OR(D384="a",F384="a",H384="a",J384="a",L384="a",N384="a",P384="a",R384="a",T384="a",V384="a"),Z384,0))</f>
        <v>0</v>
      </c>
      <c r="Z384" s="338">
        <v>10</v>
      </c>
      <c r="AA384" s="57">
        <f>COUNTIF(D384:W384,"a")+COUNTIF(D384:W384,"s")</f>
        <v>0</v>
      </c>
      <c r="AB384" s="402"/>
      <c r="AC384" s="436"/>
      <c r="AD384" s="202"/>
      <c r="AE384" s="231"/>
      <c r="AF384" s="436"/>
      <c r="AG384" s="231"/>
      <c r="AH384" s="231"/>
      <c r="AI384" s="231"/>
      <c r="AJ384" s="231"/>
      <c r="AK384" s="231"/>
      <c r="AL384" s="231"/>
      <c r="AM384" s="231"/>
      <c r="AN384" s="231"/>
      <c r="AO384" s="231"/>
      <c r="AP384" s="231"/>
      <c r="AQ384" s="231"/>
      <c r="AR384" s="231"/>
      <c r="AS384" s="231"/>
      <c r="AT384" s="231"/>
      <c r="AU384" s="231"/>
      <c r="AV384" s="231"/>
      <c r="AW384" s="231"/>
      <c r="AX384" s="231"/>
      <c r="AY384" s="231"/>
      <c r="AZ384" s="231"/>
      <c r="BA384" s="231"/>
      <c r="BB384" s="231"/>
      <c r="BC384" s="231"/>
      <c r="BD384" s="231"/>
      <c r="BE384" s="231"/>
      <c r="BF384" s="231"/>
      <c r="BG384" s="231"/>
      <c r="BH384" s="231"/>
      <c r="BI384" s="231"/>
      <c r="BJ384" s="231"/>
      <c r="BK384" s="231"/>
      <c r="BL384" s="231"/>
      <c r="BM384" s="231"/>
      <c r="BN384" s="231"/>
      <c r="BO384" s="231"/>
      <c r="BP384" s="231"/>
      <c r="BQ384" s="231"/>
      <c r="BR384" s="231"/>
      <c r="BS384" s="231"/>
      <c r="BT384" s="231"/>
      <c r="BU384" s="231"/>
      <c r="BV384" s="231"/>
      <c r="BW384" s="231"/>
      <c r="BX384" s="231"/>
      <c r="BY384" s="231"/>
      <c r="BZ384" s="231"/>
      <c r="CA384" s="231"/>
      <c r="CB384" s="231"/>
      <c r="CC384" s="231"/>
      <c r="CD384" s="231"/>
      <c r="CE384" s="230"/>
      <c r="CF384" s="230"/>
      <c r="CG384" s="230"/>
      <c r="CH384" s="230"/>
      <c r="CI384" s="230"/>
      <c r="CJ384" s="230"/>
      <c r="CK384" s="230"/>
      <c r="CL384" s="230"/>
      <c r="CM384" s="230"/>
      <c r="CN384" s="230"/>
      <c r="CO384" s="230"/>
      <c r="CP384" s="230"/>
      <c r="CQ384" s="230"/>
    </row>
    <row r="385" spans="1:95" s="232" customFormat="1" ht="17.45" customHeight="1" thickTop="1" thickBot="1" x14ac:dyDescent="0.25">
      <c r="A385" s="341"/>
      <c r="B385" s="214"/>
      <c r="C385" s="139"/>
      <c r="D385" s="631" t="s">
        <v>145</v>
      </c>
      <c r="E385" s="648"/>
      <c r="F385" s="648"/>
      <c r="G385" s="648"/>
      <c r="H385" s="648"/>
      <c r="I385" s="648"/>
      <c r="J385" s="648"/>
      <c r="K385" s="648"/>
      <c r="L385" s="648"/>
      <c r="M385" s="648"/>
      <c r="N385" s="648"/>
      <c r="O385" s="648"/>
      <c r="P385" s="648"/>
      <c r="Q385" s="648"/>
      <c r="R385" s="648"/>
      <c r="S385" s="648"/>
      <c r="T385" s="648"/>
      <c r="U385" s="648"/>
      <c r="V385" s="648"/>
      <c r="W385" s="648"/>
      <c r="X385" s="718"/>
      <c r="Y385" s="56">
        <f>SUM(Y383:Y384)</f>
        <v>0</v>
      </c>
      <c r="Z385" s="339">
        <f>SUM(Z383:Z384)</f>
        <v>25</v>
      </c>
      <c r="AA385" s="57"/>
      <c r="AB385" s="230"/>
      <c r="AC385" s="436"/>
      <c r="AD385" s="202"/>
      <c r="AE385" s="231"/>
      <c r="AF385" s="436"/>
      <c r="AG385" s="231"/>
      <c r="AH385" s="231"/>
      <c r="AI385" s="231"/>
      <c r="AJ385" s="231"/>
      <c r="AK385" s="231"/>
      <c r="AL385" s="231"/>
      <c r="AM385" s="231"/>
      <c r="AN385" s="231"/>
      <c r="AO385" s="231"/>
      <c r="AP385" s="231"/>
      <c r="AQ385" s="231"/>
      <c r="AR385" s="231"/>
      <c r="AS385" s="231"/>
      <c r="AT385" s="231"/>
      <c r="AU385" s="231"/>
      <c r="AV385" s="231"/>
      <c r="AW385" s="231"/>
      <c r="AX385" s="231"/>
      <c r="AY385" s="231"/>
      <c r="AZ385" s="231"/>
      <c r="BA385" s="231"/>
      <c r="BB385" s="231"/>
      <c r="BC385" s="231"/>
      <c r="BD385" s="231"/>
      <c r="BE385" s="231"/>
      <c r="BF385" s="231"/>
      <c r="BG385" s="231"/>
      <c r="BH385" s="231"/>
      <c r="BI385" s="231"/>
      <c r="BJ385" s="231"/>
      <c r="BK385" s="231"/>
      <c r="BL385" s="231"/>
      <c r="BM385" s="231"/>
      <c r="BN385" s="231"/>
      <c r="BO385" s="231"/>
      <c r="BP385" s="231"/>
      <c r="BQ385" s="231"/>
      <c r="BR385" s="231"/>
      <c r="BS385" s="231"/>
      <c r="BT385" s="231"/>
      <c r="BU385" s="231"/>
      <c r="BV385" s="231"/>
      <c r="BW385" s="231"/>
      <c r="BX385" s="231"/>
      <c r="BY385" s="231"/>
      <c r="BZ385" s="231"/>
      <c r="CA385" s="231"/>
      <c r="CB385" s="231"/>
      <c r="CC385" s="231"/>
      <c r="CD385" s="231"/>
      <c r="CE385" s="230"/>
      <c r="CF385" s="230"/>
      <c r="CG385" s="230"/>
      <c r="CH385" s="230"/>
      <c r="CI385" s="230"/>
      <c r="CJ385" s="230"/>
      <c r="CK385" s="230"/>
      <c r="CL385" s="230"/>
      <c r="CM385" s="230"/>
      <c r="CN385" s="230"/>
      <c r="CO385" s="230"/>
      <c r="CP385" s="230"/>
      <c r="CQ385" s="230"/>
    </row>
    <row r="386" spans="1:95" s="232" customFormat="1" ht="21.6" customHeight="1" thickBot="1" x14ac:dyDescent="0.25">
      <c r="A386" s="341"/>
      <c r="B386" s="214"/>
      <c r="C386" s="139"/>
      <c r="D386" s="814"/>
      <c r="E386" s="815"/>
      <c r="F386" s="832">
        <v>0</v>
      </c>
      <c r="G386" s="833"/>
      <c r="H386" s="833"/>
      <c r="I386" s="833"/>
      <c r="J386" s="833"/>
      <c r="K386" s="833"/>
      <c r="L386" s="833"/>
      <c r="M386" s="833"/>
      <c r="N386" s="833"/>
      <c r="O386" s="833"/>
      <c r="P386" s="833"/>
      <c r="Q386" s="833"/>
      <c r="R386" s="833"/>
      <c r="S386" s="833"/>
      <c r="T386" s="833"/>
      <c r="U386" s="833"/>
      <c r="V386" s="833"/>
      <c r="W386" s="833"/>
      <c r="X386" s="833"/>
      <c r="Y386" s="833"/>
      <c r="Z386" s="834"/>
      <c r="AA386" s="57"/>
      <c r="AB386" s="230"/>
      <c r="AC386" s="436"/>
      <c r="AD386" s="202"/>
      <c r="AE386" s="231"/>
      <c r="AF386" s="436"/>
      <c r="AG386" s="231"/>
      <c r="AH386" s="231"/>
      <c r="AI386" s="231"/>
      <c r="AJ386" s="231"/>
      <c r="AK386" s="231"/>
      <c r="AL386" s="231"/>
      <c r="AM386" s="231"/>
      <c r="AN386" s="231"/>
      <c r="AO386" s="231"/>
      <c r="AP386" s="231"/>
      <c r="AQ386" s="231"/>
      <c r="AR386" s="231"/>
      <c r="AS386" s="231"/>
      <c r="AT386" s="231"/>
      <c r="AU386" s="231"/>
      <c r="AV386" s="231"/>
      <c r="AW386" s="231"/>
      <c r="AX386" s="231"/>
      <c r="AY386" s="231"/>
      <c r="AZ386" s="231"/>
      <c r="BA386" s="231"/>
      <c r="BB386" s="231"/>
      <c r="BC386" s="231"/>
      <c r="BD386" s="231"/>
      <c r="BE386" s="231"/>
      <c r="BF386" s="231"/>
      <c r="BG386" s="231"/>
      <c r="BH386" s="231"/>
      <c r="BI386" s="231"/>
      <c r="BJ386" s="231"/>
      <c r="BK386" s="231"/>
      <c r="BL386" s="231"/>
      <c r="BM386" s="231"/>
      <c r="BN386" s="231"/>
      <c r="BO386" s="231"/>
      <c r="BP386" s="231"/>
      <c r="BQ386" s="231"/>
      <c r="BR386" s="231"/>
      <c r="BS386" s="231"/>
      <c r="BT386" s="231"/>
      <c r="BU386" s="231"/>
      <c r="BV386" s="231"/>
      <c r="BW386" s="231"/>
      <c r="BX386" s="231"/>
      <c r="BY386" s="231"/>
      <c r="BZ386" s="231"/>
      <c r="CA386" s="231"/>
      <c r="CB386" s="231"/>
      <c r="CC386" s="231"/>
      <c r="CD386" s="231"/>
      <c r="CE386" s="230"/>
      <c r="CF386" s="230"/>
      <c r="CG386" s="230"/>
      <c r="CH386" s="230"/>
      <c r="CI386" s="230"/>
      <c r="CJ386" s="230"/>
      <c r="CK386" s="230"/>
      <c r="CL386" s="230"/>
      <c r="CM386" s="230"/>
      <c r="CN386" s="230"/>
      <c r="CO386" s="230"/>
      <c r="CP386" s="230"/>
      <c r="CQ386" s="230"/>
    </row>
    <row r="387" spans="1:95" ht="28.5" customHeight="1" thickBot="1" x14ac:dyDescent="0.25">
      <c r="A387" s="341"/>
      <c r="B387" s="229" t="s">
        <v>333</v>
      </c>
      <c r="C387" s="392" t="s">
        <v>143</v>
      </c>
      <c r="D387" s="33"/>
      <c r="E387" s="34"/>
      <c r="F387" s="35"/>
      <c r="G387" s="36"/>
      <c r="H387" s="28" t="s">
        <v>429</v>
      </c>
      <c r="I387" s="34"/>
      <c r="J387" s="39" t="s">
        <v>429</v>
      </c>
      <c r="K387" s="36"/>
      <c r="L387" s="33"/>
      <c r="M387" s="34"/>
      <c r="N387" s="35"/>
      <c r="O387" s="36"/>
      <c r="P387" s="33"/>
      <c r="Q387" s="34"/>
      <c r="R387" s="35"/>
      <c r="S387" s="36"/>
      <c r="T387" s="33"/>
      <c r="U387" s="34"/>
      <c r="V387" s="35"/>
      <c r="W387" s="36"/>
      <c r="X387" s="38"/>
      <c r="Y387" s="38"/>
      <c r="Z387" s="34"/>
      <c r="AA387" s="55"/>
      <c r="AD387" s="209"/>
    </row>
    <row r="388" spans="1:95" s="1" customFormat="1" ht="48" customHeight="1" thickBot="1" x14ac:dyDescent="0.25">
      <c r="A388" s="327"/>
      <c r="B388" s="229"/>
      <c r="C388" s="144" t="s">
        <v>1048</v>
      </c>
      <c r="D388" s="822"/>
      <c r="E388" s="755"/>
      <c r="F388" s="755"/>
      <c r="G388" s="755"/>
      <c r="H388" s="755"/>
      <c r="I388" s="755"/>
      <c r="J388" s="755"/>
      <c r="K388" s="755"/>
      <c r="L388" s="755"/>
      <c r="M388" s="755"/>
      <c r="N388" s="755"/>
      <c r="O388" s="755"/>
      <c r="P388" s="755"/>
      <c r="Q388" s="755"/>
      <c r="R388" s="755"/>
      <c r="S388" s="755"/>
      <c r="T388" s="755"/>
      <c r="U388" s="755"/>
      <c r="V388" s="755"/>
      <c r="W388" s="755"/>
      <c r="X388" s="755"/>
      <c r="Y388" s="755"/>
      <c r="Z388" s="756"/>
      <c r="AA388" s="16"/>
      <c r="AB388" s="55"/>
      <c r="AC388" s="199"/>
      <c r="AD388" s="202"/>
      <c r="AE388" s="199"/>
      <c r="AF388" s="199"/>
      <c r="AG388" s="199"/>
      <c r="AH388" s="199"/>
      <c r="AI388" s="199"/>
      <c r="AJ388" s="199"/>
      <c r="AK388" s="199"/>
      <c r="AL388" s="199"/>
      <c r="AM388" s="199"/>
      <c r="AN388" s="199"/>
      <c r="AO388" s="199"/>
      <c r="AP388" s="199"/>
      <c r="AQ388" s="199"/>
      <c r="AR388" s="199"/>
      <c r="AS388" s="199"/>
      <c r="AT388" s="199"/>
      <c r="AU388" s="199"/>
      <c r="AV388" s="199"/>
      <c r="AW388" s="199"/>
      <c r="AX388" s="199"/>
      <c r="AY388" s="199"/>
      <c r="AZ388" s="199"/>
      <c r="BA388" s="199"/>
      <c r="BB388" s="199"/>
      <c r="BC388" s="199"/>
      <c r="BD388" s="199"/>
      <c r="BE388" s="199"/>
      <c r="BF388" s="199"/>
      <c r="BG388" s="199"/>
      <c r="BH388" s="199"/>
      <c r="BI388" s="199"/>
      <c r="BJ388" s="199"/>
      <c r="BK388" s="199"/>
      <c r="BL388" s="199"/>
      <c r="BM388" s="199"/>
      <c r="BN388" s="199"/>
      <c r="BO388" s="199"/>
      <c r="BP388" s="199"/>
      <c r="BQ388" s="199"/>
      <c r="BR388" s="199"/>
      <c r="BS388" s="199"/>
      <c r="BT388" s="199"/>
      <c r="BU388" s="199"/>
      <c r="BV388" s="199"/>
      <c r="BW388" s="199"/>
      <c r="BX388" s="199"/>
      <c r="BY388" s="199"/>
      <c r="BZ388" s="199"/>
      <c r="CA388" s="199"/>
      <c r="CB388" s="199"/>
      <c r="CC388" s="199"/>
      <c r="CD388" s="199"/>
      <c r="CE388" s="199"/>
      <c r="CF388" s="199"/>
      <c r="CG388" s="55"/>
      <c r="CH388" s="55"/>
      <c r="CI388" s="55"/>
      <c r="CJ388" s="55"/>
      <c r="CK388" s="55"/>
      <c r="CL388" s="55"/>
      <c r="CM388" s="55"/>
    </row>
    <row r="389" spans="1:95" s="1" customFormat="1" ht="45" customHeight="1" x14ac:dyDescent="0.2">
      <c r="A389" s="341"/>
      <c r="B389" s="211" t="s">
        <v>332</v>
      </c>
      <c r="C389" s="119" t="s">
        <v>317</v>
      </c>
      <c r="D389" s="625"/>
      <c r="E389" s="626"/>
      <c r="F389" s="625"/>
      <c r="G389" s="626"/>
      <c r="H389" s="625"/>
      <c r="I389" s="626"/>
      <c r="J389" s="625"/>
      <c r="K389" s="626"/>
      <c r="L389" s="625"/>
      <c r="M389" s="626"/>
      <c r="N389" s="625"/>
      <c r="O389" s="626"/>
      <c r="P389" s="625"/>
      <c r="Q389" s="626"/>
      <c r="R389" s="625"/>
      <c r="S389" s="626"/>
      <c r="T389" s="625"/>
      <c r="U389" s="626"/>
      <c r="V389" s="625"/>
      <c r="W389" s="626"/>
      <c r="X389" s="442"/>
      <c r="Y389" s="104">
        <f t="shared" ref="Y389:Y397" si="57">IF(OR(D389="s",F389="s",H389="s",J389="s",L389="s",N389="s",P389="s",R389="s",T389="s",V389="s"), 0, IF(OR(D389="a",F389="a",H389="a",J389="a",L389="a",N389="a",P389="a",R389="a",T389="a",V389="a"),Z389,0))</f>
        <v>0</v>
      </c>
      <c r="Z389" s="340">
        <f>IF(X389="na",0,5)</f>
        <v>5</v>
      </c>
      <c r="AA389" s="16">
        <f>COUNTIF(D389:W389,"a")+COUNTIF(D389:W389,"s")+COUNTIF(X389,"na")</f>
        <v>0</v>
      </c>
      <c r="AB389" s="402"/>
      <c r="AC389" s="199"/>
      <c r="AD389" s="202" t="s">
        <v>34</v>
      </c>
      <c r="AE389" s="199"/>
      <c r="AF389" s="199"/>
      <c r="AG389" s="199"/>
      <c r="AH389" s="199"/>
      <c r="AI389" s="199"/>
      <c r="AJ389" s="199"/>
      <c r="AK389" s="199"/>
      <c r="AL389" s="199"/>
      <c r="AM389" s="199"/>
      <c r="AN389" s="199"/>
      <c r="AO389" s="199"/>
      <c r="AP389" s="199"/>
      <c r="AQ389" s="199"/>
      <c r="AR389" s="199"/>
      <c r="AS389" s="199"/>
      <c r="AT389" s="199"/>
      <c r="AU389" s="199"/>
      <c r="AV389" s="199"/>
      <c r="AW389" s="199"/>
      <c r="AX389" s="199"/>
      <c r="AY389" s="199"/>
      <c r="AZ389" s="199"/>
      <c r="BA389" s="199"/>
      <c r="BB389" s="199"/>
      <c r="BC389" s="199"/>
      <c r="BD389" s="199"/>
      <c r="BE389" s="199"/>
      <c r="BF389" s="199"/>
      <c r="BG389" s="199"/>
      <c r="BH389" s="199"/>
      <c r="BI389" s="199"/>
      <c r="BJ389" s="199"/>
      <c r="BK389" s="199"/>
      <c r="BL389" s="199"/>
      <c r="BM389" s="199"/>
      <c r="BN389" s="199"/>
      <c r="BO389" s="199"/>
      <c r="BP389" s="199"/>
      <c r="BQ389" s="199"/>
      <c r="BR389" s="199"/>
      <c r="BS389" s="199"/>
      <c r="BT389" s="199"/>
      <c r="BU389" s="199"/>
      <c r="BV389" s="199"/>
      <c r="BW389" s="199"/>
      <c r="BX389" s="199"/>
      <c r="BY389" s="199"/>
      <c r="BZ389" s="199"/>
      <c r="CA389" s="199"/>
      <c r="CB389" s="199"/>
      <c r="CC389" s="199"/>
      <c r="CD389" s="199"/>
      <c r="CE389" s="199"/>
      <c r="CF389" s="199"/>
      <c r="CG389" s="55"/>
      <c r="CH389" s="55"/>
      <c r="CI389" s="55"/>
      <c r="CJ389" s="55"/>
      <c r="CK389" s="55"/>
      <c r="CL389" s="55"/>
      <c r="CM389" s="55"/>
    </row>
    <row r="390" spans="1:95" s="1" customFormat="1" ht="45" customHeight="1" x14ac:dyDescent="0.2">
      <c r="A390" s="341"/>
      <c r="B390" s="214" t="s">
        <v>331</v>
      </c>
      <c r="C390" s="124" t="s">
        <v>292</v>
      </c>
      <c r="D390" s="585"/>
      <c r="E390" s="627"/>
      <c r="F390" s="585"/>
      <c r="G390" s="627"/>
      <c r="H390" s="585"/>
      <c r="I390" s="627"/>
      <c r="J390" s="585"/>
      <c r="K390" s="627"/>
      <c r="L390" s="585"/>
      <c r="M390" s="627"/>
      <c r="N390" s="585"/>
      <c r="O390" s="627"/>
      <c r="P390" s="585"/>
      <c r="Q390" s="627"/>
      <c r="R390" s="585"/>
      <c r="S390" s="627"/>
      <c r="T390" s="585"/>
      <c r="U390" s="627"/>
      <c r="V390" s="585"/>
      <c r="W390" s="627"/>
      <c r="X390" s="485" t="str">
        <f>IF(X389="na", "na", "")</f>
        <v/>
      </c>
      <c r="Y390" s="105">
        <f t="shared" si="57"/>
        <v>0</v>
      </c>
      <c r="Z390" s="338">
        <f>IF(X390="na",0,5)</f>
        <v>5</v>
      </c>
      <c r="AA390" s="16">
        <f>COUNTIF(D390:W390,"a")+COUNTIF(D390:W390,"s")+COUNTIF(X390,"na")</f>
        <v>0</v>
      </c>
      <c r="AB390" s="402"/>
      <c r="AC390" s="199"/>
      <c r="AD390" s="202" t="s">
        <v>34</v>
      </c>
      <c r="AE390" s="199"/>
      <c r="AF390" s="199"/>
      <c r="AG390" s="199"/>
      <c r="AH390" s="199"/>
      <c r="AI390" s="199"/>
      <c r="AJ390" s="199"/>
      <c r="AK390" s="199"/>
      <c r="AL390" s="199"/>
      <c r="AM390" s="199"/>
      <c r="AN390" s="199"/>
      <c r="AO390" s="199"/>
      <c r="AP390" s="199"/>
      <c r="AQ390" s="199"/>
      <c r="AR390" s="199"/>
      <c r="AS390" s="199"/>
      <c r="AT390" s="199"/>
      <c r="AU390" s="199"/>
      <c r="AV390" s="199"/>
      <c r="AW390" s="199"/>
      <c r="AX390" s="199"/>
      <c r="AY390" s="199"/>
      <c r="AZ390" s="199"/>
      <c r="BA390" s="199"/>
      <c r="BB390" s="199"/>
      <c r="BC390" s="199"/>
      <c r="BD390" s="199"/>
      <c r="BE390" s="199"/>
      <c r="BF390" s="199"/>
      <c r="BG390" s="199"/>
      <c r="BH390" s="199"/>
      <c r="BI390" s="199"/>
      <c r="BJ390" s="199"/>
      <c r="BK390" s="199"/>
      <c r="BL390" s="199"/>
      <c r="BM390" s="199"/>
      <c r="BN390" s="199"/>
      <c r="BO390" s="199"/>
      <c r="BP390" s="199"/>
      <c r="BQ390" s="199"/>
      <c r="BR390" s="199"/>
      <c r="BS390" s="199"/>
      <c r="BT390" s="199"/>
      <c r="BU390" s="199"/>
      <c r="BV390" s="199"/>
      <c r="BW390" s="199"/>
      <c r="BX390" s="199"/>
      <c r="BY390" s="199"/>
      <c r="BZ390" s="199"/>
      <c r="CA390" s="199"/>
      <c r="CB390" s="199"/>
      <c r="CC390" s="199"/>
      <c r="CD390" s="199"/>
      <c r="CE390" s="199"/>
      <c r="CF390" s="199"/>
      <c r="CG390" s="55"/>
      <c r="CH390" s="55"/>
      <c r="CI390" s="55"/>
      <c r="CJ390" s="55"/>
      <c r="CK390" s="55"/>
      <c r="CL390" s="55"/>
      <c r="CM390" s="55"/>
    </row>
    <row r="391" spans="1:95" s="1" customFormat="1" ht="45" customHeight="1" x14ac:dyDescent="0.2">
      <c r="A391" s="341"/>
      <c r="B391" s="219" t="s">
        <v>1049</v>
      </c>
      <c r="C391" s="124" t="s">
        <v>1050</v>
      </c>
      <c r="D391" s="585"/>
      <c r="E391" s="627"/>
      <c r="F391" s="585"/>
      <c r="G391" s="627"/>
      <c r="H391" s="585"/>
      <c r="I391" s="627"/>
      <c r="J391" s="585"/>
      <c r="K391" s="627"/>
      <c r="L391" s="585"/>
      <c r="M391" s="627"/>
      <c r="N391" s="585"/>
      <c r="O391" s="627"/>
      <c r="P391" s="585"/>
      <c r="Q391" s="627"/>
      <c r="R391" s="585"/>
      <c r="S391" s="627"/>
      <c r="T391" s="585"/>
      <c r="U391" s="627"/>
      <c r="V391" s="585"/>
      <c r="W391" s="627"/>
      <c r="X391" s="485" t="str">
        <f>IF(X390="na", "na", "")</f>
        <v/>
      </c>
      <c r="Y391" s="105">
        <f t="shared" si="57"/>
        <v>0</v>
      </c>
      <c r="Z391" s="338">
        <f>IF(X391="na",0,10)</f>
        <v>10</v>
      </c>
      <c r="AA391" s="16">
        <f>COUNTIF(D391:W391,"a")+COUNTIF(D391:W391,"s")+COUNTIF(X391,"na")</f>
        <v>0</v>
      </c>
      <c r="AB391" s="402"/>
      <c r="AC391" s="199"/>
      <c r="AD391" s="202"/>
      <c r="AE391" s="199"/>
      <c r="AF391" s="199"/>
      <c r="AG391" s="199"/>
      <c r="AH391" s="199"/>
      <c r="AI391" s="199"/>
      <c r="AJ391" s="199"/>
      <c r="AK391" s="199"/>
      <c r="AL391" s="199"/>
      <c r="AM391" s="199"/>
      <c r="AN391" s="199"/>
      <c r="AO391" s="199"/>
      <c r="AP391" s="199"/>
      <c r="AQ391" s="199"/>
      <c r="AR391" s="199"/>
      <c r="AS391" s="199"/>
      <c r="AT391" s="199"/>
      <c r="AU391" s="199"/>
      <c r="AV391" s="199"/>
      <c r="AW391" s="199"/>
      <c r="AX391" s="199"/>
      <c r="AY391" s="199"/>
      <c r="AZ391" s="199"/>
      <c r="BA391" s="199"/>
      <c r="BB391" s="199"/>
      <c r="BC391" s="199"/>
      <c r="BD391" s="199"/>
      <c r="BE391" s="199"/>
      <c r="BF391" s="199"/>
      <c r="BG391" s="199"/>
      <c r="BH391" s="199"/>
      <c r="BI391" s="199"/>
      <c r="BJ391" s="199"/>
      <c r="BK391" s="199"/>
      <c r="BL391" s="199"/>
      <c r="BM391" s="199"/>
      <c r="BN391" s="199"/>
      <c r="BO391" s="199"/>
      <c r="BP391" s="199"/>
      <c r="BQ391" s="199"/>
      <c r="BR391" s="199"/>
      <c r="BS391" s="199"/>
      <c r="BT391" s="199"/>
      <c r="BU391" s="199"/>
      <c r="BV391" s="199"/>
      <c r="BW391" s="199"/>
      <c r="BX391" s="199"/>
      <c r="BY391" s="199"/>
      <c r="BZ391" s="199"/>
      <c r="CA391" s="199"/>
      <c r="CB391" s="199"/>
      <c r="CC391" s="199"/>
      <c r="CD391" s="199"/>
      <c r="CE391" s="199"/>
      <c r="CF391" s="199"/>
      <c r="CG391" s="55"/>
      <c r="CH391" s="55"/>
      <c r="CI391" s="55"/>
      <c r="CJ391" s="55"/>
      <c r="CK391" s="55"/>
      <c r="CL391" s="55"/>
      <c r="CM391" s="55"/>
    </row>
    <row r="392" spans="1:95" s="1" customFormat="1" ht="48" customHeight="1" x14ac:dyDescent="0.2">
      <c r="A392" s="327"/>
      <c r="B392" s="211"/>
      <c r="C392" s="554" t="s">
        <v>1051</v>
      </c>
      <c r="D392" s="863"/>
      <c r="E392" s="864"/>
      <c r="F392" s="864"/>
      <c r="G392" s="864"/>
      <c r="H392" s="864"/>
      <c r="I392" s="864"/>
      <c r="J392" s="864"/>
      <c r="K392" s="864"/>
      <c r="L392" s="864"/>
      <c r="M392" s="864"/>
      <c r="N392" s="864"/>
      <c r="O392" s="864"/>
      <c r="P392" s="864"/>
      <c r="Q392" s="864"/>
      <c r="R392" s="864"/>
      <c r="S392" s="864"/>
      <c r="T392" s="864"/>
      <c r="U392" s="864"/>
      <c r="V392" s="864"/>
      <c r="W392" s="864"/>
      <c r="X392" s="864"/>
      <c r="Y392" s="864"/>
      <c r="Z392" s="865"/>
      <c r="AA392" s="16"/>
      <c r="AB392" s="55"/>
      <c r="AC392" s="199"/>
      <c r="AD392" s="202"/>
      <c r="AE392" s="199"/>
      <c r="AF392" s="199"/>
      <c r="AG392" s="199"/>
      <c r="AH392" s="199"/>
      <c r="AI392" s="199"/>
      <c r="AJ392" s="199"/>
      <c r="AK392" s="199"/>
      <c r="AL392" s="199"/>
      <c r="AM392" s="199"/>
      <c r="AN392" s="199"/>
      <c r="AO392" s="199"/>
      <c r="AP392" s="199"/>
      <c r="AQ392" s="199"/>
      <c r="AR392" s="199"/>
      <c r="AS392" s="199"/>
      <c r="AT392" s="199"/>
      <c r="AU392" s="199"/>
      <c r="AV392" s="199"/>
      <c r="AW392" s="199"/>
      <c r="AX392" s="199"/>
      <c r="AY392" s="199"/>
      <c r="AZ392" s="199"/>
      <c r="BA392" s="199"/>
      <c r="BB392" s="199"/>
      <c r="BC392" s="199"/>
      <c r="BD392" s="199"/>
      <c r="BE392" s="199"/>
      <c r="BF392" s="199"/>
      <c r="BG392" s="199"/>
      <c r="BH392" s="199"/>
      <c r="BI392" s="199"/>
      <c r="BJ392" s="199"/>
      <c r="BK392" s="199"/>
      <c r="BL392" s="199"/>
      <c r="BM392" s="199"/>
      <c r="BN392" s="199"/>
      <c r="BO392" s="199"/>
      <c r="BP392" s="199"/>
      <c r="BQ392" s="199"/>
      <c r="BR392" s="199"/>
      <c r="BS392" s="199"/>
      <c r="BT392" s="199"/>
      <c r="BU392" s="199"/>
      <c r="BV392" s="199"/>
      <c r="BW392" s="199"/>
      <c r="BX392" s="199"/>
      <c r="BY392" s="199"/>
      <c r="BZ392" s="199"/>
      <c r="CA392" s="199"/>
      <c r="CB392" s="199"/>
      <c r="CC392" s="199"/>
      <c r="CD392" s="199"/>
      <c r="CE392" s="199"/>
      <c r="CF392" s="199"/>
      <c r="CG392" s="55"/>
      <c r="CH392" s="55"/>
      <c r="CI392" s="55"/>
      <c r="CJ392" s="55"/>
      <c r="CK392" s="55"/>
      <c r="CL392" s="55"/>
      <c r="CM392" s="55"/>
    </row>
    <row r="393" spans="1:95" s="1" customFormat="1" ht="106.5" customHeight="1" x14ac:dyDescent="0.2">
      <c r="A393" s="341"/>
      <c r="B393" s="457" t="s">
        <v>1052</v>
      </c>
      <c r="C393" s="119" t="s">
        <v>1053</v>
      </c>
      <c r="D393" s="625"/>
      <c r="E393" s="626"/>
      <c r="F393" s="625"/>
      <c r="G393" s="626"/>
      <c r="H393" s="625"/>
      <c r="I393" s="626"/>
      <c r="J393" s="625"/>
      <c r="K393" s="626"/>
      <c r="L393" s="625"/>
      <c r="M393" s="626"/>
      <c r="N393" s="625"/>
      <c r="O393" s="626"/>
      <c r="P393" s="625"/>
      <c r="Q393" s="626"/>
      <c r="R393" s="625"/>
      <c r="S393" s="626"/>
      <c r="T393" s="625"/>
      <c r="U393" s="626"/>
      <c r="V393" s="625"/>
      <c r="W393" s="626"/>
      <c r="X393" s="109"/>
      <c r="Y393" s="104">
        <f t="shared" si="57"/>
        <v>0</v>
      </c>
      <c r="Z393" s="340">
        <f>IF(X393="na",0,10)</f>
        <v>10</v>
      </c>
      <c r="AA393" s="16">
        <f>COUNTIF(D393:W393,"a")+COUNTIF(D393:W393,"s")+COUNTIF(X393,"na")</f>
        <v>0</v>
      </c>
      <c r="AB393" s="402"/>
      <c r="AC393" s="199"/>
      <c r="AD393" s="202"/>
      <c r="AE393" s="199"/>
      <c r="AF393" s="199"/>
      <c r="AG393" s="199"/>
      <c r="AH393" s="199"/>
      <c r="AI393" s="199"/>
      <c r="AJ393" s="199"/>
      <c r="AK393" s="199"/>
      <c r="AL393" s="199"/>
      <c r="AM393" s="199"/>
      <c r="AN393" s="199"/>
      <c r="AO393" s="199"/>
      <c r="AP393" s="199"/>
      <c r="AQ393" s="199"/>
      <c r="AR393" s="199"/>
      <c r="AS393" s="199"/>
      <c r="AT393" s="199"/>
      <c r="AU393" s="199"/>
      <c r="AV393" s="199"/>
      <c r="AW393" s="199"/>
      <c r="AX393" s="199"/>
      <c r="AY393" s="199"/>
      <c r="AZ393" s="199"/>
      <c r="BA393" s="199"/>
      <c r="BB393" s="199"/>
      <c r="BC393" s="199"/>
      <c r="BD393" s="199"/>
      <c r="BE393" s="199"/>
      <c r="BF393" s="199"/>
      <c r="BG393" s="199"/>
      <c r="BH393" s="199"/>
      <c r="BI393" s="199"/>
      <c r="BJ393" s="199"/>
      <c r="BK393" s="199"/>
      <c r="BL393" s="199"/>
      <c r="BM393" s="199"/>
      <c r="BN393" s="199"/>
      <c r="BO393" s="199"/>
      <c r="BP393" s="199"/>
      <c r="BQ393" s="199"/>
      <c r="BR393" s="199"/>
      <c r="BS393" s="199"/>
      <c r="BT393" s="199"/>
      <c r="BU393" s="199"/>
      <c r="BV393" s="199"/>
      <c r="BW393" s="199"/>
      <c r="BX393" s="199"/>
      <c r="BY393" s="199"/>
      <c r="BZ393" s="199"/>
      <c r="CA393" s="199"/>
      <c r="CB393" s="199"/>
      <c r="CC393" s="199"/>
      <c r="CD393" s="199"/>
      <c r="CE393" s="199"/>
      <c r="CF393" s="199"/>
      <c r="CG393" s="55"/>
      <c r="CH393" s="55"/>
      <c r="CI393" s="55"/>
      <c r="CJ393" s="55"/>
      <c r="CK393" s="55"/>
      <c r="CL393" s="55"/>
      <c r="CM393" s="55"/>
    </row>
    <row r="394" spans="1:95" s="1" customFormat="1" ht="106.5" customHeight="1" x14ac:dyDescent="0.15">
      <c r="A394" s="341"/>
      <c r="B394" s="214" t="s">
        <v>1054</v>
      </c>
      <c r="C394" s="124" t="s">
        <v>1055</v>
      </c>
      <c r="D394" s="724"/>
      <c r="E394" s="725"/>
      <c r="F394" s="724"/>
      <c r="G394" s="725"/>
      <c r="H394" s="724"/>
      <c r="I394" s="725"/>
      <c r="J394" s="724"/>
      <c r="K394" s="725"/>
      <c r="L394" s="724"/>
      <c r="M394" s="725"/>
      <c r="N394" s="724"/>
      <c r="O394" s="725"/>
      <c r="P394" s="724"/>
      <c r="Q394" s="725"/>
      <c r="R394" s="724"/>
      <c r="S394" s="725"/>
      <c r="T394" s="724"/>
      <c r="U394" s="725"/>
      <c r="V394" s="724"/>
      <c r="W394" s="725"/>
      <c r="X394" s="485" t="str">
        <f>IF(X393="na", "na", "")</f>
        <v/>
      </c>
      <c r="Y394" s="105">
        <f t="shared" si="57"/>
        <v>0</v>
      </c>
      <c r="Z394" s="340">
        <f>IF(X394="na",0,5)</f>
        <v>5</v>
      </c>
      <c r="AA394" s="16">
        <f>COUNTIF(D394:W394,"a")+COUNTIF(D394:W394,"s")+COUNTIF(X394,"na")</f>
        <v>0</v>
      </c>
      <c r="AB394" s="402"/>
      <c r="AC394" s="199"/>
      <c r="AD394" s="202"/>
      <c r="AE394" s="199"/>
      <c r="AF394" s="199"/>
      <c r="AG394" s="199"/>
      <c r="AH394" s="199"/>
      <c r="AI394" s="199"/>
      <c r="AJ394" s="199"/>
      <c r="AK394" s="199"/>
      <c r="AL394" s="199"/>
      <c r="AM394" s="199"/>
      <c r="AN394" s="199"/>
      <c r="AO394" s="199"/>
      <c r="AP394" s="199"/>
      <c r="AQ394" s="199"/>
      <c r="AR394" s="199"/>
      <c r="AS394" s="199"/>
      <c r="AT394" s="199"/>
      <c r="AU394" s="199"/>
      <c r="AV394" s="199"/>
      <c r="AW394" s="199"/>
      <c r="AX394" s="199"/>
      <c r="AY394" s="199"/>
      <c r="AZ394" s="199"/>
      <c r="BA394" s="199"/>
      <c r="BB394" s="199"/>
      <c r="BC394" s="199"/>
      <c r="BD394" s="199"/>
      <c r="BE394" s="199"/>
      <c r="BF394" s="199"/>
      <c r="BG394" s="199"/>
      <c r="BH394" s="199"/>
      <c r="BI394" s="199"/>
      <c r="BJ394" s="199"/>
      <c r="BK394" s="199"/>
      <c r="BL394" s="199"/>
      <c r="BM394" s="199"/>
      <c r="BN394" s="199"/>
      <c r="BO394" s="199"/>
      <c r="BP394" s="199"/>
      <c r="BQ394" s="199"/>
      <c r="BR394" s="199"/>
      <c r="BS394" s="199"/>
      <c r="BT394" s="199"/>
      <c r="BU394" s="199"/>
      <c r="BV394" s="199"/>
      <c r="BW394" s="199"/>
      <c r="BX394" s="199"/>
      <c r="BY394" s="199"/>
      <c r="BZ394" s="199"/>
      <c r="CA394" s="199"/>
      <c r="CB394" s="199"/>
      <c r="CC394" s="199"/>
      <c r="CD394" s="199"/>
      <c r="CE394" s="199"/>
      <c r="CF394" s="199"/>
      <c r="CG394" s="55"/>
      <c r="CH394" s="55"/>
      <c r="CI394" s="55"/>
      <c r="CJ394" s="55"/>
      <c r="CK394" s="55"/>
      <c r="CL394" s="55"/>
      <c r="CM394" s="55"/>
    </row>
    <row r="395" spans="1:95" s="1" customFormat="1" ht="67.5" customHeight="1" x14ac:dyDescent="0.15">
      <c r="A395" s="341"/>
      <c r="B395" s="214" t="s">
        <v>1056</v>
      </c>
      <c r="C395" s="124" t="s">
        <v>1057</v>
      </c>
      <c r="D395" s="724"/>
      <c r="E395" s="725"/>
      <c r="F395" s="724"/>
      <c r="G395" s="725"/>
      <c r="H395" s="724"/>
      <c r="I395" s="725"/>
      <c r="J395" s="724"/>
      <c r="K395" s="725"/>
      <c r="L395" s="724"/>
      <c r="M395" s="725"/>
      <c r="N395" s="724"/>
      <c r="O395" s="725"/>
      <c r="P395" s="724"/>
      <c r="Q395" s="725"/>
      <c r="R395" s="724"/>
      <c r="S395" s="725"/>
      <c r="T395" s="724"/>
      <c r="U395" s="725"/>
      <c r="V395" s="724"/>
      <c r="W395" s="725"/>
      <c r="X395" s="485" t="str">
        <f>IF(X394="na", "na", "")</f>
        <v/>
      </c>
      <c r="Y395" s="105">
        <f t="shared" si="57"/>
        <v>0</v>
      </c>
      <c r="Z395" s="340">
        <f>IF(X395="na",0,10)</f>
        <v>10</v>
      </c>
      <c r="AA395" s="16">
        <f>COUNTIF(D395:W395,"a")+COUNTIF(D395:W395,"s")+COUNTIF(X395,"na")</f>
        <v>0</v>
      </c>
      <c r="AB395" s="402"/>
      <c r="AC395" s="199"/>
      <c r="AD395" s="202" t="s">
        <v>34</v>
      </c>
      <c r="AE395" s="199"/>
      <c r="AF395" s="199"/>
      <c r="AG395" s="199"/>
      <c r="AH395" s="199"/>
      <c r="AI395" s="199"/>
      <c r="AJ395" s="199"/>
      <c r="AK395" s="199"/>
      <c r="AL395" s="199"/>
      <c r="AM395" s="199"/>
      <c r="AN395" s="199"/>
      <c r="AO395" s="199"/>
      <c r="AP395" s="199"/>
      <c r="AQ395" s="199"/>
      <c r="AR395" s="199"/>
      <c r="AS395" s="199"/>
      <c r="AT395" s="199"/>
      <c r="AU395" s="199"/>
      <c r="AV395" s="199"/>
      <c r="AW395" s="199"/>
      <c r="AX395" s="199"/>
      <c r="AY395" s="199"/>
      <c r="AZ395" s="199"/>
      <c r="BA395" s="199"/>
      <c r="BB395" s="199"/>
      <c r="BC395" s="199"/>
      <c r="BD395" s="199"/>
      <c r="BE395" s="199"/>
      <c r="BF395" s="199"/>
      <c r="BG395" s="199"/>
      <c r="BH395" s="199"/>
      <c r="BI395" s="199"/>
      <c r="BJ395" s="199"/>
      <c r="BK395" s="199"/>
      <c r="BL395" s="199"/>
      <c r="BM395" s="199"/>
      <c r="BN395" s="199"/>
      <c r="BO395" s="199"/>
      <c r="BP395" s="199"/>
      <c r="BQ395" s="199"/>
      <c r="BR395" s="199"/>
      <c r="BS395" s="199"/>
      <c r="BT395" s="199"/>
      <c r="BU395" s="199"/>
      <c r="BV395" s="199"/>
      <c r="BW395" s="199"/>
      <c r="BX395" s="199"/>
      <c r="BY395" s="199"/>
      <c r="BZ395" s="199"/>
      <c r="CA395" s="199"/>
      <c r="CB395" s="199"/>
      <c r="CC395" s="199"/>
      <c r="CD395" s="199"/>
      <c r="CE395" s="199"/>
      <c r="CF395" s="199"/>
      <c r="CG395" s="55"/>
      <c r="CH395" s="55"/>
      <c r="CI395" s="55"/>
      <c r="CJ395" s="55"/>
      <c r="CK395" s="55"/>
      <c r="CL395" s="55"/>
      <c r="CM395" s="55"/>
    </row>
    <row r="396" spans="1:95" s="1" customFormat="1" ht="45" customHeight="1" x14ac:dyDescent="0.15">
      <c r="A396" s="341"/>
      <c r="B396" s="214" t="s">
        <v>1058</v>
      </c>
      <c r="C396" s="124" t="s">
        <v>1059</v>
      </c>
      <c r="D396" s="724"/>
      <c r="E396" s="725"/>
      <c r="F396" s="724"/>
      <c r="G396" s="725"/>
      <c r="H396" s="724"/>
      <c r="I396" s="725"/>
      <c r="J396" s="724"/>
      <c r="K396" s="725"/>
      <c r="L396" s="724"/>
      <c r="M396" s="725"/>
      <c r="N396" s="724"/>
      <c r="O396" s="725"/>
      <c r="P396" s="724"/>
      <c r="Q396" s="725"/>
      <c r="R396" s="724"/>
      <c r="S396" s="725"/>
      <c r="T396" s="724"/>
      <c r="U396" s="725"/>
      <c r="V396" s="724"/>
      <c r="W396" s="725"/>
      <c r="X396" s="485" t="str">
        <f>IF(X395="na", "na", "")</f>
        <v/>
      </c>
      <c r="Y396" s="105">
        <f t="shared" si="57"/>
        <v>0</v>
      </c>
      <c r="Z396" s="340">
        <f>IF(X396="na",0,10)</f>
        <v>10</v>
      </c>
      <c r="AA396" s="16">
        <f>COUNTIF(D396:W396,"a")+COUNTIF(D396:W396,"s")+COUNTIF(X396,"na")</f>
        <v>0</v>
      </c>
      <c r="AB396" s="402"/>
      <c r="AC396" s="199"/>
      <c r="AD396" s="202" t="s">
        <v>34</v>
      </c>
      <c r="AE396" s="199"/>
      <c r="AF396" s="199"/>
      <c r="AG396" s="199"/>
      <c r="AH396" s="199"/>
      <c r="AI396" s="199"/>
      <c r="AJ396" s="199"/>
      <c r="AK396" s="199"/>
      <c r="AL396" s="199"/>
      <c r="AM396" s="199"/>
      <c r="AN396" s="199"/>
      <c r="AO396" s="199"/>
      <c r="AP396" s="199"/>
      <c r="AQ396" s="199"/>
      <c r="AR396" s="199"/>
      <c r="AS396" s="199"/>
      <c r="AT396" s="199"/>
      <c r="AU396" s="199"/>
      <c r="AV396" s="199"/>
      <c r="AW396" s="199"/>
      <c r="AX396" s="199"/>
      <c r="AY396" s="199"/>
      <c r="AZ396" s="199"/>
      <c r="BA396" s="199"/>
      <c r="BB396" s="199"/>
      <c r="BC396" s="199"/>
      <c r="BD396" s="199"/>
      <c r="BE396" s="199"/>
      <c r="BF396" s="199"/>
      <c r="BG396" s="199"/>
      <c r="BH396" s="199"/>
      <c r="BI396" s="199"/>
      <c r="BJ396" s="199"/>
      <c r="BK396" s="199"/>
      <c r="BL396" s="199"/>
      <c r="BM396" s="199"/>
      <c r="BN396" s="199"/>
      <c r="BO396" s="199"/>
      <c r="BP396" s="199"/>
      <c r="BQ396" s="199"/>
      <c r="BR396" s="199"/>
      <c r="BS396" s="199"/>
      <c r="BT396" s="199"/>
      <c r="BU396" s="199"/>
      <c r="BV396" s="199"/>
      <c r="BW396" s="199"/>
      <c r="BX396" s="199"/>
      <c r="BY396" s="199"/>
      <c r="BZ396" s="199"/>
      <c r="CA396" s="199"/>
      <c r="CB396" s="199"/>
      <c r="CC396" s="199"/>
      <c r="CD396" s="199"/>
      <c r="CE396" s="199"/>
      <c r="CF396" s="199"/>
      <c r="CG396" s="55"/>
      <c r="CH396" s="55"/>
      <c r="CI396" s="55"/>
      <c r="CJ396" s="55"/>
      <c r="CK396" s="55"/>
      <c r="CL396" s="55"/>
      <c r="CM396" s="55"/>
    </row>
    <row r="397" spans="1:95" s="1" customFormat="1" ht="45" customHeight="1" thickBot="1" x14ac:dyDescent="0.25">
      <c r="A397" s="341"/>
      <c r="B397" s="214" t="s">
        <v>1060</v>
      </c>
      <c r="C397" s="124" t="s">
        <v>1061</v>
      </c>
      <c r="D397" s="586"/>
      <c r="E397" s="630"/>
      <c r="F397" s="586"/>
      <c r="G397" s="630"/>
      <c r="H397" s="586"/>
      <c r="I397" s="630"/>
      <c r="J397" s="586"/>
      <c r="K397" s="630"/>
      <c r="L397" s="586"/>
      <c r="M397" s="630"/>
      <c r="N397" s="586"/>
      <c r="O397" s="630"/>
      <c r="P397" s="586"/>
      <c r="Q397" s="630"/>
      <c r="R397" s="586"/>
      <c r="S397" s="630"/>
      <c r="T397" s="586"/>
      <c r="U397" s="630"/>
      <c r="V397" s="586"/>
      <c r="W397" s="630"/>
      <c r="X397" s="485" t="str">
        <f>IF(X393="na", "na", "")</f>
        <v/>
      </c>
      <c r="Y397" s="105">
        <f t="shared" si="57"/>
        <v>0</v>
      </c>
      <c r="Z397" s="338">
        <f>IF(X397="na",0,5)</f>
        <v>5</v>
      </c>
      <c r="AA397" s="16">
        <f>COUNTIF(D397:W397,"a")+COUNTIF(D397:W397,"s")+COUNTIF(X397,"na")</f>
        <v>0</v>
      </c>
      <c r="AB397" s="402"/>
      <c r="AC397" s="199"/>
      <c r="AD397" s="202"/>
      <c r="AE397" s="199"/>
      <c r="AF397" s="199"/>
      <c r="AG397" s="199"/>
      <c r="AH397" s="199"/>
      <c r="AI397" s="199"/>
      <c r="AJ397" s="199"/>
      <c r="AK397" s="199"/>
      <c r="AL397" s="199"/>
      <c r="AM397" s="199"/>
      <c r="AN397" s="199"/>
      <c r="AO397" s="199"/>
      <c r="AP397" s="199"/>
      <c r="AQ397" s="199"/>
      <c r="AR397" s="199"/>
      <c r="AS397" s="199"/>
      <c r="AT397" s="199"/>
      <c r="AU397" s="199"/>
      <c r="AV397" s="199"/>
      <c r="AW397" s="199"/>
      <c r="AX397" s="199"/>
      <c r="AY397" s="199"/>
      <c r="AZ397" s="199"/>
      <c r="BA397" s="199"/>
      <c r="BB397" s="199"/>
      <c r="BC397" s="199"/>
      <c r="BD397" s="199"/>
      <c r="BE397" s="199"/>
      <c r="BF397" s="199"/>
      <c r="BG397" s="199"/>
      <c r="BH397" s="199"/>
      <c r="BI397" s="199"/>
      <c r="BJ397" s="199"/>
      <c r="BK397" s="199"/>
      <c r="BL397" s="199"/>
      <c r="BM397" s="199"/>
      <c r="BN397" s="199"/>
      <c r="BO397" s="199"/>
      <c r="BP397" s="199"/>
      <c r="BQ397" s="199"/>
      <c r="BR397" s="199"/>
      <c r="BS397" s="199"/>
      <c r="BT397" s="199"/>
      <c r="BU397" s="199"/>
      <c r="BV397" s="199"/>
      <c r="BW397" s="199"/>
      <c r="BX397" s="199"/>
      <c r="BY397" s="199"/>
      <c r="BZ397" s="199"/>
      <c r="CA397" s="199"/>
      <c r="CB397" s="199"/>
      <c r="CC397" s="199"/>
      <c r="CD397" s="199"/>
      <c r="CE397" s="199"/>
      <c r="CF397" s="199"/>
      <c r="CG397" s="55"/>
      <c r="CH397" s="55"/>
      <c r="CI397" s="55"/>
      <c r="CJ397" s="55"/>
      <c r="CK397" s="55"/>
      <c r="CL397" s="55"/>
      <c r="CM397" s="55"/>
    </row>
    <row r="398" spans="1:95" ht="20.25" customHeight="1" thickTop="1" thickBot="1" x14ac:dyDescent="0.25">
      <c r="A398" s="341"/>
      <c r="B398" s="22"/>
      <c r="C398" s="15"/>
      <c r="D398" s="631" t="s">
        <v>145</v>
      </c>
      <c r="E398" s="632"/>
      <c r="F398" s="632"/>
      <c r="G398" s="632"/>
      <c r="H398" s="632"/>
      <c r="I398" s="632"/>
      <c r="J398" s="632"/>
      <c r="K398" s="632"/>
      <c r="L398" s="632"/>
      <c r="M398" s="632"/>
      <c r="N398" s="632"/>
      <c r="O398" s="632"/>
      <c r="P398" s="632"/>
      <c r="Q398" s="632"/>
      <c r="R398" s="632"/>
      <c r="S398" s="632"/>
      <c r="T398" s="632"/>
      <c r="U398" s="632"/>
      <c r="V398" s="632"/>
      <c r="W398" s="632"/>
      <c r="X398" s="633"/>
      <c r="Y398" s="56">
        <f>SUM(Y389:Y397)</f>
        <v>0</v>
      </c>
      <c r="Z398" s="346">
        <f>SUM(Z389:Z397)</f>
        <v>60</v>
      </c>
      <c r="AA398" s="55"/>
      <c r="AB398" s="55"/>
      <c r="AD398" s="209"/>
    </row>
    <row r="399" spans="1:95" ht="20.25" customHeight="1" thickBot="1" x14ac:dyDescent="0.25">
      <c r="A399" s="330"/>
      <c r="B399" s="27"/>
      <c r="C399" s="256"/>
      <c r="D399" s="634"/>
      <c r="E399" s="644"/>
      <c r="F399" s="880">
        <f xml:space="preserve"> IF(AND(X389="na",X393="na"), 0, IF(X389="na",10, IF( X393="na", 10,20)))</f>
        <v>20</v>
      </c>
      <c r="G399" s="646"/>
      <c r="H399" s="646"/>
      <c r="I399" s="646"/>
      <c r="J399" s="646"/>
      <c r="K399" s="646"/>
      <c r="L399" s="646"/>
      <c r="M399" s="646"/>
      <c r="N399" s="646"/>
      <c r="O399" s="646"/>
      <c r="P399" s="646"/>
      <c r="Q399" s="646"/>
      <c r="R399" s="646"/>
      <c r="S399" s="646"/>
      <c r="T399" s="646"/>
      <c r="U399" s="646"/>
      <c r="V399" s="646"/>
      <c r="W399" s="646"/>
      <c r="X399" s="646"/>
      <c r="Y399" s="646"/>
      <c r="Z399" s="647"/>
      <c r="AA399" s="55"/>
      <c r="AB399" s="55"/>
      <c r="AD399" s="209"/>
    </row>
    <row r="400" spans="1:95" s="232" customFormat="1" ht="30" customHeight="1" thickBot="1" x14ac:dyDescent="0.25">
      <c r="A400" s="341"/>
      <c r="B400" s="233" t="s">
        <v>996</v>
      </c>
      <c r="C400" s="147" t="s">
        <v>997</v>
      </c>
      <c r="D400" s="234"/>
      <c r="E400" s="235"/>
      <c r="F400" s="236"/>
      <c r="G400" s="237"/>
      <c r="H400" s="28"/>
      <c r="I400" s="235"/>
      <c r="J400" s="238"/>
      <c r="K400" s="237"/>
      <c r="L400" s="234"/>
      <c r="M400" s="235"/>
      <c r="N400" s="236"/>
      <c r="O400" s="237"/>
      <c r="P400" s="28"/>
      <c r="Q400" s="235"/>
      <c r="R400" s="236"/>
      <c r="S400" s="237"/>
      <c r="T400" s="234"/>
      <c r="U400" s="235"/>
      <c r="V400" s="236"/>
      <c r="W400" s="237"/>
      <c r="X400" s="239"/>
      <c r="Y400" s="239"/>
      <c r="Z400" s="335"/>
      <c r="AA400" s="57"/>
      <c r="AB400" s="230"/>
      <c r="AC400" s="231"/>
      <c r="AD400" s="202"/>
      <c r="AE400" s="231"/>
      <c r="AF400" s="231"/>
      <c r="AG400" s="231"/>
      <c r="AH400" s="231"/>
      <c r="AI400" s="231"/>
      <c r="AJ400" s="231"/>
      <c r="AK400" s="231"/>
      <c r="AL400" s="231"/>
      <c r="AM400" s="231"/>
      <c r="AN400" s="231"/>
      <c r="AO400" s="231"/>
      <c r="AP400" s="231"/>
      <c r="AQ400" s="231"/>
      <c r="AR400" s="231"/>
      <c r="AS400" s="231"/>
      <c r="AT400" s="231"/>
      <c r="AU400" s="231"/>
      <c r="AV400" s="231"/>
      <c r="AW400" s="231"/>
      <c r="AX400" s="231"/>
      <c r="AY400" s="231"/>
      <c r="AZ400" s="231"/>
      <c r="BA400" s="231"/>
      <c r="BB400" s="231"/>
      <c r="BC400" s="231"/>
      <c r="BD400" s="231"/>
      <c r="BE400" s="231"/>
      <c r="BF400" s="231"/>
      <c r="BG400" s="231"/>
      <c r="BH400" s="231"/>
      <c r="BI400" s="231"/>
      <c r="BJ400" s="231"/>
      <c r="BK400" s="231"/>
      <c r="BL400" s="231"/>
      <c r="BM400" s="231"/>
      <c r="BN400" s="231"/>
      <c r="BO400" s="231"/>
      <c r="BP400" s="231"/>
      <c r="BQ400" s="231"/>
      <c r="BR400" s="231"/>
      <c r="BS400" s="231"/>
      <c r="BT400" s="231"/>
      <c r="BU400" s="231"/>
      <c r="BV400" s="231"/>
      <c r="BW400" s="231"/>
      <c r="BX400" s="231"/>
      <c r="BY400" s="231"/>
      <c r="BZ400" s="231"/>
      <c r="CA400" s="231"/>
      <c r="CB400" s="231"/>
      <c r="CC400" s="231"/>
      <c r="CD400" s="231"/>
      <c r="CE400" s="230"/>
      <c r="CF400" s="230"/>
      <c r="CG400" s="230"/>
      <c r="CH400" s="230"/>
      <c r="CI400" s="230"/>
      <c r="CJ400" s="230"/>
      <c r="CK400" s="230"/>
      <c r="CL400" s="230"/>
      <c r="CM400" s="230"/>
      <c r="CN400" s="230"/>
      <c r="CO400" s="230"/>
      <c r="CP400" s="230"/>
      <c r="CQ400" s="230"/>
    </row>
    <row r="401" spans="1:95" s="1" customFormat="1" ht="30" customHeight="1" thickBot="1" x14ac:dyDescent="0.25">
      <c r="A401" s="341"/>
      <c r="B401" s="216"/>
      <c r="C401" s="147" t="s">
        <v>308</v>
      </c>
      <c r="D401" s="639"/>
      <c r="E401" s="640"/>
      <c r="F401" s="640"/>
      <c r="G401" s="640"/>
      <c r="H401" s="640"/>
      <c r="I401" s="640"/>
      <c r="J401" s="640"/>
      <c r="K401" s="640"/>
      <c r="L401" s="640"/>
      <c r="M401" s="640"/>
      <c r="N401" s="640"/>
      <c r="O401" s="640"/>
      <c r="P401" s="640"/>
      <c r="Q401" s="640"/>
      <c r="R401" s="640"/>
      <c r="S401" s="640"/>
      <c r="T401" s="640"/>
      <c r="U401" s="640"/>
      <c r="V401" s="640"/>
      <c r="W401" s="640"/>
      <c r="X401" s="640"/>
      <c r="Y401" s="640"/>
      <c r="Z401" s="617"/>
      <c r="AA401" s="57"/>
      <c r="AB401" s="55"/>
      <c r="AC401" s="199"/>
      <c r="AD401" s="202"/>
      <c r="AE401" s="199"/>
      <c r="AF401" s="199"/>
      <c r="AG401" s="199"/>
      <c r="AH401" s="199"/>
      <c r="AI401" s="199"/>
      <c r="AJ401" s="199"/>
      <c r="AK401" s="199"/>
      <c r="AL401" s="199"/>
      <c r="AM401" s="199"/>
      <c r="AN401" s="199"/>
      <c r="AO401" s="199"/>
      <c r="AP401" s="199"/>
      <c r="AQ401" s="199"/>
      <c r="AR401" s="199"/>
      <c r="AS401" s="199"/>
      <c r="AT401" s="199"/>
      <c r="AU401" s="199"/>
      <c r="AV401" s="199"/>
      <c r="AW401" s="199"/>
      <c r="AX401" s="199"/>
      <c r="AY401" s="199"/>
      <c r="AZ401" s="199"/>
      <c r="BA401" s="199"/>
      <c r="BB401" s="199"/>
      <c r="BC401" s="199"/>
      <c r="BD401" s="199"/>
      <c r="BE401" s="199"/>
      <c r="BF401" s="199"/>
      <c r="BG401" s="199"/>
      <c r="BH401" s="199"/>
      <c r="BI401" s="199"/>
      <c r="BJ401" s="199"/>
      <c r="BK401" s="199"/>
      <c r="BL401" s="199"/>
      <c r="BM401" s="199"/>
      <c r="BN401" s="199"/>
      <c r="BO401" s="199"/>
      <c r="BP401" s="199"/>
      <c r="BQ401" s="199"/>
      <c r="BR401" s="199"/>
      <c r="BS401" s="199"/>
      <c r="BT401" s="199"/>
      <c r="BU401" s="199"/>
      <c r="BV401" s="199"/>
      <c r="BW401" s="199"/>
      <c r="BX401" s="199"/>
      <c r="BY401" s="199"/>
      <c r="BZ401" s="199"/>
      <c r="CA401" s="199"/>
      <c r="CB401" s="199"/>
      <c r="CC401" s="199"/>
      <c r="CD401" s="199"/>
      <c r="CE401" s="55"/>
      <c r="CF401" s="55"/>
      <c r="CG401" s="55"/>
      <c r="CH401" s="55"/>
      <c r="CI401" s="55"/>
      <c r="CJ401" s="55"/>
      <c r="CK401" s="55"/>
      <c r="CL401" s="55"/>
      <c r="CM401" s="55"/>
      <c r="CN401" s="55"/>
      <c r="CO401" s="55"/>
      <c r="CP401" s="55"/>
      <c r="CQ401" s="55"/>
    </row>
    <row r="402" spans="1:95" s="232" customFormat="1" ht="67.7" customHeight="1" thickBot="1" x14ac:dyDescent="0.25">
      <c r="A402" s="341"/>
      <c r="B402" s="240" t="s">
        <v>998</v>
      </c>
      <c r="C402" s="112" t="s">
        <v>999</v>
      </c>
      <c r="D402" s="584"/>
      <c r="E402" s="643"/>
      <c r="F402" s="584"/>
      <c r="G402" s="643"/>
      <c r="H402" s="584"/>
      <c r="I402" s="643"/>
      <c r="J402" s="584"/>
      <c r="K402" s="643"/>
      <c r="L402" s="584"/>
      <c r="M402" s="643"/>
      <c r="N402" s="584"/>
      <c r="O402" s="643"/>
      <c r="P402" s="584"/>
      <c r="Q402" s="643"/>
      <c r="R402" s="584"/>
      <c r="S402" s="643"/>
      <c r="T402" s="584"/>
      <c r="U402" s="643"/>
      <c r="V402" s="584"/>
      <c r="W402" s="643"/>
      <c r="X402" s="172"/>
      <c r="Y402" s="105">
        <f>IF(OR(D402="s",F402="s",H402="s",J402="s",L402="s",N402="s",P402="s",R402="s",T402="s",V402="s"), 0, IF(OR(D402="a",F402="a",H402="a",J402="a",L402="a",N402="a",P402="a",R402="a",T402="a",V402="a",X402="na"),Z402,0))</f>
        <v>0</v>
      </c>
      <c r="Z402" s="353">
        <v>30</v>
      </c>
      <c r="AA402" s="57">
        <f>COUNTIF(D402:W402,"a")+COUNTIF(D402:W402,"s")+COUNTIF(X402,"na")</f>
        <v>0</v>
      </c>
      <c r="AB402" s="402"/>
      <c r="AC402" s="231"/>
      <c r="AD402" s="202"/>
      <c r="AE402" s="231"/>
      <c r="AF402" s="231"/>
      <c r="AG402" s="231"/>
      <c r="AH402" s="231"/>
      <c r="AI402" s="231"/>
      <c r="AJ402" s="231"/>
      <c r="AK402" s="231"/>
      <c r="AL402" s="231"/>
      <c r="AM402" s="231"/>
      <c r="AN402" s="231"/>
      <c r="AO402" s="231"/>
      <c r="AP402" s="231"/>
      <c r="AQ402" s="231"/>
      <c r="AR402" s="231"/>
      <c r="AS402" s="231"/>
      <c r="AT402" s="231"/>
      <c r="AU402" s="231"/>
      <c r="AV402" s="231"/>
      <c r="AW402" s="231"/>
      <c r="AX402" s="231"/>
      <c r="AY402" s="231"/>
      <c r="AZ402" s="231"/>
      <c r="BA402" s="231"/>
      <c r="BB402" s="231"/>
      <c r="BC402" s="231"/>
      <c r="BD402" s="231"/>
      <c r="BE402" s="231"/>
      <c r="BF402" s="231"/>
      <c r="BG402" s="231"/>
      <c r="BH402" s="231"/>
      <c r="BI402" s="231"/>
      <c r="BJ402" s="231"/>
      <c r="BK402" s="231"/>
      <c r="BL402" s="231"/>
      <c r="BM402" s="231"/>
      <c r="BN402" s="231"/>
      <c r="BO402" s="231"/>
      <c r="BP402" s="231"/>
      <c r="BQ402" s="231"/>
      <c r="BR402" s="231"/>
      <c r="BS402" s="231"/>
      <c r="BT402" s="231"/>
      <c r="BU402" s="231"/>
      <c r="BV402" s="231"/>
      <c r="BW402" s="231"/>
      <c r="BX402" s="231"/>
      <c r="BY402" s="231"/>
      <c r="BZ402" s="231"/>
      <c r="CA402" s="231"/>
      <c r="CB402" s="231"/>
      <c r="CC402" s="231"/>
      <c r="CD402" s="231"/>
      <c r="CE402" s="230"/>
      <c r="CF402" s="230"/>
      <c r="CG402" s="230"/>
      <c r="CH402" s="230"/>
      <c r="CI402" s="230"/>
      <c r="CJ402" s="230"/>
      <c r="CK402" s="230"/>
      <c r="CL402" s="230"/>
      <c r="CM402" s="230"/>
      <c r="CN402" s="230"/>
      <c r="CO402" s="230"/>
      <c r="CP402" s="230"/>
      <c r="CQ402" s="230"/>
    </row>
    <row r="403" spans="1:95" s="232" customFormat="1" ht="21" customHeight="1" thickTop="1" thickBot="1" x14ac:dyDescent="0.25">
      <c r="A403" s="341"/>
      <c r="B403" s="214"/>
      <c r="C403" s="139"/>
      <c r="D403" s="631" t="s">
        <v>145</v>
      </c>
      <c r="E403" s="648"/>
      <c r="F403" s="648"/>
      <c r="G403" s="648"/>
      <c r="H403" s="648"/>
      <c r="I403" s="648"/>
      <c r="J403" s="648"/>
      <c r="K403" s="648"/>
      <c r="L403" s="648"/>
      <c r="M403" s="648"/>
      <c r="N403" s="648"/>
      <c r="O403" s="648"/>
      <c r="P403" s="648"/>
      <c r="Q403" s="648"/>
      <c r="R403" s="648"/>
      <c r="S403" s="648"/>
      <c r="T403" s="648"/>
      <c r="U403" s="648"/>
      <c r="V403" s="648"/>
      <c r="W403" s="648"/>
      <c r="X403" s="718"/>
      <c r="Y403" s="447">
        <f>SUM(Y402:Y402)</f>
        <v>0</v>
      </c>
      <c r="Z403" s="339">
        <f>SUM(Z402:Z402)</f>
        <v>30</v>
      </c>
      <c r="AA403" s="57"/>
      <c r="AB403" s="230"/>
      <c r="AC403" s="231"/>
      <c r="AD403" s="202"/>
      <c r="AE403" s="231"/>
      <c r="AF403" s="231"/>
      <c r="AG403" s="231"/>
      <c r="AH403" s="231"/>
      <c r="AI403" s="231"/>
      <c r="AJ403" s="231"/>
      <c r="AK403" s="231"/>
      <c r="AL403" s="231"/>
      <c r="AM403" s="231"/>
      <c r="AN403" s="231"/>
      <c r="AO403" s="231"/>
      <c r="AP403" s="231"/>
      <c r="AQ403" s="231"/>
      <c r="AR403" s="231"/>
      <c r="AS403" s="231"/>
      <c r="AT403" s="231"/>
      <c r="AU403" s="231"/>
      <c r="AV403" s="231"/>
      <c r="AW403" s="231"/>
      <c r="AX403" s="231"/>
      <c r="AY403" s="231"/>
      <c r="AZ403" s="231"/>
      <c r="BA403" s="231"/>
      <c r="BB403" s="231"/>
      <c r="BC403" s="231"/>
      <c r="BD403" s="231"/>
      <c r="BE403" s="231"/>
      <c r="BF403" s="231"/>
      <c r="BG403" s="231"/>
      <c r="BH403" s="231"/>
      <c r="BI403" s="231"/>
      <c r="BJ403" s="231"/>
      <c r="BK403" s="231"/>
      <c r="BL403" s="231"/>
      <c r="BM403" s="231"/>
      <c r="BN403" s="231"/>
      <c r="BO403" s="231"/>
      <c r="BP403" s="231"/>
      <c r="BQ403" s="231"/>
      <c r="BR403" s="231"/>
      <c r="BS403" s="231"/>
      <c r="BT403" s="231"/>
      <c r="BU403" s="231"/>
      <c r="BV403" s="231"/>
      <c r="BW403" s="231"/>
      <c r="BX403" s="231"/>
      <c r="BY403" s="231"/>
      <c r="BZ403" s="231"/>
      <c r="CA403" s="231"/>
      <c r="CB403" s="231"/>
      <c r="CC403" s="231"/>
      <c r="CD403" s="231"/>
      <c r="CE403" s="230"/>
      <c r="CF403" s="230"/>
      <c r="CG403" s="230"/>
      <c r="CH403" s="230"/>
      <c r="CI403" s="230"/>
      <c r="CJ403" s="230"/>
      <c r="CK403" s="230"/>
      <c r="CL403" s="230"/>
      <c r="CM403" s="230"/>
      <c r="CN403" s="230"/>
      <c r="CO403" s="230"/>
      <c r="CP403" s="230"/>
      <c r="CQ403" s="230"/>
    </row>
    <row r="404" spans="1:95" s="232" customFormat="1" ht="21" customHeight="1" thickBot="1" x14ac:dyDescent="0.25">
      <c r="A404" s="330"/>
      <c r="B404" s="302"/>
      <c r="C404" s="304"/>
      <c r="D404" s="634"/>
      <c r="E404" s="635"/>
      <c r="F404" s="870">
        <v>0</v>
      </c>
      <c r="G404" s="871"/>
      <c r="H404" s="871"/>
      <c r="I404" s="871"/>
      <c r="J404" s="871"/>
      <c r="K404" s="871"/>
      <c r="L404" s="871"/>
      <c r="M404" s="871"/>
      <c r="N404" s="871"/>
      <c r="O404" s="871"/>
      <c r="P404" s="871"/>
      <c r="Q404" s="871"/>
      <c r="R404" s="871"/>
      <c r="S404" s="871"/>
      <c r="T404" s="871"/>
      <c r="U404" s="871"/>
      <c r="V404" s="871"/>
      <c r="W404" s="871"/>
      <c r="X404" s="871"/>
      <c r="Y404" s="871"/>
      <c r="Z404" s="872"/>
      <c r="AA404" s="57"/>
      <c r="AB404" s="230"/>
      <c r="AC404" s="231"/>
      <c r="AD404" s="202"/>
      <c r="AE404" s="231"/>
      <c r="AF404" s="231"/>
      <c r="AG404" s="231"/>
      <c r="AH404" s="231"/>
      <c r="AI404" s="231"/>
      <c r="AJ404" s="231"/>
      <c r="AK404" s="231"/>
      <c r="AL404" s="231"/>
      <c r="AM404" s="231"/>
      <c r="AN404" s="231"/>
      <c r="AO404" s="231"/>
      <c r="AP404" s="231"/>
      <c r="AQ404" s="231"/>
      <c r="AR404" s="231"/>
      <c r="AS404" s="231"/>
      <c r="AT404" s="231"/>
      <c r="AU404" s="231"/>
      <c r="AV404" s="231"/>
      <c r="AW404" s="231"/>
      <c r="AX404" s="231"/>
      <c r="AY404" s="231"/>
      <c r="AZ404" s="231"/>
      <c r="BA404" s="231"/>
      <c r="BB404" s="231"/>
      <c r="BC404" s="231"/>
      <c r="BD404" s="231"/>
      <c r="BE404" s="231"/>
      <c r="BF404" s="231"/>
      <c r="BG404" s="231"/>
      <c r="BH404" s="231"/>
      <c r="BI404" s="231"/>
      <c r="BJ404" s="231"/>
      <c r="BK404" s="231"/>
      <c r="BL404" s="231"/>
      <c r="BM404" s="231"/>
      <c r="BN404" s="231"/>
      <c r="BO404" s="231"/>
      <c r="BP404" s="231"/>
      <c r="BQ404" s="231"/>
      <c r="BR404" s="231"/>
      <c r="BS404" s="231"/>
      <c r="BT404" s="231"/>
      <c r="BU404" s="231"/>
      <c r="BV404" s="231"/>
      <c r="BW404" s="231"/>
      <c r="BX404" s="231"/>
      <c r="BY404" s="231"/>
      <c r="BZ404" s="231"/>
      <c r="CA404" s="231"/>
      <c r="CB404" s="231"/>
      <c r="CC404" s="231"/>
      <c r="CD404" s="231"/>
      <c r="CE404" s="230"/>
      <c r="CF404" s="230"/>
      <c r="CG404" s="230"/>
      <c r="CH404" s="230"/>
      <c r="CI404" s="230"/>
      <c r="CJ404" s="230"/>
      <c r="CK404" s="230"/>
      <c r="CL404" s="230"/>
      <c r="CM404" s="230"/>
      <c r="CN404" s="230"/>
      <c r="CO404" s="230"/>
      <c r="CP404" s="230"/>
      <c r="CQ404" s="230"/>
    </row>
    <row r="405" spans="1:95" s="232" customFormat="1" ht="33" customHeight="1" thickBot="1" x14ac:dyDescent="0.25">
      <c r="A405" s="327"/>
      <c r="B405" s="269"/>
      <c r="C405" s="873" t="s">
        <v>281</v>
      </c>
      <c r="D405" s="874"/>
      <c r="E405" s="874"/>
      <c r="F405" s="874"/>
      <c r="G405" s="874"/>
      <c r="H405" s="874"/>
      <c r="I405" s="874"/>
      <c r="J405" s="874"/>
      <c r="K405" s="874"/>
      <c r="L405" s="874"/>
      <c r="M405" s="874"/>
      <c r="N405" s="874"/>
      <c r="O405" s="874"/>
      <c r="P405" s="874"/>
      <c r="Q405" s="874"/>
      <c r="R405" s="874"/>
      <c r="S405" s="874"/>
      <c r="T405" s="874"/>
      <c r="U405" s="874"/>
      <c r="V405" s="874"/>
      <c r="W405" s="874"/>
      <c r="X405" s="874"/>
      <c r="Y405" s="874"/>
      <c r="Z405" s="875"/>
      <c r="AA405" s="57"/>
      <c r="AB405" s="230"/>
      <c r="AC405" s="436"/>
      <c r="AD405" s="202"/>
      <c r="AE405" s="231"/>
      <c r="AF405" s="436"/>
      <c r="AG405" s="231"/>
      <c r="AH405" s="231"/>
      <c r="AI405" s="231"/>
      <c r="AJ405" s="231"/>
      <c r="AK405" s="231"/>
      <c r="AL405" s="231"/>
      <c r="AM405" s="231"/>
      <c r="AN405" s="231"/>
      <c r="AO405" s="231"/>
      <c r="AP405" s="231"/>
      <c r="AQ405" s="231"/>
      <c r="AR405" s="231"/>
      <c r="AS405" s="231"/>
      <c r="AT405" s="231"/>
      <c r="AU405" s="231"/>
      <c r="AV405" s="231"/>
      <c r="AW405" s="231"/>
      <c r="AX405" s="231"/>
      <c r="AY405" s="231"/>
      <c r="AZ405" s="231"/>
      <c r="BA405" s="231"/>
      <c r="BB405" s="231"/>
      <c r="BC405" s="231"/>
      <c r="BD405" s="231"/>
      <c r="BE405" s="231"/>
      <c r="BF405" s="231"/>
      <c r="BG405" s="231"/>
      <c r="BH405" s="231"/>
      <c r="BI405" s="231"/>
      <c r="BJ405" s="231"/>
      <c r="BK405" s="231"/>
      <c r="BL405" s="231"/>
      <c r="BM405" s="231"/>
      <c r="BN405" s="231"/>
      <c r="BO405" s="231"/>
      <c r="BP405" s="231"/>
      <c r="BQ405" s="231"/>
      <c r="BR405" s="231"/>
      <c r="BS405" s="231"/>
      <c r="BT405" s="231"/>
      <c r="BU405" s="231"/>
      <c r="BV405" s="231"/>
      <c r="BW405" s="231"/>
      <c r="BX405" s="231"/>
      <c r="BY405" s="231"/>
      <c r="BZ405" s="231"/>
      <c r="CA405" s="231"/>
      <c r="CB405" s="231"/>
      <c r="CC405" s="231"/>
      <c r="CD405" s="231"/>
      <c r="CE405" s="230"/>
      <c r="CF405" s="230"/>
      <c r="CG405" s="230"/>
      <c r="CH405" s="230"/>
      <c r="CI405" s="230"/>
      <c r="CJ405" s="230"/>
      <c r="CK405" s="230"/>
      <c r="CL405" s="230"/>
      <c r="CM405" s="230"/>
      <c r="CN405" s="230"/>
      <c r="CO405" s="230"/>
      <c r="CP405" s="230"/>
      <c r="CQ405" s="230"/>
    </row>
    <row r="406" spans="1:95" s="232" customFormat="1" ht="30" customHeight="1" thickBot="1" x14ac:dyDescent="0.25">
      <c r="A406" s="341"/>
      <c r="B406" s="233" t="s">
        <v>334</v>
      </c>
      <c r="C406" s="147" t="s">
        <v>282</v>
      </c>
      <c r="D406" s="234"/>
      <c r="E406" s="235"/>
      <c r="F406" s="236"/>
      <c r="G406" s="237"/>
      <c r="H406" s="31" t="s">
        <v>429</v>
      </c>
      <c r="I406" s="235"/>
      <c r="J406" s="238"/>
      <c r="K406" s="237"/>
      <c r="L406" s="234"/>
      <c r="M406" s="235"/>
      <c r="N406" s="236"/>
      <c r="O406" s="237"/>
      <c r="P406" s="31" t="s">
        <v>429</v>
      </c>
      <c r="Q406" s="235"/>
      <c r="R406" s="236"/>
      <c r="S406" s="237"/>
      <c r="T406" s="234"/>
      <c r="U406" s="235"/>
      <c r="V406" s="236"/>
      <c r="W406" s="237"/>
      <c r="X406" s="239"/>
      <c r="Y406" s="239"/>
      <c r="Z406" s="335"/>
      <c r="AA406" s="57"/>
      <c r="AB406" s="230"/>
      <c r="AC406" s="436"/>
      <c r="AD406" s="202"/>
      <c r="AE406" s="231"/>
      <c r="AF406" s="436"/>
      <c r="AG406" s="231"/>
      <c r="AH406" s="231"/>
      <c r="AI406" s="231"/>
      <c r="AJ406" s="231"/>
      <c r="AK406" s="231"/>
      <c r="AL406" s="231"/>
      <c r="AM406" s="231"/>
      <c r="AN406" s="231"/>
      <c r="AO406" s="231"/>
      <c r="AP406" s="231"/>
      <c r="AQ406" s="231"/>
      <c r="AR406" s="231"/>
      <c r="AS406" s="231"/>
      <c r="AT406" s="231"/>
      <c r="AU406" s="231"/>
      <c r="AV406" s="231"/>
      <c r="AW406" s="231"/>
      <c r="AX406" s="231"/>
      <c r="AY406" s="231"/>
      <c r="AZ406" s="231"/>
      <c r="BA406" s="231"/>
      <c r="BB406" s="231"/>
      <c r="BC406" s="231"/>
      <c r="BD406" s="231"/>
      <c r="BE406" s="231"/>
      <c r="BF406" s="231"/>
      <c r="BG406" s="231"/>
      <c r="BH406" s="231"/>
      <c r="BI406" s="231"/>
      <c r="BJ406" s="231"/>
      <c r="BK406" s="231"/>
      <c r="BL406" s="231"/>
      <c r="BM406" s="231"/>
      <c r="BN406" s="231"/>
      <c r="BO406" s="231"/>
      <c r="BP406" s="231"/>
      <c r="BQ406" s="231"/>
      <c r="BR406" s="231"/>
      <c r="BS406" s="231"/>
      <c r="BT406" s="231"/>
      <c r="BU406" s="231"/>
      <c r="BV406" s="231"/>
      <c r="BW406" s="231"/>
      <c r="BX406" s="231"/>
      <c r="BY406" s="231"/>
      <c r="BZ406" s="231"/>
      <c r="CA406" s="231"/>
      <c r="CB406" s="231"/>
      <c r="CC406" s="231"/>
      <c r="CD406" s="231"/>
      <c r="CE406" s="230"/>
      <c r="CF406" s="230"/>
      <c r="CG406" s="230"/>
      <c r="CH406" s="230"/>
      <c r="CI406" s="230"/>
      <c r="CJ406" s="230"/>
      <c r="CK406" s="230"/>
      <c r="CL406" s="230"/>
      <c r="CM406" s="230"/>
      <c r="CN406" s="230"/>
      <c r="CO406" s="230"/>
      <c r="CP406" s="230"/>
      <c r="CQ406" s="230"/>
    </row>
    <row r="407" spans="1:95" s="232" customFormat="1" ht="45" customHeight="1" x14ac:dyDescent="0.2">
      <c r="A407" s="341"/>
      <c r="B407" s="240" t="s">
        <v>283</v>
      </c>
      <c r="C407" s="112" t="s">
        <v>548</v>
      </c>
      <c r="D407" s="584"/>
      <c r="E407" s="643"/>
      <c r="F407" s="584"/>
      <c r="G407" s="643"/>
      <c r="H407" s="584"/>
      <c r="I407" s="643"/>
      <c r="J407" s="584"/>
      <c r="K407" s="643"/>
      <c r="L407" s="584"/>
      <c r="M407" s="643"/>
      <c r="N407" s="584"/>
      <c r="O407" s="643"/>
      <c r="P407" s="584"/>
      <c r="Q407" s="643"/>
      <c r="R407" s="584"/>
      <c r="S407" s="643"/>
      <c r="T407" s="584"/>
      <c r="U407" s="643"/>
      <c r="V407" s="584"/>
      <c r="W407" s="643"/>
      <c r="X407" s="241"/>
      <c r="Y407" s="105">
        <f t="shared" ref="Y407:Y408" si="58">IF(OR(D407="s",F407="s",H407="s",J407="s",L407="s",N407="s",P407="s",R407="s",T407="s",V407="s"), 0, IF(OR(D407="a",F407="a",H407="a",J407="a",L407="a",N407="a",P407="a",R407="a",T407="a",V407="a"),Z407,0))</f>
        <v>0</v>
      </c>
      <c r="Z407" s="337">
        <v>60</v>
      </c>
      <c r="AA407" s="57">
        <f>IF((COUNTIF(D407:W407,"a")+COUNTIF(D407:W407,"s"))&gt;0,IF(OR((COUNTIF(D408:W409,"a")+COUNTIF(D408:W409,"s"))),0,COUNTIF(D407:W407,"a")+COUNTIF(D407:W407,"s")),COUNTIF(D407:W407,"a")+COUNTIF(D407:W407,"s"))</f>
        <v>0</v>
      </c>
      <c r="AB407" s="228"/>
      <c r="AC407" s="436"/>
      <c r="AD407" s="202"/>
      <c r="AE407" s="231"/>
      <c r="AF407" s="436"/>
      <c r="AG407" s="231"/>
      <c r="AH407" s="231"/>
      <c r="AI407" s="231"/>
      <c r="AJ407" s="231"/>
      <c r="AK407" s="231"/>
      <c r="AL407" s="231"/>
      <c r="AM407" s="231"/>
      <c r="AN407" s="231"/>
      <c r="AO407" s="231"/>
      <c r="AP407" s="231"/>
      <c r="AQ407" s="231"/>
      <c r="AR407" s="231"/>
      <c r="AS407" s="231"/>
      <c r="AT407" s="231"/>
      <c r="AU407" s="231"/>
      <c r="AV407" s="231"/>
      <c r="AW407" s="231"/>
      <c r="AX407" s="231"/>
      <c r="AY407" s="231"/>
      <c r="AZ407" s="231"/>
      <c r="BA407" s="231"/>
      <c r="BB407" s="231"/>
      <c r="BC407" s="231"/>
      <c r="BD407" s="231"/>
      <c r="BE407" s="231"/>
      <c r="BF407" s="231"/>
      <c r="BG407" s="231"/>
      <c r="BH407" s="231"/>
      <c r="BI407" s="231"/>
      <c r="BJ407" s="231"/>
      <c r="BK407" s="231"/>
      <c r="BL407" s="231"/>
      <c r="BM407" s="231"/>
      <c r="BN407" s="231"/>
      <c r="BO407" s="231"/>
      <c r="BP407" s="231"/>
      <c r="BQ407" s="231"/>
      <c r="BR407" s="231"/>
      <c r="BS407" s="231"/>
      <c r="BT407" s="231"/>
      <c r="BU407" s="231"/>
      <c r="BV407" s="231"/>
      <c r="BW407" s="231"/>
      <c r="BX407" s="231"/>
      <c r="BY407" s="231"/>
      <c r="BZ407" s="231"/>
      <c r="CA407" s="231"/>
      <c r="CB407" s="231"/>
      <c r="CC407" s="231"/>
      <c r="CD407" s="231"/>
      <c r="CE407" s="230"/>
      <c r="CF407" s="230"/>
      <c r="CG407" s="230"/>
      <c r="CH407" s="230"/>
      <c r="CI407" s="230"/>
      <c r="CJ407" s="230"/>
      <c r="CK407" s="230"/>
      <c r="CL407" s="230"/>
      <c r="CM407" s="230"/>
      <c r="CN407" s="230"/>
      <c r="CO407" s="230"/>
      <c r="CP407" s="230"/>
      <c r="CQ407" s="230"/>
    </row>
    <row r="408" spans="1:95" s="232" customFormat="1" ht="106.5" customHeight="1" x14ac:dyDescent="0.2">
      <c r="A408" s="341"/>
      <c r="B408" s="434" t="s">
        <v>549</v>
      </c>
      <c r="C408" s="435" t="s">
        <v>550</v>
      </c>
      <c r="D408" s="585"/>
      <c r="E408" s="627"/>
      <c r="F408" s="585"/>
      <c r="G408" s="627"/>
      <c r="H408" s="585"/>
      <c r="I408" s="627"/>
      <c r="J408" s="585"/>
      <c r="K408" s="627"/>
      <c r="L408" s="585"/>
      <c r="M408" s="627"/>
      <c r="N408" s="585"/>
      <c r="O408" s="627"/>
      <c r="P408" s="585"/>
      <c r="Q408" s="627"/>
      <c r="R408" s="585"/>
      <c r="S408" s="627"/>
      <c r="T408" s="585"/>
      <c r="U408" s="627"/>
      <c r="V408" s="585"/>
      <c r="W408" s="627"/>
      <c r="X408" s="241"/>
      <c r="Y408" s="160">
        <f t="shared" si="58"/>
        <v>0</v>
      </c>
      <c r="Z408" s="337">
        <v>50</v>
      </c>
      <c r="AA408" s="57">
        <f>IF(OR(COUNTIF(D407:W407,"a")+COUNTIF(D407:W407,"s")+COUNTIF(D409:W409,"a")+COUNTIF(D409:W409,"s")&gt;0),0,(COUNTIF(D408:W408,"a")+COUNTIF(D408:W408,"s")))</f>
        <v>0</v>
      </c>
      <c r="AB408" s="228"/>
      <c r="AC408" s="436"/>
      <c r="AD408" s="202"/>
      <c r="AE408" s="231"/>
      <c r="AF408" s="436"/>
      <c r="AG408" s="231"/>
      <c r="AH408" s="231"/>
      <c r="AI408" s="231"/>
      <c r="AJ408" s="231"/>
      <c r="AK408" s="231"/>
      <c r="AL408" s="231"/>
      <c r="AM408" s="231"/>
      <c r="AN408" s="231"/>
      <c r="AO408" s="231"/>
      <c r="AP408" s="231"/>
      <c r="AQ408" s="231"/>
      <c r="AR408" s="231"/>
      <c r="AS408" s="231"/>
      <c r="AT408" s="231"/>
      <c r="AU408" s="231"/>
      <c r="AV408" s="231"/>
      <c r="AW408" s="231"/>
      <c r="AX408" s="231"/>
      <c r="AY408" s="231"/>
      <c r="AZ408" s="231"/>
      <c r="BA408" s="231"/>
      <c r="BB408" s="231"/>
      <c r="BC408" s="231"/>
      <c r="BD408" s="231"/>
      <c r="BE408" s="231"/>
      <c r="BF408" s="231"/>
      <c r="BG408" s="231"/>
      <c r="BH408" s="231"/>
      <c r="BI408" s="231"/>
      <c r="BJ408" s="231"/>
      <c r="BK408" s="231"/>
      <c r="BL408" s="231"/>
      <c r="BM408" s="231"/>
      <c r="BN408" s="231"/>
      <c r="BO408" s="231"/>
      <c r="BP408" s="231"/>
      <c r="BQ408" s="231"/>
      <c r="BR408" s="231"/>
      <c r="BS408" s="231"/>
      <c r="BT408" s="231"/>
      <c r="BU408" s="231"/>
      <c r="BV408" s="231"/>
      <c r="BW408" s="231"/>
      <c r="BX408" s="231"/>
      <c r="BY408" s="231"/>
      <c r="BZ408" s="231"/>
      <c r="CA408" s="231"/>
      <c r="CB408" s="231"/>
      <c r="CC408" s="231"/>
      <c r="CD408" s="231"/>
      <c r="CE408" s="230"/>
      <c r="CF408" s="230"/>
      <c r="CG408" s="230"/>
      <c r="CH408" s="230"/>
      <c r="CI408" s="230"/>
      <c r="CJ408" s="230"/>
      <c r="CK408" s="230"/>
      <c r="CL408" s="230"/>
      <c r="CM408" s="230"/>
      <c r="CN408" s="230"/>
      <c r="CO408" s="230"/>
      <c r="CP408" s="230"/>
      <c r="CQ408" s="230"/>
    </row>
    <row r="409" spans="1:95" s="232" customFormat="1" ht="67.7" customHeight="1" thickBot="1" x14ac:dyDescent="0.25">
      <c r="A409" s="341"/>
      <c r="B409" s="434" t="s">
        <v>313</v>
      </c>
      <c r="C409" s="435" t="s">
        <v>553</v>
      </c>
      <c r="D409" s="641"/>
      <c r="E409" s="642"/>
      <c r="F409" s="641"/>
      <c r="G409" s="642"/>
      <c r="H409" s="641"/>
      <c r="I409" s="642"/>
      <c r="J409" s="641"/>
      <c r="K409" s="642"/>
      <c r="L409" s="641"/>
      <c r="M409" s="642"/>
      <c r="N409" s="641"/>
      <c r="O409" s="642"/>
      <c r="P409" s="641"/>
      <c r="Q409" s="642"/>
      <c r="R409" s="641"/>
      <c r="S409" s="642"/>
      <c r="T409" s="641"/>
      <c r="U409" s="642"/>
      <c r="V409" s="641"/>
      <c r="W409" s="642"/>
      <c r="X409" s="241"/>
      <c r="Y409" s="160">
        <f>IF(OR(D409="s",F409="s",H409="s",J409="s",L409="s",N409="s",P409="s",R409="s",T409="s",V409="s"), 0, IF(OR(D409="a",F409="a",H409="a",J409="a",L409="a",N409="a",P409="a",R409="a",T409="a",V409="a"),Z409,0))</f>
        <v>0</v>
      </c>
      <c r="Z409" s="337">
        <v>25</v>
      </c>
      <c r="AA409" s="57">
        <f>IF((COUNTIF(D409:W409,"a")+COUNTIF(D409:W409,"s"))&gt;0,IF(OR((COUNTIF(D407:W408,"a")+COUNTIF(D407:W408,"s"))),0,COUNTIF(D409:W409,"a")+COUNTIF(D409:W409,"s")),COUNTIF(D409:W409,"a")+COUNTIF(D409:W409,"s"))</f>
        <v>0</v>
      </c>
      <c r="AB409" s="228"/>
      <c r="AC409" s="436"/>
      <c r="AD409" s="202"/>
      <c r="AE409" s="231"/>
      <c r="AF409" s="436"/>
      <c r="AG409" s="231"/>
      <c r="AH409" s="231"/>
      <c r="AI409" s="231"/>
      <c r="AJ409" s="231"/>
      <c r="AK409" s="231"/>
      <c r="AL409" s="231"/>
      <c r="AM409" s="231"/>
      <c r="AN409" s="231"/>
      <c r="AO409" s="231"/>
      <c r="AP409" s="231"/>
      <c r="AQ409" s="231"/>
      <c r="AR409" s="231"/>
      <c r="AS409" s="231"/>
      <c r="AT409" s="231"/>
      <c r="AU409" s="231"/>
      <c r="AV409" s="231"/>
      <c r="AW409" s="231"/>
      <c r="AX409" s="231"/>
      <c r="AY409" s="231"/>
      <c r="AZ409" s="231"/>
      <c r="BA409" s="231"/>
      <c r="BB409" s="231"/>
      <c r="BC409" s="231"/>
      <c r="BD409" s="231"/>
      <c r="BE409" s="231"/>
      <c r="BF409" s="231"/>
      <c r="BG409" s="231"/>
      <c r="BH409" s="231"/>
      <c r="BI409" s="231"/>
      <c r="BJ409" s="231"/>
      <c r="BK409" s="231"/>
      <c r="BL409" s="231"/>
      <c r="BM409" s="231"/>
      <c r="BN409" s="231"/>
      <c r="BO409" s="231"/>
      <c r="BP409" s="231"/>
      <c r="BQ409" s="231"/>
      <c r="BR409" s="231"/>
      <c r="BS409" s="231"/>
      <c r="BT409" s="231"/>
      <c r="BU409" s="231"/>
      <c r="BV409" s="231"/>
      <c r="BW409" s="231"/>
      <c r="BX409" s="231"/>
      <c r="BY409" s="231"/>
      <c r="BZ409" s="231"/>
      <c r="CA409" s="231"/>
      <c r="CB409" s="231"/>
      <c r="CC409" s="231"/>
      <c r="CD409" s="231"/>
      <c r="CE409" s="230"/>
      <c r="CF409" s="230"/>
      <c r="CG409" s="230"/>
      <c r="CH409" s="230"/>
      <c r="CI409" s="230"/>
      <c r="CJ409" s="230"/>
      <c r="CK409" s="230"/>
      <c r="CL409" s="230"/>
      <c r="CM409" s="230"/>
      <c r="CN409" s="230"/>
      <c r="CO409" s="230"/>
      <c r="CP409" s="230"/>
      <c r="CQ409" s="230"/>
    </row>
    <row r="410" spans="1:95" s="232" customFormat="1" ht="21" customHeight="1" thickTop="1" thickBot="1" x14ac:dyDescent="0.25">
      <c r="A410" s="341"/>
      <c r="B410" s="214"/>
      <c r="C410" s="139"/>
      <c r="D410" s="631" t="s">
        <v>145</v>
      </c>
      <c r="E410" s="648"/>
      <c r="F410" s="648"/>
      <c r="G410" s="648"/>
      <c r="H410" s="648"/>
      <c r="I410" s="648"/>
      <c r="J410" s="648"/>
      <c r="K410" s="648"/>
      <c r="L410" s="648"/>
      <c r="M410" s="648"/>
      <c r="N410" s="648"/>
      <c r="O410" s="648"/>
      <c r="P410" s="648"/>
      <c r="Q410" s="648"/>
      <c r="R410" s="648"/>
      <c r="S410" s="648"/>
      <c r="T410" s="648"/>
      <c r="U410" s="648"/>
      <c r="V410" s="648"/>
      <c r="W410" s="648"/>
      <c r="X410" s="718"/>
      <c r="Y410" s="56">
        <f>SUM(Y407:Y409)</f>
        <v>0</v>
      </c>
      <c r="Z410" s="339">
        <f>SUM(Z407)</f>
        <v>60</v>
      </c>
      <c r="AA410" s="57"/>
      <c r="AB410" s="230"/>
      <c r="AC410" s="436"/>
      <c r="AD410" s="202"/>
      <c r="AE410" s="231"/>
      <c r="AF410" s="436"/>
      <c r="AG410" s="231"/>
      <c r="AH410" s="231"/>
      <c r="AI410" s="231"/>
      <c r="AJ410" s="231"/>
      <c r="AK410" s="231"/>
      <c r="AL410" s="231"/>
      <c r="AM410" s="231"/>
      <c r="AN410" s="231"/>
      <c r="AO410" s="231"/>
      <c r="AP410" s="231"/>
      <c r="AQ410" s="231"/>
      <c r="AR410" s="231"/>
      <c r="AS410" s="231"/>
      <c r="AT410" s="231"/>
      <c r="AU410" s="231"/>
      <c r="AV410" s="231"/>
      <c r="AW410" s="231"/>
      <c r="AX410" s="231"/>
      <c r="AY410" s="231"/>
      <c r="AZ410" s="231"/>
      <c r="BA410" s="231"/>
      <c r="BB410" s="231"/>
      <c r="BC410" s="231"/>
      <c r="BD410" s="231"/>
      <c r="BE410" s="231"/>
      <c r="BF410" s="231"/>
      <c r="BG410" s="231"/>
      <c r="BH410" s="231"/>
      <c r="BI410" s="231"/>
      <c r="BJ410" s="231"/>
      <c r="BK410" s="231"/>
      <c r="BL410" s="231"/>
      <c r="BM410" s="231"/>
      <c r="BN410" s="231"/>
      <c r="BO410" s="231"/>
      <c r="BP410" s="231"/>
      <c r="BQ410" s="231"/>
      <c r="BR410" s="231"/>
      <c r="BS410" s="231"/>
      <c r="BT410" s="231"/>
      <c r="BU410" s="231"/>
      <c r="BV410" s="231"/>
      <c r="BW410" s="231"/>
      <c r="BX410" s="231"/>
      <c r="BY410" s="231"/>
      <c r="BZ410" s="231"/>
      <c r="CA410" s="231"/>
      <c r="CB410" s="231"/>
      <c r="CC410" s="231"/>
      <c r="CD410" s="231"/>
      <c r="CE410" s="230"/>
      <c r="CF410" s="230"/>
      <c r="CG410" s="230"/>
      <c r="CH410" s="230"/>
      <c r="CI410" s="230"/>
      <c r="CJ410" s="230"/>
      <c r="CK410" s="230"/>
      <c r="CL410" s="230"/>
      <c r="CM410" s="230"/>
      <c r="CN410" s="230"/>
      <c r="CO410" s="230"/>
      <c r="CP410" s="230"/>
      <c r="CQ410" s="230"/>
    </row>
    <row r="411" spans="1:95" s="232" customFormat="1" ht="21" customHeight="1" thickBot="1" x14ac:dyDescent="0.25">
      <c r="A411" s="341"/>
      <c r="B411" s="214"/>
      <c r="C411" s="139"/>
      <c r="D411" s="634"/>
      <c r="E411" s="644"/>
      <c r="F411" s="842">
        <v>0</v>
      </c>
      <c r="G411" s="646"/>
      <c r="H411" s="646"/>
      <c r="I411" s="646"/>
      <c r="J411" s="646"/>
      <c r="K411" s="646"/>
      <c r="L411" s="646"/>
      <c r="M411" s="646"/>
      <c r="N411" s="646"/>
      <c r="O411" s="646"/>
      <c r="P411" s="646"/>
      <c r="Q411" s="646"/>
      <c r="R411" s="646"/>
      <c r="S411" s="646"/>
      <c r="T411" s="646"/>
      <c r="U411" s="646"/>
      <c r="V411" s="646"/>
      <c r="W411" s="646"/>
      <c r="X411" s="646"/>
      <c r="Y411" s="646"/>
      <c r="Z411" s="647"/>
      <c r="AA411" s="57"/>
      <c r="AB411" s="230"/>
      <c r="AC411" s="436"/>
      <c r="AD411" s="202"/>
      <c r="AE411" s="231"/>
      <c r="AF411" s="436"/>
      <c r="AG411" s="231"/>
      <c r="AH411" s="231"/>
      <c r="AI411" s="231"/>
      <c r="AJ411" s="231"/>
      <c r="AK411" s="231"/>
      <c r="AL411" s="231"/>
      <c r="AM411" s="231"/>
      <c r="AN411" s="231"/>
      <c r="AO411" s="231"/>
      <c r="AP411" s="231"/>
      <c r="AQ411" s="231"/>
      <c r="AR411" s="231"/>
      <c r="AS411" s="231"/>
      <c r="AT411" s="231"/>
      <c r="AU411" s="231"/>
      <c r="AV411" s="231"/>
      <c r="AW411" s="231"/>
      <c r="AX411" s="231"/>
      <c r="AY411" s="231"/>
      <c r="AZ411" s="231"/>
      <c r="BA411" s="231"/>
      <c r="BB411" s="231"/>
      <c r="BC411" s="231"/>
      <c r="BD411" s="231"/>
      <c r="BE411" s="231"/>
      <c r="BF411" s="231"/>
      <c r="BG411" s="231"/>
      <c r="BH411" s="231"/>
      <c r="BI411" s="231"/>
      <c r="BJ411" s="231"/>
      <c r="BK411" s="231"/>
      <c r="BL411" s="231"/>
      <c r="BM411" s="231"/>
      <c r="BN411" s="231"/>
      <c r="BO411" s="231"/>
      <c r="BP411" s="231"/>
      <c r="BQ411" s="231"/>
      <c r="BR411" s="231"/>
      <c r="BS411" s="231"/>
      <c r="BT411" s="231"/>
      <c r="BU411" s="231"/>
      <c r="BV411" s="231"/>
      <c r="BW411" s="231"/>
      <c r="BX411" s="231"/>
      <c r="BY411" s="231"/>
      <c r="BZ411" s="231"/>
      <c r="CA411" s="231"/>
      <c r="CB411" s="231"/>
      <c r="CC411" s="231"/>
      <c r="CD411" s="231"/>
      <c r="CE411" s="230"/>
      <c r="CF411" s="230"/>
      <c r="CG411" s="230"/>
      <c r="CH411" s="230"/>
      <c r="CI411" s="230"/>
      <c r="CJ411" s="230"/>
      <c r="CK411" s="230"/>
      <c r="CL411" s="230"/>
      <c r="CM411" s="230"/>
      <c r="CN411" s="230"/>
      <c r="CO411" s="230"/>
      <c r="CP411" s="230"/>
      <c r="CQ411" s="230"/>
    </row>
    <row r="412" spans="1:95" s="232" customFormat="1" ht="30" customHeight="1" thickBot="1" x14ac:dyDescent="0.25">
      <c r="A412" s="341"/>
      <c r="B412" s="233" t="s">
        <v>335</v>
      </c>
      <c r="C412" s="147" t="s">
        <v>590</v>
      </c>
      <c r="D412" s="243"/>
      <c r="E412" s="244"/>
      <c r="F412" s="236"/>
      <c r="G412" s="237"/>
      <c r="H412" s="28" t="s">
        <v>429</v>
      </c>
      <c r="I412" s="235"/>
      <c r="J412" s="238"/>
      <c r="K412" s="237"/>
      <c r="L412" s="234"/>
      <c r="M412" s="235"/>
      <c r="N412" s="236"/>
      <c r="O412" s="237"/>
      <c r="P412" s="28" t="s">
        <v>429</v>
      </c>
      <c r="Q412" s="235"/>
      <c r="R412" s="236"/>
      <c r="S412" s="237"/>
      <c r="T412" s="234"/>
      <c r="U412" s="235"/>
      <c r="V412" s="236"/>
      <c r="W412" s="237"/>
      <c r="X412" s="239"/>
      <c r="Y412" s="239"/>
      <c r="Z412" s="335"/>
      <c r="AA412" s="57"/>
      <c r="AB412" s="230"/>
      <c r="AC412" s="436"/>
      <c r="AD412" s="202"/>
      <c r="AE412" s="231"/>
      <c r="AF412" s="436"/>
      <c r="AG412" s="231"/>
      <c r="AH412" s="231"/>
      <c r="AI412" s="231"/>
      <c r="AJ412" s="231"/>
      <c r="AK412" s="231"/>
      <c r="AL412" s="231"/>
      <c r="AM412" s="231"/>
      <c r="AN412" s="231"/>
      <c r="AO412" s="231"/>
      <c r="AP412" s="231"/>
      <c r="AQ412" s="231"/>
      <c r="AR412" s="231"/>
      <c r="AS412" s="231"/>
      <c r="AT412" s="231"/>
      <c r="AU412" s="231"/>
      <c r="AV412" s="231"/>
      <c r="AW412" s="231"/>
      <c r="AX412" s="231"/>
      <c r="AY412" s="231"/>
      <c r="AZ412" s="231"/>
      <c r="BA412" s="231"/>
      <c r="BB412" s="231"/>
      <c r="BC412" s="231"/>
      <c r="BD412" s="231"/>
      <c r="BE412" s="231"/>
      <c r="BF412" s="231"/>
      <c r="BG412" s="231"/>
      <c r="BH412" s="231"/>
      <c r="BI412" s="231"/>
      <c r="BJ412" s="231"/>
      <c r="BK412" s="231"/>
      <c r="BL412" s="231"/>
      <c r="BM412" s="231"/>
      <c r="BN412" s="231"/>
      <c r="BO412" s="231"/>
      <c r="BP412" s="231"/>
      <c r="BQ412" s="231"/>
      <c r="BR412" s="231"/>
      <c r="BS412" s="231"/>
      <c r="BT412" s="231"/>
      <c r="BU412" s="231"/>
      <c r="BV412" s="231"/>
      <c r="BW412" s="231"/>
      <c r="BX412" s="231"/>
      <c r="BY412" s="231"/>
      <c r="BZ412" s="231"/>
      <c r="CA412" s="231"/>
      <c r="CB412" s="231"/>
      <c r="CC412" s="231"/>
      <c r="CD412" s="231"/>
      <c r="CE412" s="230"/>
      <c r="CF412" s="230"/>
      <c r="CG412" s="230"/>
      <c r="CH412" s="230"/>
      <c r="CI412" s="230"/>
      <c r="CJ412" s="230"/>
      <c r="CK412" s="230"/>
      <c r="CL412" s="230"/>
      <c r="CM412" s="230"/>
      <c r="CN412" s="230"/>
      <c r="CO412" s="230"/>
      <c r="CP412" s="230"/>
      <c r="CQ412" s="230"/>
    </row>
    <row r="413" spans="1:95" s="232" customFormat="1" ht="45" customHeight="1" thickBot="1" x14ac:dyDescent="0.25">
      <c r="A413" s="341"/>
      <c r="B413" s="240" t="s">
        <v>336</v>
      </c>
      <c r="C413" s="112" t="s">
        <v>591</v>
      </c>
      <c r="D413" s="584"/>
      <c r="E413" s="643"/>
      <c r="F413" s="584"/>
      <c r="G413" s="643"/>
      <c r="H413" s="584"/>
      <c r="I413" s="643"/>
      <c r="J413" s="584"/>
      <c r="K413" s="643"/>
      <c r="L413" s="584"/>
      <c r="M413" s="643"/>
      <c r="N413" s="584"/>
      <c r="O413" s="643"/>
      <c r="P413" s="584"/>
      <c r="Q413" s="643"/>
      <c r="R413" s="584"/>
      <c r="S413" s="643"/>
      <c r="T413" s="584"/>
      <c r="U413" s="643"/>
      <c r="V413" s="584"/>
      <c r="W413" s="643"/>
      <c r="X413" s="172"/>
      <c r="Y413" s="105">
        <f>IF(OR(D413="s",F413="s",H413="s",J413="s",L413="s",N413="s",P413="s",R413="s",T413="s",V413="s"), 0, IF(OR(D413="a",F413="a",H413="a",J413="a",L413="a",N413="a",P413="a",R413="a",T413="a",V413="a",X413="na"),Z413,0))</f>
        <v>0</v>
      </c>
      <c r="Z413" s="353">
        <v>20</v>
      </c>
      <c r="AA413" s="57">
        <f>COUNTIF(D413:W413,"a")+COUNTIF(D413:W413,"s")+COUNTIF(X413,"na")</f>
        <v>0</v>
      </c>
      <c r="AB413" s="213"/>
      <c r="AC413" s="436"/>
      <c r="AD413" s="202"/>
      <c r="AE413" s="231"/>
      <c r="AF413" s="436"/>
      <c r="AG413" s="231"/>
      <c r="AH413" s="231"/>
      <c r="AI413" s="231"/>
      <c r="AJ413" s="231"/>
      <c r="AK413" s="231"/>
      <c r="AL413" s="231"/>
      <c r="AM413" s="231"/>
      <c r="AN413" s="231"/>
      <c r="AO413" s="231"/>
      <c r="AP413" s="231"/>
      <c r="AQ413" s="231"/>
      <c r="AR413" s="231"/>
      <c r="AS413" s="231"/>
      <c r="AT413" s="231"/>
      <c r="AU413" s="231"/>
      <c r="AV413" s="231"/>
      <c r="AW413" s="231"/>
      <c r="AX413" s="231"/>
      <c r="AY413" s="231"/>
      <c r="AZ413" s="231"/>
      <c r="BA413" s="231"/>
      <c r="BB413" s="231"/>
      <c r="BC413" s="231"/>
      <c r="BD413" s="231"/>
      <c r="BE413" s="231"/>
      <c r="BF413" s="231"/>
      <c r="BG413" s="231"/>
      <c r="BH413" s="231"/>
      <c r="BI413" s="231"/>
      <c r="BJ413" s="231"/>
      <c r="BK413" s="231"/>
      <c r="BL413" s="231"/>
      <c r="BM413" s="231"/>
      <c r="BN413" s="231"/>
      <c r="BO413" s="231"/>
      <c r="BP413" s="231"/>
      <c r="BQ413" s="231"/>
      <c r="BR413" s="231"/>
      <c r="BS413" s="231"/>
      <c r="BT413" s="231"/>
      <c r="BU413" s="231"/>
      <c r="BV413" s="231"/>
      <c r="BW413" s="231"/>
      <c r="BX413" s="231"/>
      <c r="BY413" s="231"/>
      <c r="BZ413" s="231"/>
      <c r="CA413" s="231"/>
      <c r="CB413" s="231"/>
      <c r="CC413" s="231"/>
      <c r="CD413" s="231"/>
      <c r="CE413" s="230"/>
      <c r="CF413" s="230"/>
      <c r="CG413" s="230"/>
      <c r="CH413" s="230"/>
      <c r="CI413" s="230"/>
      <c r="CJ413" s="230"/>
      <c r="CK413" s="230"/>
      <c r="CL413" s="230"/>
      <c r="CM413" s="230"/>
      <c r="CN413" s="230"/>
      <c r="CO413" s="230"/>
      <c r="CP413" s="230"/>
      <c r="CQ413" s="230"/>
    </row>
    <row r="414" spans="1:95" s="232" customFormat="1" ht="21" customHeight="1" thickTop="1" thickBot="1" x14ac:dyDescent="0.25">
      <c r="A414" s="341"/>
      <c r="B414" s="214"/>
      <c r="C414" s="139"/>
      <c r="D414" s="631" t="s">
        <v>145</v>
      </c>
      <c r="E414" s="648"/>
      <c r="F414" s="648"/>
      <c r="G414" s="648"/>
      <c r="H414" s="648"/>
      <c r="I414" s="648"/>
      <c r="J414" s="648"/>
      <c r="K414" s="648"/>
      <c r="L414" s="648"/>
      <c r="M414" s="648"/>
      <c r="N414" s="648"/>
      <c r="O414" s="648"/>
      <c r="P414" s="648"/>
      <c r="Q414" s="648"/>
      <c r="R414" s="648"/>
      <c r="S414" s="648"/>
      <c r="T414" s="648"/>
      <c r="U414" s="648"/>
      <c r="V414" s="648"/>
      <c r="W414" s="648"/>
      <c r="X414" s="718"/>
      <c r="Y414" s="56">
        <f>SUM(Y413:Y413)</f>
        <v>0</v>
      </c>
      <c r="Z414" s="339">
        <f>SUM(Z413:Z413)</f>
        <v>20</v>
      </c>
      <c r="AA414" s="57"/>
      <c r="AB414" s="230"/>
      <c r="AC414" s="436"/>
      <c r="AD414" s="202"/>
      <c r="AE414" s="231"/>
      <c r="AF414" s="436"/>
      <c r="AG414" s="231"/>
      <c r="AH414" s="231"/>
      <c r="AI414" s="231"/>
      <c r="AJ414" s="231"/>
      <c r="AK414" s="231"/>
      <c r="AL414" s="231"/>
      <c r="AM414" s="231"/>
      <c r="AN414" s="231"/>
      <c r="AO414" s="231"/>
      <c r="AP414" s="231"/>
      <c r="AQ414" s="231"/>
      <c r="AR414" s="231"/>
      <c r="AS414" s="231"/>
      <c r="AT414" s="231"/>
      <c r="AU414" s="231"/>
      <c r="AV414" s="231"/>
      <c r="AW414" s="231"/>
      <c r="AX414" s="231"/>
      <c r="AY414" s="231"/>
      <c r="AZ414" s="231"/>
      <c r="BA414" s="231"/>
      <c r="BB414" s="231"/>
      <c r="BC414" s="231"/>
      <c r="BD414" s="231"/>
      <c r="BE414" s="231"/>
      <c r="BF414" s="231"/>
      <c r="BG414" s="231"/>
      <c r="BH414" s="231"/>
      <c r="BI414" s="231"/>
      <c r="BJ414" s="231"/>
      <c r="BK414" s="231"/>
      <c r="BL414" s="231"/>
      <c r="BM414" s="231"/>
      <c r="BN414" s="231"/>
      <c r="BO414" s="231"/>
      <c r="BP414" s="231"/>
      <c r="BQ414" s="231"/>
      <c r="BR414" s="231"/>
      <c r="BS414" s="231"/>
      <c r="BT414" s="231"/>
      <c r="BU414" s="231"/>
      <c r="BV414" s="231"/>
      <c r="BW414" s="231"/>
      <c r="BX414" s="231"/>
      <c r="BY414" s="231"/>
      <c r="BZ414" s="231"/>
      <c r="CA414" s="231"/>
      <c r="CB414" s="231"/>
      <c r="CC414" s="231"/>
      <c r="CD414" s="231"/>
      <c r="CE414" s="230"/>
      <c r="CF414" s="230"/>
      <c r="CG414" s="230"/>
      <c r="CH414" s="230"/>
      <c r="CI414" s="230"/>
      <c r="CJ414" s="230"/>
      <c r="CK414" s="230"/>
      <c r="CL414" s="230"/>
      <c r="CM414" s="230"/>
      <c r="CN414" s="230"/>
      <c r="CO414" s="230"/>
      <c r="CP414" s="230"/>
      <c r="CQ414" s="230"/>
    </row>
    <row r="415" spans="1:95" s="232" customFormat="1" ht="21" customHeight="1" thickBot="1" x14ac:dyDescent="0.25">
      <c r="A415" s="341"/>
      <c r="B415" s="302"/>
      <c r="C415" s="153"/>
      <c r="D415" s="634"/>
      <c r="E415" s="644"/>
      <c r="F415" s="795">
        <v>0</v>
      </c>
      <c r="G415" s="646"/>
      <c r="H415" s="646"/>
      <c r="I415" s="646"/>
      <c r="J415" s="646"/>
      <c r="K415" s="646"/>
      <c r="L415" s="646"/>
      <c r="M415" s="646"/>
      <c r="N415" s="646"/>
      <c r="O415" s="646"/>
      <c r="P415" s="646"/>
      <c r="Q415" s="646"/>
      <c r="R415" s="646"/>
      <c r="S415" s="646"/>
      <c r="T415" s="646"/>
      <c r="U415" s="646"/>
      <c r="V415" s="646"/>
      <c r="W415" s="646"/>
      <c r="X415" s="646"/>
      <c r="Y415" s="646"/>
      <c r="Z415" s="647"/>
      <c r="AA415" s="57"/>
      <c r="AB415" s="230"/>
      <c r="AC415" s="436"/>
      <c r="AD415" s="202"/>
      <c r="AE415" s="231"/>
      <c r="AF415" s="436"/>
      <c r="AG415" s="231"/>
      <c r="AH415" s="231"/>
      <c r="AI415" s="231"/>
      <c r="AJ415" s="231"/>
      <c r="AK415" s="231"/>
      <c r="AL415" s="231"/>
      <c r="AM415" s="231"/>
      <c r="AN415" s="231"/>
      <c r="AO415" s="231"/>
      <c r="AP415" s="231"/>
      <c r="AQ415" s="231"/>
      <c r="AR415" s="231"/>
      <c r="AS415" s="231"/>
      <c r="AT415" s="231"/>
      <c r="AU415" s="231"/>
      <c r="AV415" s="231"/>
      <c r="AW415" s="231"/>
      <c r="AX415" s="231"/>
      <c r="AY415" s="231"/>
      <c r="AZ415" s="231"/>
      <c r="BA415" s="231"/>
      <c r="BB415" s="231"/>
      <c r="BC415" s="231"/>
      <c r="BD415" s="231"/>
      <c r="BE415" s="231"/>
      <c r="BF415" s="231"/>
      <c r="BG415" s="231"/>
      <c r="BH415" s="231"/>
      <c r="BI415" s="231"/>
      <c r="BJ415" s="231"/>
      <c r="BK415" s="231"/>
      <c r="BL415" s="231"/>
      <c r="BM415" s="231"/>
      <c r="BN415" s="231"/>
      <c r="BO415" s="231"/>
      <c r="BP415" s="231"/>
      <c r="BQ415" s="231"/>
      <c r="BR415" s="231"/>
      <c r="BS415" s="231"/>
      <c r="BT415" s="231"/>
      <c r="BU415" s="231"/>
      <c r="BV415" s="231"/>
      <c r="BW415" s="231"/>
      <c r="BX415" s="231"/>
      <c r="BY415" s="231"/>
      <c r="BZ415" s="231"/>
      <c r="CA415" s="231"/>
      <c r="CB415" s="231"/>
      <c r="CC415" s="231"/>
      <c r="CD415" s="231"/>
      <c r="CE415" s="230"/>
      <c r="CF415" s="230"/>
      <c r="CG415" s="230"/>
      <c r="CH415" s="230"/>
      <c r="CI415" s="230"/>
      <c r="CJ415" s="230"/>
      <c r="CK415" s="230"/>
      <c r="CL415" s="230"/>
      <c r="CM415" s="230"/>
      <c r="CN415" s="230"/>
      <c r="CO415" s="230"/>
      <c r="CP415" s="230"/>
      <c r="CQ415" s="230"/>
    </row>
    <row r="416" spans="1:95" s="232" customFormat="1" ht="30" customHeight="1" thickBot="1" x14ac:dyDescent="0.25">
      <c r="A416" s="341"/>
      <c r="B416" s="233" t="s">
        <v>53</v>
      </c>
      <c r="C416" s="147" t="s">
        <v>42</v>
      </c>
      <c r="D416" s="234"/>
      <c r="E416" s="235"/>
      <c r="F416" s="236"/>
      <c r="G416" s="237"/>
      <c r="H416" s="28" t="s">
        <v>429</v>
      </c>
      <c r="I416" s="235"/>
      <c r="J416" s="238"/>
      <c r="K416" s="237"/>
      <c r="L416" s="234"/>
      <c r="M416" s="235"/>
      <c r="N416" s="236"/>
      <c r="O416" s="237"/>
      <c r="P416" s="28" t="s">
        <v>429</v>
      </c>
      <c r="Q416" s="235"/>
      <c r="R416" s="236"/>
      <c r="S416" s="237"/>
      <c r="T416" s="234"/>
      <c r="U416" s="235"/>
      <c r="V416" s="236"/>
      <c r="W416" s="237"/>
      <c r="X416" s="239"/>
      <c r="Y416" s="239"/>
      <c r="Z416" s="335"/>
      <c r="AA416" s="57"/>
      <c r="AB416" s="230"/>
      <c r="AC416" s="436"/>
      <c r="AD416" s="202"/>
      <c r="AE416" s="231"/>
      <c r="AF416" s="436"/>
      <c r="AG416" s="231"/>
      <c r="AH416" s="231"/>
      <c r="AI416" s="231"/>
      <c r="AJ416" s="231"/>
      <c r="AK416" s="231"/>
      <c r="AL416" s="231"/>
      <c r="AM416" s="231"/>
      <c r="AN416" s="231"/>
      <c r="AO416" s="231"/>
      <c r="AP416" s="231"/>
      <c r="AQ416" s="231"/>
      <c r="AR416" s="231"/>
      <c r="AS416" s="231"/>
      <c r="AT416" s="231"/>
      <c r="AU416" s="231"/>
      <c r="AV416" s="231"/>
      <c r="AW416" s="231"/>
      <c r="AX416" s="231"/>
      <c r="AY416" s="231"/>
      <c r="AZ416" s="231"/>
      <c r="BA416" s="231"/>
      <c r="BB416" s="231"/>
      <c r="BC416" s="231"/>
      <c r="BD416" s="231"/>
      <c r="BE416" s="231"/>
      <c r="BF416" s="231"/>
      <c r="BG416" s="231"/>
      <c r="BH416" s="231"/>
      <c r="BI416" s="231"/>
      <c r="BJ416" s="231"/>
      <c r="BK416" s="231"/>
      <c r="BL416" s="231"/>
      <c r="BM416" s="231"/>
      <c r="BN416" s="231"/>
      <c r="BO416" s="231"/>
      <c r="BP416" s="231"/>
      <c r="BQ416" s="231"/>
      <c r="BR416" s="231"/>
      <c r="BS416" s="231"/>
      <c r="BT416" s="231"/>
      <c r="BU416" s="231"/>
      <c r="BV416" s="231"/>
      <c r="BW416" s="231"/>
      <c r="BX416" s="231"/>
      <c r="BY416" s="231"/>
      <c r="BZ416" s="231"/>
      <c r="CA416" s="231"/>
      <c r="CB416" s="231"/>
      <c r="CC416" s="231"/>
      <c r="CD416" s="231"/>
      <c r="CE416" s="230"/>
      <c r="CF416" s="230"/>
      <c r="CG416" s="230"/>
      <c r="CH416" s="230"/>
      <c r="CI416" s="230"/>
      <c r="CJ416" s="230"/>
      <c r="CK416" s="230"/>
      <c r="CL416" s="230"/>
      <c r="CM416" s="230"/>
      <c r="CN416" s="230"/>
      <c r="CO416" s="230"/>
      <c r="CP416" s="230"/>
      <c r="CQ416" s="230"/>
    </row>
    <row r="417" spans="1:95" s="232" customFormat="1" ht="27.95" customHeight="1" x14ac:dyDescent="0.2">
      <c r="A417" s="341"/>
      <c r="B417" s="240" t="s">
        <v>157</v>
      </c>
      <c r="C417" s="112" t="s">
        <v>83</v>
      </c>
      <c r="D417" s="584"/>
      <c r="E417" s="643"/>
      <c r="F417" s="584"/>
      <c r="G417" s="643"/>
      <c r="H417" s="584"/>
      <c r="I417" s="643"/>
      <c r="J417" s="584"/>
      <c r="K417" s="643"/>
      <c r="L417" s="584"/>
      <c r="M417" s="643"/>
      <c r="N417" s="584"/>
      <c r="O417" s="643"/>
      <c r="P417" s="584"/>
      <c r="Q417" s="643"/>
      <c r="R417" s="584"/>
      <c r="S417" s="643"/>
      <c r="T417" s="584"/>
      <c r="U417" s="643"/>
      <c r="V417" s="584"/>
      <c r="W417" s="643"/>
      <c r="X417" s="241"/>
      <c r="Y417" s="105">
        <f t="shared" ref="Y417:Y422" si="59">IF(OR(D417="s",F417="s",H417="s",J417="s",L417="s",N417="s",P417="s",R417="s",T417="s",V417="s"), 0, IF(OR(D417="a",F417="a",H417="a",J417="a",L417="a",N417="a",P417="a",R417="a",T417="a",V417="a"),Z417,0))</f>
        <v>0</v>
      </c>
      <c r="Z417" s="340">
        <v>15</v>
      </c>
      <c r="AA417" s="57">
        <f>COUNTIF(D417:W417,"a")+COUNTIF(D417:W417,"s")</f>
        <v>0</v>
      </c>
      <c r="AB417" s="213"/>
      <c r="AC417" s="436"/>
      <c r="AD417" s="202"/>
      <c r="AE417" s="231"/>
      <c r="AF417" s="436"/>
      <c r="AG417" s="231"/>
      <c r="AH417" s="231"/>
      <c r="AI417" s="231"/>
      <c r="AJ417" s="231"/>
      <c r="AK417" s="231"/>
      <c r="AL417" s="231"/>
      <c r="AM417" s="231"/>
      <c r="AN417" s="231"/>
      <c r="AO417" s="231"/>
      <c r="AP417" s="231"/>
      <c r="AQ417" s="231"/>
      <c r="AR417" s="231"/>
      <c r="AS417" s="231"/>
      <c r="AT417" s="231"/>
      <c r="AU417" s="231"/>
      <c r="AV417" s="231"/>
      <c r="AW417" s="231"/>
      <c r="AX417" s="231"/>
      <c r="AY417" s="231"/>
      <c r="AZ417" s="231"/>
      <c r="BA417" s="231"/>
      <c r="BB417" s="231"/>
      <c r="BC417" s="231"/>
      <c r="BD417" s="231"/>
      <c r="BE417" s="231"/>
      <c r="BF417" s="231"/>
      <c r="BG417" s="231"/>
      <c r="BH417" s="231"/>
      <c r="BI417" s="231"/>
      <c r="BJ417" s="231"/>
      <c r="BK417" s="231"/>
      <c r="BL417" s="231"/>
      <c r="BM417" s="231"/>
      <c r="BN417" s="231"/>
      <c r="BO417" s="231"/>
      <c r="BP417" s="231"/>
      <c r="BQ417" s="231"/>
      <c r="BR417" s="231"/>
      <c r="BS417" s="231"/>
      <c r="BT417" s="231"/>
      <c r="BU417" s="231"/>
      <c r="BV417" s="231"/>
      <c r="BW417" s="231"/>
      <c r="BX417" s="231"/>
      <c r="BY417" s="231"/>
      <c r="BZ417" s="231"/>
      <c r="CA417" s="231"/>
      <c r="CB417" s="231"/>
      <c r="CC417" s="231"/>
      <c r="CD417" s="231"/>
      <c r="CE417" s="230"/>
      <c r="CF417" s="230"/>
      <c r="CG417" s="230"/>
      <c r="CH417" s="230"/>
      <c r="CI417" s="230"/>
      <c r="CJ417" s="230"/>
      <c r="CK417" s="230"/>
      <c r="CL417" s="230"/>
      <c r="CM417" s="230"/>
      <c r="CN417" s="230"/>
      <c r="CO417" s="230"/>
      <c r="CP417" s="230"/>
      <c r="CQ417" s="230"/>
    </row>
    <row r="418" spans="1:95" s="232" customFormat="1" ht="27.95" customHeight="1" x14ac:dyDescent="0.2">
      <c r="A418" s="341"/>
      <c r="B418" s="224" t="s">
        <v>158</v>
      </c>
      <c r="C418" s="130" t="s">
        <v>84</v>
      </c>
      <c r="D418" s="585"/>
      <c r="E418" s="627"/>
      <c r="F418" s="585"/>
      <c r="G418" s="627"/>
      <c r="H418" s="585"/>
      <c r="I418" s="627"/>
      <c r="J418" s="585"/>
      <c r="K418" s="627"/>
      <c r="L418" s="585"/>
      <c r="M418" s="627"/>
      <c r="N418" s="585"/>
      <c r="O418" s="627"/>
      <c r="P418" s="585"/>
      <c r="Q418" s="627"/>
      <c r="R418" s="585"/>
      <c r="S418" s="627"/>
      <c r="T418" s="585"/>
      <c r="U418" s="627"/>
      <c r="V418" s="585"/>
      <c r="W418" s="627"/>
      <c r="X418" s="241"/>
      <c r="Y418" s="105">
        <f t="shared" si="59"/>
        <v>0</v>
      </c>
      <c r="Z418" s="338">
        <v>10</v>
      </c>
      <c r="AA418" s="57">
        <f>COUNTIF(D418:W418,"a")+COUNTIF(D418:W418,"s")</f>
        <v>0</v>
      </c>
      <c r="AB418" s="213"/>
      <c r="AC418" s="436"/>
      <c r="AD418" s="202"/>
      <c r="AE418" s="231"/>
      <c r="AF418" s="436"/>
      <c r="AG418" s="231"/>
      <c r="AH418" s="231"/>
      <c r="AI418" s="231"/>
      <c r="AJ418" s="231"/>
      <c r="AK418" s="231"/>
      <c r="AL418" s="231"/>
      <c r="AM418" s="231"/>
      <c r="AN418" s="231"/>
      <c r="AO418" s="231"/>
      <c r="AP418" s="231"/>
      <c r="AQ418" s="231"/>
      <c r="AR418" s="231"/>
      <c r="AS418" s="231"/>
      <c r="AT418" s="231"/>
      <c r="AU418" s="231"/>
      <c r="AV418" s="231"/>
      <c r="AW418" s="231"/>
      <c r="AX418" s="231"/>
      <c r="AY418" s="231"/>
      <c r="AZ418" s="231"/>
      <c r="BA418" s="231"/>
      <c r="BB418" s="231"/>
      <c r="BC418" s="231"/>
      <c r="BD418" s="231"/>
      <c r="BE418" s="231"/>
      <c r="BF418" s="231"/>
      <c r="BG418" s="231"/>
      <c r="BH418" s="231"/>
      <c r="BI418" s="231"/>
      <c r="BJ418" s="231"/>
      <c r="BK418" s="231"/>
      <c r="BL418" s="231"/>
      <c r="BM418" s="231"/>
      <c r="BN418" s="231"/>
      <c r="BO418" s="231"/>
      <c r="BP418" s="231"/>
      <c r="BQ418" s="231"/>
      <c r="BR418" s="231"/>
      <c r="BS418" s="231"/>
      <c r="BT418" s="231"/>
      <c r="BU418" s="231"/>
      <c r="BV418" s="231"/>
      <c r="BW418" s="231"/>
      <c r="BX418" s="231"/>
      <c r="BY418" s="231"/>
      <c r="BZ418" s="231"/>
      <c r="CA418" s="231"/>
      <c r="CB418" s="231"/>
      <c r="CC418" s="231"/>
      <c r="CD418" s="231"/>
      <c r="CE418" s="230"/>
      <c r="CF418" s="230"/>
      <c r="CG418" s="230"/>
      <c r="CH418" s="230"/>
      <c r="CI418" s="230"/>
      <c r="CJ418" s="230"/>
      <c r="CK418" s="230"/>
      <c r="CL418" s="230"/>
      <c r="CM418" s="230"/>
      <c r="CN418" s="230"/>
      <c r="CO418" s="230"/>
      <c r="CP418" s="230"/>
      <c r="CQ418" s="230"/>
    </row>
    <row r="419" spans="1:95" s="232" customFormat="1" ht="45" customHeight="1" x14ac:dyDescent="0.2">
      <c r="A419" s="341"/>
      <c r="B419" s="224" t="s">
        <v>52</v>
      </c>
      <c r="C419" s="130" t="s">
        <v>85</v>
      </c>
      <c r="D419" s="641"/>
      <c r="E419" s="642"/>
      <c r="F419" s="641"/>
      <c r="G419" s="642"/>
      <c r="H419" s="641"/>
      <c r="I419" s="642"/>
      <c r="J419" s="641"/>
      <c r="K419" s="642"/>
      <c r="L419" s="641"/>
      <c r="M419" s="642"/>
      <c r="N419" s="641"/>
      <c r="O419" s="642"/>
      <c r="P419" s="641"/>
      <c r="Q419" s="642"/>
      <c r="R419" s="641"/>
      <c r="S419" s="642"/>
      <c r="T419" s="641"/>
      <c r="U419" s="642"/>
      <c r="V419" s="641"/>
      <c r="W419" s="642"/>
      <c r="X419" s="241"/>
      <c r="Y419" s="242">
        <f t="shared" si="59"/>
        <v>0</v>
      </c>
      <c r="Z419" s="338">
        <v>10</v>
      </c>
      <c r="AA419" s="57">
        <f>COUNTIF(D419:W419,"a")+COUNTIF(D419:W419,"s")</f>
        <v>0</v>
      </c>
      <c r="AB419" s="213"/>
      <c r="AC419" s="436"/>
      <c r="AD419" s="202"/>
      <c r="AE419" s="231"/>
      <c r="AF419" s="436"/>
      <c r="AG419" s="231"/>
      <c r="AH419" s="231"/>
      <c r="AI419" s="231"/>
      <c r="AJ419" s="231"/>
      <c r="AK419" s="231"/>
      <c r="AL419" s="231"/>
      <c r="AM419" s="231"/>
      <c r="AN419" s="231"/>
      <c r="AO419" s="231"/>
      <c r="AP419" s="231"/>
      <c r="AQ419" s="231"/>
      <c r="AR419" s="231"/>
      <c r="AS419" s="231"/>
      <c r="AT419" s="231"/>
      <c r="AU419" s="231"/>
      <c r="AV419" s="231"/>
      <c r="AW419" s="231"/>
      <c r="AX419" s="231"/>
      <c r="AY419" s="231"/>
      <c r="AZ419" s="231"/>
      <c r="BA419" s="231"/>
      <c r="BB419" s="231"/>
      <c r="BC419" s="231"/>
      <c r="BD419" s="231"/>
      <c r="BE419" s="231"/>
      <c r="BF419" s="231"/>
      <c r="BG419" s="231"/>
      <c r="BH419" s="231"/>
      <c r="BI419" s="231"/>
      <c r="BJ419" s="231"/>
      <c r="BK419" s="231"/>
      <c r="BL419" s="231"/>
      <c r="BM419" s="231"/>
      <c r="BN419" s="231"/>
      <c r="BO419" s="231"/>
      <c r="BP419" s="231"/>
      <c r="BQ419" s="231"/>
      <c r="BR419" s="231"/>
      <c r="BS419" s="231"/>
      <c r="BT419" s="231"/>
      <c r="BU419" s="231"/>
      <c r="BV419" s="231"/>
      <c r="BW419" s="231"/>
      <c r="BX419" s="231"/>
      <c r="BY419" s="231"/>
      <c r="BZ419" s="231"/>
      <c r="CA419" s="231"/>
      <c r="CB419" s="231"/>
      <c r="CC419" s="231"/>
      <c r="CD419" s="231"/>
      <c r="CE419" s="230"/>
      <c r="CF419" s="230"/>
      <c r="CG419" s="230"/>
      <c r="CH419" s="230"/>
      <c r="CI419" s="230"/>
      <c r="CJ419" s="230"/>
      <c r="CK419" s="230"/>
      <c r="CL419" s="230"/>
      <c r="CM419" s="230"/>
      <c r="CN419" s="230"/>
      <c r="CO419" s="230"/>
      <c r="CP419" s="230"/>
      <c r="CQ419" s="230"/>
    </row>
    <row r="420" spans="1:95" s="232" customFormat="1" ht="27.95" customHeight="1" x14ac:dyDescent="0.2">
      <c r="A420" s="341"/>
      <c r="B420" s="224" t="s">
        <v>51</v>
      </c>
      <c r="C420" s="130" t="s">
        <v>422</v>
      </c>
      <c r="D420" s="585"/>
      <c r="E420" s="627"/>
      <c r="F420" s="585"/>
      <c r="G420" s="627"/>
      <c r="H420" s="585"/>
      <c r="I420" s="627"/>
      <c r="J420" s="585"/>
      <c r="K420" s="627"/>
      <c r="L420" s="585"/>
      <c r="M420" s="627"/>
      <c r="N420" s="585"/>
      <c r="O420" s="627"/>
      <c r="P420" s="585"/>
      <c r="Q420" s="627"/>
      <c r="R420" s="585"/>
      <c r="S420" s="627"/>
      <c r="T420" s="585"/>
      <c r="U420" s="627"/>
      <c r="V420" s="585"/>
      <c r="W420" s="627"/>
      <c r="X420" s="241"/>
      <c r="Y420" s="105">
        <f t="shared" si="59"/>
        <v>0</v>
      </c>
      <c r="Z420" s="338">
        <v>10</v>
      </c>
      <c r="AA420" s="57">
        <f>COUNTIF(D420:W420,"a")+COUNTIF(D420:W420,"s")</f>
        <v>0</v>
      </c>
      <c r="AB420" s="213"/>
      <c r="AC420" s="436"/>
      <c r="AD420" s="202"/>
      <c r="AE420" s="231"/>
      <c r="AF420" s="436"/>
      <c r="AG420" s="231"/>
      <c r="AH420" s="231"/>
      <c r="AI420" s="231"/>
      <c r="AJ420" s="231"/>
      <c r="AK420" s="231"/>
      <c r="AL420" s="231"/>
      <c r="AM420" s="231"/>
      <c r="AN420" s="231"/>
      <c r="AO420" s="231"/>
      <c r="AP420" s="231"/>
      <c r="AQ420" s="231"/>
      <c r="AR420" s="231"/>
      <c r="AS420" s="231"/>
      <c r="AT420" s="231"/>
      <c r="AU420" s="231"/>
      <c r="AV420" s="231"/>
      <c r="AW420" s="231"/>
      <c r="AX420" s="231"/>
      <c r="AY420" s="231"/>
      <c r="AZ420" s="231"/>
      <c r="BA420" s="231"/>
      <c r="BB420" s="231"/>
      <c r="BC420" s="231"/>
      <c r="BD420" s="231"/>
      <c r="BE420" s="231"/>
      <c r="BF420" s="231"/>
      <c r="BG420" s="231"/>
      <c r="BH420" s="231"/>
      <c r="BI420" s="231"/>
      <c r="BJ420" s="231"/>
      <c r="BK420" s="231"/>
      <c r="BL420" s="231"/>
      <c r="BM420" s="231"/>
      <c r="BN420" s="231"/>
      <c r="BO420" s="231"/>
      <c r="BP420" s="231"/>
      <c r="BQ420" s="231"/>
      <c r="BR420" s="231"/>
      <c r="BS420" s="231"/>
      <c r="BT420" s="231"/>
      <c r="BU420" s="231"/>
      <c r="BV420" s="231"/>
      <c r="BW420" s="231"/>
      <c r="BX420" s="231"/>
      <c r="BY420" s="231"/>
      <c r="BZ420" s="231"/>
      <c r="CA420" s="231"/>
      <c r="CB420" s="231"/>
      <c r="CC420" s="231"/>
      <c r="CD420" s="231"/>
      <c r="CE420" s="230"/>
      <c r="CF420" s="230"/>
      <c r="CG420" s="230"/>
      <c r="CH420" s="230"/>
      <c r="CI420" s="230"/>
      <c r="CJ420" s="230"/>
      <c r="CK420" s="230"/>
      <c r="CL420" s="230"/>
      <c r="CM420" s="230"/>
      <c r="CN420" s="230"/>
      <c r="CO420" s="230"/>
      <c r="CP420" s="230"/>
      <c r="CQ420" s="230"/>
    </row>
    <row r="421" spans="1:95" s="232" customFormat="1" ht="45" customHeight="1" x14ac:dyDescent="0.2">
      <c r="A421" s="341"/>
      <c r="B421" s="224" t="s">
        <v>50</v>
      </c>
      <c r="C421" s="130" t="s">
        <v>2</v>
      </c>
      <c r="D421" s="585"/>
      <c r="E421" s="627"/>
      <c r="F421" s="585"/>
      <c r="G421" s="627"/>
      <c r="H421" s="585"/>
      <c r="I421" s="627"/>
      <c r="J421" s="585"/>
      <c r="K421" s="627"/>
      <c r="L421" s="585"/>
      <c r="M421" s="627"/>
      <c r="N421" s="585"/>
      <c r="O421" s="627"/>
      <c r="P421" s="585"/>
      <c r="Q421" s="627"/>
      <c r="R421" s="585"/>
      <c r="S421" s="627"/>
      <c r="T421" s="585"/>
      <c r="U421" s="627"/>
      <c r="V421" s="585"/>
      <c r="W421" s="627"/>
      <c r="X421" s="172"/>
      <c r="Y421" s="105">
        <f>IF(OR(D421="s",F421="s",H421="s",J421="s",L421="s",N421="s",P421="s",R421="s",T421="s",V421="s"), 0, IF(OR(D421="a",F421="a",H421="a",J421="a",L421="a",N421="a",P421="a",R421="a",T421="a",V421="a",X421="na"),Z421,0))</f>
        <v>0</v>
      </c>
      <c r="Z421" s="338">
        <v>10</v>
      </c>
      <c r="AA421" s="57">
        <f>COUNTIF(D421:W421,"a")+COUNTIF(D421:W421,"s")+COUNTIF(X421,"na")</f>
        <v>0</v>
      </c>
      <c r="AB421" s="213"/>
      <c r="AC421" s="437"/>
      <c r="AD421" s="202"/>
      <c r="AE421" s="231"/>
      <c r="AF421" s="436"/>
      <c r="AG421" s="231"/>
      <c r="AH421" s="231"/>
      <c r="AI421" s="231"/>
      <c r="AJ421" s="231"/>
      <c r="AK421" s="231"/>
      <c r="AL421" s="231"/>
      <c r="AM421" s="231"/>
      <c r="AN421" s="231"/>
      <c r="AO421" s="231"/>
      <c r="AP421" s="231"/>
      <c r="AQ421" s="231"/>
      <c r="AR421" s="231"/>
      <c r="AS421" s="231"/>
      <c r="AT421" s="231"/>
      <c r="AU421" s="231"/>
      <c r="AV421" s="231"/>
      <c r="AW421" s="231"/>
      <c r="AX421" s="231"/>
      <c r="AY421" s="231"/>
      <c r="AZ421" s="231"/>
      <c r="BA421" s="231"/>
      <c r="BB421" s="231"/>
      <c r="BC421" s="231"/>
      <c r="BD421" s="231"/>
      <c r="BE421" s="231"/>
      <c r="BF421" s="231"/>
      <c r="BG421" s="231"/>
      <c r="BH421" s="231"/>
      <c r="BI421" s="231"/>
      <c r="BJ421" s="231"/>
      <c r="BK421" s="231"/>
      <c r="BL421" s="231"/>
      <c r="BM421" s="231"/>
      <c r="BN421" s="231"/>
      <c r="BO421" s="231"/>
      <c r="BP421" s="231"/>
      <c r="BQ421" s="231"/>
      <c r="BR421" s="231"/>
      <c r="BS421" s="231"/>
      <c r="BT421" s="231"/>
      <c r="BU421" s="231"/>
      <c r="BV421" s="231"/>
      <c r="BW421" s="231"/>
      <c r="BX421" s="231"/>
      <c r="BY421" s="231"/>
      <c r="BZ421" s="231"/>
      <c r="CA421" s="231"/>
      <c r="CB421" s="231"/>
      <c r="CC421" s="231"/>
      <c r="CD421" s="231"/>
      <c r="CE421" s="230"/>
      <c r="CF421" s="230"/>
      <c r="CG421" s="230"/>
      <c r="CH421" s="230"/>
      <c r="CI421" s="230"/>
      <c r="CJ421" s="230"/>
      <c r="CK421" s="230"/>
      <c r="CL421" s="230"/>
      <c r="CM421" s="230"/>
      <c r="CN421" s="230"/>
      <c r="CO421" s="230"/>
      <c r="CP421" s="230"/>
      <c r="CQ421" s="230"/>
    </row>
    <row r="422" spans="1:95" s="232" customFormat="1" ht="67.7" customHeight="1" thickBot="1" x14ac:dyDescent="0.2">
      <c r="A422" s="341"/>
      <c r="B422" s="224" t="s">
        <v>337</v>
      </c>
      <c r="C422" s="130" t="s">
        <v>3</v>
      </c>
      <c r="D422" s="641"/>
      <c r="E422" s="642"/>
      <c r="F422" s="641"/>
      <c r="G422" s="642"/>
      <c r="H422" s="641"/>
      <c r="I422" s="642"/>
      <c r="J422" s="641"/>
      <c r="K422" s="642"/>
      <c r="L422" s="641"/>
      <c r="M422" s="642"/>
      <c r="N422" s="641"/>
      <c r="O422" s="642"/>
      <c r="P422" s="641"/>
      <c r="Q422" s="642"/>
      <c r="R422" s="641"/>
      <c r="S422" s="642"/>
      <c r="T422" s="641"/>
      <c r="U422" s="642"/>
      <c r="V422" s="641"/>
      <c r="W422" s="642"/>
      <c r="X422" s="172"/>
      <c r="Y422" s="105">
        <f t="shared" si="59"/>
        <v>0</v>
      </c>
      <c r="Z422" s="338">
        <v>10</v>
      </c>
      <c r="AA422" s="57">
        <f>COUNTIF(D422:W422,"a")+COUNTIF(D422:W422,"s")+COUNTIF(X422,"na")</f>
        <v>0</v>
      </c>
      <c r="AB422" s="213"/>
      <c r="AC422" s="436"/>
      <c r="AD422" s="202"/>
      <c r="AE422" s="231"/>
      <c r="AF422" s="436"/>
      <c r="AG422" s="231"/>
      <c r="AH422" s="231"/>
      <c r="AI422" s="231"/>
      <c r="AJ422" s="231"/>
      <c r="AK422" s="231"/>
      <c r="AL422" s="231"/>
      <c r="AM422" s="231"/>
      <c r="AN422" s="231"/>
      <c r="AO422" s="231"/>
      <c r="AP422" s="231"/>
      <c r="AQ422" s="231"/>
      <c r="AR422" s="231"/>
      <c r="AS422" s="231"/>
      <c r="AT422" s="231"/>
      <c r="AU422" s="231"/>
      <c r="AV422" s="231"/>
      <c r="AW422" s="231"/>
      <c r="AX422" s="231"/>
      <c r="AY422" s="231"/>
      <c r="AZ422" s="231"/>
      <c r="BA422" s="231"/>
      <c r="BB422" s="231"/>
      <c r="BC422" s="231"/>
      <c r="BD422" s="231"/>
      <c r="BE422" s="231"/>
      <c r="BF422" s="231"/>
      <c r="BG422" s="231"/>
      <c r="BH422" s="231"/>
      <c r="BI422" s="231"/>
      <c r="BJ422" s="231"/>
      <c r="BK422" s="231"/>
      <c r="BL422" s="231"/>
      <c r="BM422" s="231"/>
      <c r="BN422" s="231"/>
      <c r="BO422" s="231"/>
      <c r="BP422" s="231"/>
      <c r="BQ422" s="231"/>
      <c r="BR422" s="231"/>
      <c r="BS422" s="231"/>
      <c r="BT422" s="231"/>
      <c r="BU422" s="231"/>
      <c r="BV422" s="231"/>
      <c r="BW422" s="231"/>
      <c r="BX422" s="231"/>
      <c r="BY422" s="231"/>
      <c r="BZ422" s="231"/>
      <c r="CA422" s="231"/>
      <c r="CB422" s="231"/>
      <c r="CC422" s="231"/>
      <c r="CD422" s="231"/>
      <c r="CE422" s="230"/>
      <c r="CF422" s="230"/>
      <c r="CG422" s="230"/>
      <c r="CH422" s="230"/>
      <c r="CI422" s="230"/>
      <c r="CJ422" s="230"/>
      <c r="CK422" s="230"/>
      <c r="CL422" s="230"/>
      <c r="CM422" s="230"/>
      <c r="CN422" s="230"/>
      <c r="CO422" s="230"/>
      <c r="CP422" s="230"/>
      <c r="CQ422" s="230"/>
    </row>
    <row r="423" spans="1:95" s="232" customFormat="1" ht="21" customHeight="1" thickTop="1" thickBot="1" x14ac:dyDescent="0.25">
      <c r="A423" s="341"/>
      <c r="B423" s="214"/>
      <c r="C423" s="139"/>
      <c r="D423" s="631" t="s">
        <v>145</v>
      </c>
      <c r="E423" s="648"/>
      <c r="F423" s="648"/>
      <c r="G423" s="648"/>
      <c r="H423" s="648"/>
      <c r="I423" s="648"/>
      <c r="J423" s="648"/>
      <c r="K423" s="648"/>
      <c r="L423" s="648"/>
      <c r="M423" s="648"/>
      <c r="N423" s="648"/>
      <c r="O423" s="648"/>
      <c r="P423" s="648"/>
      <c r="Q423" s="648"/>
      <c r="R423" s="648"/>
      <c r="S423" s="648"/>
      <c r="T423" s="648"/>
      <c r="U423" s="648"/>
      <c r="V423" s="648"/>
      <c r="W423" s="648"/>
      <c r="X423" s="718"/>
      <c r="Y423" s="56">
        <f>SUM(Y417:Y422)</f>
        <v>0</v>
      </c>
      <c r="Z423" s="339">
        <f>SUM(Z417:Z422)</f>
        <v>65</v>
      </c>
      <c r="AA423" s="57"/>
      <c r="AB423" s="230"/>
      <c r="AC423" s="436"/>
      <c r="AD423" s="202"/>
      <c r="AE423" s="231"/>
      <c r="AF423" s="436"/>
      <c r="AG423" s="231"/>
      <c r="AH423" s="231"/>
      <c r="AI423" s="231"/>
      <c r="AJ423" s="231"/>
      <c r="AK423" s="231"/>
      <c r="AL423" s="231"/>
      <c r="AM423" s="231"/>
      <c r="AN423" s="231"/>
      <c r="AO423" s="231"/>
      <c r="AP423" s="231"/>
      <c r="AQ423" s="231"/>
      <c r="AR423" s="231"/>
      <c r="AS423" s="231"/>
      <c r="AT423" s="231"/>
      <c r="AU423" s="231"/>
      <c r="AV423" s="231"/>
      <c r="AW423" s="231"/>
      <c r="AX423" s="231"/>
      <c r="AY423" s="231"/>
      <c r="AZ423" s="231"/>
      <c r="BA423" s="231"/>
      <c r="BB423" s="231"/>
      <c r="BC423" s="231"/>
      <c r="BD423" s="231"/>
      <c r="BE423" s="231"/>
      <c r="BF423" s="231"/>
      <c r="BG423" s="231"/>
      <c r="BH423" s="231"/>
      <c r="BI423" s="231"/>
      <c r="BJ423" s="231"/>
      <c r="BK423" s="231"/>
      <c r="BL423" s="231"/>
      <c r="BM423" s="231"/>
      <c r="BN423" s="231"/>
      <c r="BO423" s="231"/>
      <c r="BP423" s="231"/>
      <c r="BQ423" s="231"/>
      <c r="BR423" s="231"/>
      <c r="BS423" s="231"/>
      <c r="BT423" s="231"/>
      <c r="BU423" s="231"/>
      <c r="BV423" s="231"/>
      <c r="BW423" s="231"/>
      <c r="BX423" s="231"/>
      <c r="BY423" s="231"/>
      <c r="BZ423" s="231"/>
      <c r="CA423" s="231"/>
      <c r="CB423" s="231"/>
      <c r="CC423" s="231"/>
      <c r="CD423" s="231"/>
      <c r="CE423" s="230"/>
      <c r="CF423" s="230"/>
      <c r="CG423" s="230"/>
      <c r="CH423" s="230"/>
      <c r="CI423" s="230"/>
      <c r="CJ423" s="230"/>
      <c r="CK423" s="230"/>
      <c r="CL423" s="230"/>
      <c r="CM423" s="230"/>
      <c r="CN423" s="230"/>
      <c r="CO423" s="230"/>
      <c r="CP423" s="230"/>
      <c r="CQ423" s="230"/>
    </row>
    <row r="424" spans="1:95" s="232" customFormat="1" ht="21" customHeight="1" thickBot="1" x14ac:dyDescent="0.25">
      <c r="A424" s="330"/>
      <c r="B424" s="267"/>
      <c r="C424" s="153"/>
      <c r="D424" s="634"/>
      <c r="E424" s="644"/>
      <c r="F424" s="813">
        <v>0</v>
      </c>
      <c r="G424" s="646"/>
      <c r="H424" s="646"/>
      <c r="I424" s="646"/>
      <c r="J424" s="646"/>
      <c r="K424" s="646"/>
      <c r="L424" s="646"/>
      <c r="M424" s="646"/>
      <c r="N424" s="646"/>
      <c r="O424" s="646"/>
      <c r="P424" s="646"/>
      <c r="Q424" s="646"/>
      <c r="R424" s="646"/>
      <c r="S424" s="646"/>
      <c r="T424" s="646"/>
      <c r="U424" s="646"/>
      <c r="V424" s="646"/>
      <c r="W424" s="646"/>
      <c r="X424" s="646"/>
      <c r="Y424" s="646"/>
      <c r="Z424" s="647"/>
      <c r="AA424" s="57"/>
      <c r="AB424" s="230"/>
      <c r="AC424" s="436"/>
      <c r="AD424" s="202"/>
      <c r="AE424" s="231"/>
      <c r="AF424" s="436"/>
      <c r="AG424" s="231"/>
      <c r="AH424" s="231"/>
      <c r="AI424" s="231"/>
      <c r="AJ424" s="231"/>
      <c r="AK424" s="231"/>
      <c r="AL424" s="231"/>
      <c r="AM424" s="231"/>
      <c r="AN424" s="231"/>
      <c r="AO424" s="231"/>
      <c r="AP424" s="231"/>
      <c r="AQ424" s="231"/>
      <c r="AR424" s="231"/>
      <c r="AS424" s="231"/>
      <c r="AT424" s="231"/>
      <c r="AU424" s="231"/>
      <c r="AV424" s="231"/>
      <c r="AW424" s="231"/>
      <c r="AX424" s="231"/>
      <c r="AY424" s="231"/>
      <c r="AZ424" s="231"/>
      <c r="BA424" s="231"/>
      <c r="BB424" s="231"/>
      <c r="BC424" s="231"/>
      <c r="BD424" s="231"/>
      <c r="BE424" s="231"/>
      <c r="BF424" s="231"/>
      <c r="BG424" s="231"/>
      <c r="BH424" s="231"/>
      <c r="BI424" s="231"/>
      <c r="BJ424" s="231"/>
      <c r="BK424" s="231"/>
      <c r="BL424" s="231"/>
      <c r="BM424" s="231"/>
      <c r="BN424" s="231"/>
      <c r="BO424" s="231"/>
      <c r="BP424" s="231"/>
      <c r="BQ424" s="231"/>
      <c r="BR424" s="231"/>
      <c r="BS424" s="231"/>
      <c r="BT424" s="231"/>
      <c r="BU424" s="231"/>
      <c r="BV424" s="231"/>
      <c r="BW424" s="231"/>
      <c r="BX424" s="231"/>
      <c r="BY424" s="231"/>
      <c r="BZ424" s="231"/>
      <c r="CA424" s="231"/>
      <c r="CB424" s="231"/>
      <c r="CC424" s="231"/>
      <c r="CD424" s="231"/>
      <c r="CE424" s="230"/>
      <c r="CF424" s="230"/>
      <c r="CG424" s="230"/>
      <c r="CH424" s="230"/>
      <c r="CI424" s="230"/>
      <c r="CJ424" s="230"/>
      <c r="CK424" s="230"/>
      <c r="CL424" s="230"/>
      <c r="CM424" s="230"/>
      <c r="CN424" s="230"/>
      <c r="CO424" s="230"/>
      <c r="CP424" s="230"/>
      <c r="CQ424" s="230"/>
    </row>
    <row r="425" spans="1:95" s="232" customFormat="1" ht="30" customHeight="1" thickBot="1" x14ac:dyDescent="0.25">
      <c r="A425" s="327"/>
      <c r="B425" s="263" t="s">
        <v>316</v>
      </c>
      <c r="C425" s="312" t="s">
        <v>351</v>
      </c>
      <c r="D425" s="243"/>
      <c r="E425" s="244"/>
      <c r="F425" s="32" t="s">
        <v>429</v>
      </c>
      <c r="G425" s="47"/>
      <c r="H425" s="31" t="s">
        <v>429</v>
      </c>
      <c r="I425" s="45"/>
      <c r="J425" s="168" t="s">
        <v>429</v>
      </c>
      <c r="K425" s="47"/>
      <c r="L425" s="31" t="s">
        <v>429</v>
      </c>
      <c r="M425" s="60"/>
      <c r="N425" s="31" t="s">
        <v>429</v>
      </c>
      <c r="O425" s="300"/>
      <c r="P425" s="31"/>
      <c r="Q425" s="244"/>
      <c r="R425" s="299"/>
      <c r="S425" s="300"/>
      <c r="T425" s="243"/>
      <c r="U425" s="244"/>
      <c r="V425" s="299"/>
      <c r="W425" s="300"/>
      <c r="X425" s="301"/>
      <c r="Y425" s="301"/>
      <c r="Z425" s="354"/>
      <c r="AA425" s="57"/>
      <c r="AB425" s="230"/>
      <c r="AC425" s="231"/>
      <c r="AD425" s="202"/>
      <c r="AE425" s="231"/>
      <c r="AF425" s="231"/>
      <c r="AG425" s="231"/>
      <c r="AH425" s="231"/>
      <c r="AI425" s="231"/>
      <c r="AJ425" s="231"/>
      <c r="AK425" s="231"/>
      <c r="AL425" s="231"/>
      <c r="AM425" s="231"/>
      <c r="AN425" s="231"/>
      <c r="AO425" s="231"/>
      <c r="AP425" s="231"/>
      <c r="AQ425" s="231"/>
      <c r="AR425" s="231"/>
      <c r="AS425" s="231"/>
      <c r="AT425" s="231"/>
      <c r="AU425" s="231"/>
      <c r="AV425" s="231"/>
      <c r="AW425" s="231"/>
      <c r="AX425" s="231"/>
      <c r="AY425" s="231"/>
      <c r="AZ425" s="231"/>
      <c r="BA425" s="231"/>
      <c r="BB425" s="231"/>
      <c r="BC425" s="231"/>
      <c r="BD425" s="231"/>
      <c r="BE425" s="231"/>
      <c r="BF425" s="231"/>
      <c r="BG425" s="231"/>
      <c r="BH425" s="231"/>
      <c r="BI425" s="231"/>
      <c r="BJ425" s="231"/>
      <c r="BK425" s="231"/>
      <c r="BL425" s="231"/>
      <c r="BM425" s="231"/>
      <c r="BN425" s="231"/>
      <c r="BO425" s="231"/>
      <c r="BP425" s="231"/>
      <c r="BQ425" s="231"/>
      <c r="BR425" s="231"/>
      <c r="BS425" s="231"/>
      <c r="BT425" s="231"/>
      <c r="BU425" s="231"/>
      <c r="BV425" s="231"/>
      <c r="BW425" s="231"/>
      <c r="BX425" s="231"/>
      <c r="BY425" s="231"/>
      <c r="BZ425" s="231"/>
      <c r="CA425" s="231"/>
      <c r="CB425" s="231"/>
      <c r="CC425" s="231"/>
      <c r="CD425" s="231"/>
      <c r="CE425" s="230"/>
      <c r="CF425" s="230"/>
      <c r="CG425" s="230"/>
      <c r="CH425" s="230"/>
      <c r="CI425" s="230"/>
      <c r="CJ425" s="230"/>
      <c r="CK425" s="230"/>
      <c r="CL425" s="230"/>
      <c r="CM425" s="230"/>
      <c r="CN425" s="230"/>
      <c r="CO425" s="230"/>
      <c r="CP425" s="230"/>
      <c r="CQ425" s="230"/>
    </row>
    <row r="426" spans="1:95" s="232" customFormat="1" ht="45" customHeight="1" x14ac:dyDescent="0.2">
      <c r="A426" s="341"/>
      <c r="B426" s="224" t="s">
        <v>90</v>
      </c>
      <c r="C426" s="130" t="s">
        <v>785</v>
      </c>
      <c r="D426" s="641"/>
      <c r="E426" s="642"/>
      <c r="F426" s="641"/>
      <c r="G426" s="642"/>
      <c r="H426" s="641"/>
      <c r="I426" s="642"/>
      <c r="J426" s="641"/>
      <c r="K426" s="642"/>
      <c r="L426" s="641"/>
      <c r="M426" s="642"/>
      <c r="N426" s="641"/>
      <c r="O426" s="642"/>
      <c r="P426" s="641"/>
      <c r="Q426" s="642"/>
      <c r="R426" s="641"/>
      <c r="S426" s="642"/>
      <c r="T426" s="641"/>
      <c r="U426" s="642"/>
      <c r="V426" s="641"/>
      <c r="W426" s="642"/>
      <c r="X426" s="241"/>
      <c r="Y426" s="99">
        <f>IF(OR(D426="s",F426="s",H426="s",J426="s",L426="s",N426="s",P426="s",R426="s",T426="s",V426="s"), 0, IF(OR(D426="a",F426="a",H426="a",J426="a",L426="a",N426="a",P426="a",R426="a",T426="a",V426="a"),Z426,0))</f>
        <v>0</v>
      </c>
      <c r="Z426" s="338">
        <v>10</v>
      </c>
      <c r="AA426" s="57">
        <f>COUNTIF(D426:W426,"a")+COUNTIF(D426:W426,"s")</f>
        <v>0</v>
      </c>
      <c r="AB426" s="402"/>
      <c r="AC426" s="231"/>
      <c r="AD426" s="202" t="s">
        <v>34</v>
      </c>
      <c r="AE426" s="404"/>
      <c r="AF426" s="231"/>
      <c r="AG426" s="231"/>
      <c r="AH426" s="231"/>
      <c r="AI426" s="231"/>
      <c r="AJ426" s="231"/>
      <c r="AK426" s="231"/>
      <c r="AL426" s="231"/>
      <c r="AM426" s="231"/>
      <c r="AN426" s="231"/>
      <c r="AO426" s="231"/>
      <c r="AP426" s="231"/>
      <c r="AQ426" s="231"/>
      <c r="AR426" s="231"/>
      <c r="AS426" s="231"/>
      <c r="AT426" s="231"/>
      <c r="AU426" s="231"/>
      <c r="AV426" s="231"/>
      <c r="AW426" s="231"/>
      <c r="AX426" s="231"/>
      <c r="AY426" s="231"/>
      <c r="AZ426" s="231"/>
      <c r="BA426" s="231"/>
      <c r="BB426" s="231"/>
      <c r="BC426" s="231"/>
      <c r="BD426" s="231"/>
      <c r="BE426" s="231"/>
      <c r="BF426" s="231"/>
      <c r="BG426" s="231"/>
      <c r="BH426" s="231"/>
      <c r="BI426" s="231"/>
      <c r="BJ426" s="231"/>
      <c r="BK426" s="231"/>
      <c r="BL426" s="231"/>
      <c r="BM426" s="231"/>
      <c r="BN426" s="231"/>
      <c r="BO426" s="231"/>
      <c r="BP426" s="231"/>
      <c r="BQ426" s="231"/>
      <c r="BR426" s="231"/>
      <c r="BS426" s="231"/>
      <c r="BT426" s="231"/>
      <c r="BU426" s="231"/>
      <c r="BV426" s="231"/>
      <c r="BW426" s="231"/>
      <c r="BX426" s="231"/>
      <c r="BY426" s="231"/>
      <c r="BZ426" s="231"/>
      <c r="CA426" s="231"/>
      <c r="CB426" s="231"/>
      <c r="CC426" s="231"/>
      <c r="CD426" s="231"/>
      <c r="CE426" s="230"/>
      <c r="CF426" s="230"/>
      <c r="CG426" s="230"/>
      <c r="CH426" s="230"/>
      <c r="CI426" s="230"/>
      <c r="CJ426" s="230"/>
      <c r="CK426" s="230"/>
      <c r="CL426" s="230"/>
      <c r="CM426" s="230"/>
      <c r="CN426" s="230"/>
      <c r="CO426" s="230"/>
      <c r="CP426" s="230"/>
      <c r="CQ426" s="230"/>
    </row>
    <row r="427" spans="1:95" s="232" customFormat="1" ht="45" customHeight="1" x14ac:dyDescent="0.2">
      <c r="A427" s="341"/>
      <c r="B427" s="240" t="s">
        <v>97</v>
      </c>
      <c r="C427" s="130" t="s">
        <v>786</v>
      </c>
      <c r="D427" s="641"/>
      <c r="E427" s="642"/>
      <c r="F427" s="641"/>
      <c r="G427" s="642"/>
      <c r="H427" s="641"/>
      <c r="I427" s="642"/>
      <c r="J427" s="641"/>
      <c r="K427" s="642"/>
      <c r="L427" s="641"/>
      <c r="M427" s="642"/>
      <c r="N427" s="641"/>
      <c r="O427" s="642"/>
      <c r="P427" s="641"/>
      <c r="Q427" s="642"/>
      <c r="R427" s="641"/>
      <c r="S427" s="642"/>
      <c r="T427" s="641"/>
      <c r="U427" s="642"/>
      <c r="V427" s="641"/>
      <c r="W427" s="642"/>
      <c r="X427" s="241"/>
      <c r="Y427" s="242">
        <f>IF(OR(D427="s",F427="s",H427="s",J427="s",L427="s",N427="s",P427="s",R427="s",T427="s",V427="s"), 0, IF(OR(D427="a",F427="a",H427="a",J427="a",L427="a",N427="a",P427="a",R427="a",T427="a",V427="a"),Z427,0))</f>
        <v>0</v>
      </c>
      <c r="Z427" s="338">
        <v>5</v>
      </c>
      <c r="AA427" s="57">
        <f>COUNTIF(D427:W427,"a")+COUNTIF(D427:W427,"s")</f>
        <v>0</v>
      </c>
      <c r="AB427" s="402"/>
      <c r="AC427" s="231"/>
      <c r="AD427" s="202" t="s">
        <v>34</v>
      </c>
      <c r="AE427" s="404"/>
      <c r="AF427" s="231"/>
      <c r="AG427" s="231"/>
      <c r="AH427" s="231"/>
      <c r="AI427" s="231"/>
      <c r="AJ427" s="231"/>
      <c r="AK427" s="231"/>
      <c r="AL427" s="231"/>
      <c r="AM427" s="231"/>
      <c r="AN427" s="231"/>
      <c r="AO427" s="231"/>
      <c r="AP427" s="231"/>
      <c r="AQ427" s="231"/>
      <c r="AR427" s="231"/>
      <c r="AS427" s="231"/>
      <c r="AT427" s="231"/>
      <c r="AU427" s="231"/>
      <c r="AV427" s="231"/>
      <c r="AW427" s="231"/>
      <c r="AX427" s="231"/>
      <c r="AY427" s="231"/>
      <c r="AZ427" s="231"/>
      <c r="BA427" s="231"/>
      <c r="BB427" s="231"/>
      <c r="BC427" s="231"/>
      <c r="BD427" s="231"/>
      <c r="BE427" s="231"/>
      <c r="BF427" s="231"/>
      <c r="BG427" s="231"/>
      <c r="BH427" s="231"/>
      <c r="BI427" s="231"/>
      <c r="BJ427" s="231"/>
      <c r="BK427" s="231"/>
      <c r="BL427" s="231"/>
      <c r="BM427" s="231"/>
      <c r="BN427" s="231"/>
      <c r="BO427" s="231"/>
      <c r="BP427" s="231"/>
      <c r="BQ427" s="231"/>
      <c r="BR427" s="231"/>
      <c r="BS427" s="231"/>
      <c r="BT427" s="231"/>
      <c r="BU427" s="231"/>
      <c r="BV427" s="231"/>
      <c r="BW427" s="231"/>
      <c r="BX427" s="231"/>
      <c r="BY427" s="231"/>
      <c r="BZ427" s="231"/>
      <c r="CA427" s="231"/>
      <c r="CB427" s="231"/>
      <c r="CC427" s="231"/>
      <c r="CD427" s="231"/>
      <c r="CE427" s="230"/>
      <c r="CF427" s="230"/>
      <c r="CG427" s="230"/>
      <c r="CH427" s="230"/>
      <c r="CI427" s="230"/>
      <c r="CJ427" s="230"/>
      <c r="CK427" s="230"/>
      <c r="CL427" s="230"/>
      <c r="CM427" s="230"/>
      <c r="CN427" s="230"/>
      <c r="CO427" s="230"/>
      <c r="CP427" s="230"/>
      <c r="CQ427" s="230"/>
    </row>
    <row r="428" spans="1:95" s="232" customFormat="1" ht="45" customHeight="1" thickBot="1" x14ac:dyDescent="0.2">
      <c r="A428" s="341"/>
      <c r="B428" s="224" t="s">
        <v>24</v>
      </c>
      <c r="C428" s="130" t="s">
        <v>787</v>
      </c>
      <c r="D428" s="641"/>
      <c r="E428" s="642"/>
      <c r="F428" s="641"/>
      <c r="G428" s="642"/>
      <c r="H428" s="641"/>
      <c r="I428" s="642"/>
      <c r="J428" s="641"/>
      <c r="K428" s="642"/>
      <c r="L428" s="641"/>
      <c r="M428" s="642"/>
      <c r="N428" s="641"/>
      <c r="O428" s="642"/>
      <c r="P428" s="641"/>
      <c r="Q428" s="642"/>
      <c r="R428" s="641"/>
      <c r="S428" s="642"/>
      <c r="T428" s="641"/>
      <c r="U428" s="642"/>
      <c r="V428" s="641"/>
      <c r="W428" s="642"/>
      <c r="X428" s="303"/>
      <c r="Y428" s="105">
        <f>IF(OR(D428="s",F428="s",H428="s",J428="s",L428="s",N428="s",P428="s",R428="s",T428="s",V428="s"), 0, IF(OR(D428="a",F428="a",H428="a",J428="a",L428="a",N428="a",P428="a",R428="a",T428="a",V428="a"),Z428,0))</f>
        <v>0</v>
      </c>
      <c r="Z428" s="338">
        <v>5</v>
      </c>
      <c r="AA428" s="57">
        <f>COUNTIF(D428:W428,"a")+COUNTIF(D428:W428,"s")</f>
        <v>0</v>
      </c>
      <c r="AB428" s="402"/>
      <c r="AC428" s="231"/>
      <c r="AD428" s="202"/>
      <c r="AE428" s="404"/>
      <c r="AF428" s="231"/>
      <c r="AG428" s="231"/>
      <c r="AH428" s="231"/>
      <c r="AI428" s="231"/>
      <c r="AJ428" s="231"/>
      <c r="AK428" s="231"/>
      <c r="AL428" s="231"/>
      <c r="AM428" s="231"/>
      <c r="AN428" s="231"/>
      <c r="AO428" s="231"/>
      <c r="AP428" s="231"/>
      <c r="AQ428" s="231"/>
      <c r="AR428" s="231"/>
      <c r="AS428" s="231"/>
      <c r="AT428" s="231"/>
      <c r="AU428" s="231"/>
      <c r="AV428" s="231"/>
      <c r="AW428" s="231"/>
      <c r="AX428" s="231"/>
      <c r="AY428" s="231"/>
      <c r="AZ428" s="231"/>
      <c r="BA428" s="231"/>
      <c r="BB428" s="231"/>
      <c r="BC428" s="231"/>
      <c r="BD428" s="231"/>
      <c r="BE428" s="231"/>
      <c r="BF428" s="231"/>
      <c r="BG428" s="231"/>
      <c r="BH428" s="231"/>
      <c r="BI428" s="231"/>
      <c r="BJ428" s="231"/>
      <c r="BK428" s="231"/>
      <c r="BL428" s="231"/>
      <c r="BM428" s="231"/>
      <c r="BN428" s="231"/>
      <c r="BO428" s="231"/>
      <c r="BP428" s="231"/>
      <c r="BQ428" s="231"/>
      <c r="BR428" s="231"/>
      <c r="BS428" s="231"/>
      <c r="BT428" s="231"/>
      <c r="BU428" s="231"/>
      <c r="BV428" s="231"/>
      <c r="BW428" s="231"/>
      <c r="BX428" s="231"/>
      <c r="BY428" s="231"/>
      <c r="BZ428" s="231"/>
      <c r="CA428" s="231"/>
      <c r="CB428" s="231"/>
      <c r="CC428" s="231"/>
      <c r="CD428" s="231"/>
      <c r="CE428" s="230"/>
      <c r="CF428" s="230"/>
      <c r="CG428" s="230"/>
      <c r="CH428" s="230"/>
      <c r="CI428" s="230"/>
      <c r="CJ428" s="230"/>
      <c r="CK428" s="230"/>
      <c r="CL428" s="230"/>
      <c r="CM428" s="230"/>
      <c r="CN428" s="230"/>
      <c r="CO428" s="230"/>
      <c r="CP428" s="230"/>
      <c r="CQ428" s="230"/>
    </row>
    <row r="429" spans="1:95" s="232" customFormat="1" ht="21" customHeight="1" thickTop="1" thickBot="1" x14ac:dyDescent="0.25">
      <c r="A429" s="341"/>
      <c r="B429" s="214"/>
      <c r="C429" s="139"/>
      <c r="D429" s="631" t="s">
        <v>145</v>
      </c>
      <c r="E429" s="648"/>
      <c r="F429" s="648"/>
      <c r="G429" s="648"/>
      <c r="H429" s="648"/>
      <c r="I429" s="648"/>
      <c r="J429" s="648"/>
      <c r="K429" s="648"/>
      <c r="L429" s="648"/>
      <c r="M429" s="648"/>
      <c r="N429" s="648"/>
      <c r="O429" s="648"/>
      <c r="P429" s="648"/>
      <c r="Q429" s="648"/>
      <c r="R429" s="648"/>
      <c r="S429" s="648"/>
      <c r="T429" s="648"/>
      <c r="U429" s="648"/>
      <c r="V429" s="648"/>
      <c r="W429" s="648"/>
      <c r="X429" s="718"/>
      <c r="Y429" s="447">
        <f>SUM(Y426:Y428)</f>
        <v>0</v>
      </c>
      <c r="Z429" s="339">
        <f>SUM(Z426:Z428)</f>
        <v>20</v>
      </c>
      <c r="AA429" s="57"/>
      <c r="AB429" s="230"/>
      <c r="AC429" s="231"/>
      <c r="AD429" s="202"/>
      <c r="AE429" s="231"/>
      <c r="AF429" s="231"/>
      <c r="AG429" s="231"/>
      <c r="AH429" s="231"/>
      <c r="AI429" s="231"/>
      <c r="AJ429" s="231"/>
      <c r="AK429" s="231"/>
      <c r="AL429" s="231"/>
      <c r="AM429" s="231"/>
      <c r="AN429" s="231"/>
      <c r="AO429" s="231"/>
      <c r="AP429" s="231"/>
      <c r="AQ429" s="231"/>
      <c r="AR429" s="231"/>
      <c r="AS429" s="231"/>
      <c r="AT429" s="231"/>
      <c r="AU429" s="231"/>
      <c r="AV429" s="231"/>
      <c r="AW429" s="231"/>
      <c r="AX429" s="231"/>
      <c r="AY429" s="231"/>
      <c r="AZ429" s="231"/>
      <c r="BA429" s="231"/>
      <c r="BB429" s="231"/>
      <c r="BC429" s="231"/>
      <c r="BD429" s="231"/>
      <c r="BE429" s="231"/>
      <c r="BF429" s="231"/>
      <c r="BG429" s="231"/>
      <c r="BH429" s="231"/>
      <c r="BI429" s="231"/>
      <c r="BJ429" s="231"/>
      <c r="BK429" s="231"/>
      <c r="BL429" s="231"/>
      <c r="BM429" s="231"/>
      <c r="BN429" s="231"/>
      <c r="BO429" s="231"/>
      <c r="BP429" s="231"/>
      <c r="BQ429" s="231"/>
      <c r="BR429" s="231"/>
      <c r="BS429" s="231"/>
      <c r="BT429" s="231"/>
      <c r="BU429" s="231"/>
      <c r="BV429" s="231"/>
      <c r="BW429" s="231"/>
      <c r="BX429" s="231"/>
      <c r="BY429" s="231"/>
      <c r="BZ429" s="231"/>
      <c r="CA429" s="231"/>
      <c r="CB429" s="231"/>
      <c r="CC429" s="231"/>
      <c r="CD429" s="231"/>
      <c r="CE429" s="230"/>
      <c r="CF429" s="230"/>
      <c r="CG429" s="230"/>
      <c r="CH429" s="230"/>
      <c r="CI429" s="230"/>
      <c r="CJ429" s="230"/>
      <c r="CK429" s="230"/>
      <c r="CL429" s="230"/>
      <c r="CM429" s="230"/>
      <c r="CN429" s="230"/>
      <c r="CO429" s="230"/>
      <c r="CP429" s="230"/>
      <c r="CQ429" s="230"/>
    </row>
    <row r="430" spans="1:95" s="232" customFormat="1" ht="21" customHeight="1" thickBot="1" x14ac:dyDescent="0.25">
      <c r="A430" s="330"/>
      <c r="B430" s="302"/>
      <c r="C430" s="304"/>
      <c r="D430" s="634"/>
      <c r="E430" s="635"/>
      <c r="F430" s="796">
        <v>15</v>
      </c>
      <c r="G430" s="797"/>
      <c r="H430" s="797"/>
      <c r="I430" s="797"/>
      <c r="J430" s="797"/>
      <c r="K430" s="797"/>
      <c r="L430" s="797"/>
      <c r="M430" s="797"/>
      <c r="N430" s="797"/>
      <c r="O430" s="797"/>
      <c r="P430" s="797"/>
      <c r="Q430" s="797"/>
      <c r="R430" s="797"/>
      <c r="S430" s="797"/>
      <c r="T430" s="797"/>
      <c r="U430" s="797"/>
      <c r="V430" s="797"/>
      <c r="W430" s="797"/>
      <c r="X430" s="797"/>
      <c r="Y430" s="797"/>
      <c r="Z430" s="798"/>
      <c r="AA430" s="57"/>
      <c r="AB430" s="230"/>
      <c r="AC430" s="231"/>
      <c r="AD430" s="202"/>
      <c r="AE430" s="231"/>
      <c r="AF430" s="231"/>
      <c r="AG430" s="231"/>
      <c r="AH430" s="231"/>
      <c r="AI430" s="231"/>
      <c r="AJ430" s="231"/>
      <c r="AK430" s="231"/>
      <c r="AL430" s="231"/>
      <c r="AM430" s="231"/>
      <c r="AN430" s="231"/>
      <c r="AO430" s="231"/>
      <c r="AP430" s="231"/>
      <c r="AQ430" s="231"/>
      <c r="AR430" s="231"/>
      <c r="AS430" s="231"/>
      <c r="AT430" s="231"/>
      <c r="AU430" s="231"/>
      <c r="AV430" s="231"/>
      <c r="AW430" s="231"/>
      <c r="AX430" s="231"/>
      <c r="AY430" s="231"/>
      <c r="AZ430" s="231"/>
      <c r="BA430" s="231"/>
      <c r="BB430" s="231"/>
      <c r="BC430" s="231"/>
      <c r="BD430" s="231"/>
      <c r="BE430" s="231"/>
      <c r="BF430" s="231"/>
      <c r="BG430" s="231"/>
      <c r="BH430" s="231"/>
      <c r="BI430" s="231"/>
      <c r="BJ430" s="231"/>
      <c r="BK430" s="231"/>
      <c r="BL430" s="231"/>
      <c r="BM430" s="231"/>
      <c r="BN430" s="231"/>
      <c r="BO430" s="231"/>
      <c r="BP430" s="231"/>
      <c r="BQ430" s="231"/>
      <c r="BR430" s="231"/>
      <c r="BS430" s="231"/>
      <c r="BT430" s="231"/>
      <c r="BU430" s="231"/>
      <c r="BV430" s="231"/>
      <c r="BW430" s="231"/>
      <c r="BX430" s="231"/>
      <c r="BY430" s="231"/>
      <c r="BZ430" s="231"/>
      <c r="CA430" s="231"/>
      <c r="CB430" s="231"/>
      <c r="CC430" s="231"/>
      <c r="CD430" s="231"/>
      <c r="CE430" s="230"/>
      <c r="CF430" s="230"/>
      <c r="CG430" s="230"/>
      <c r="CH430" s="230"/>
      <c r="CI430" s="230"/>
      <c r="CJ430" s="230"/>
      <c r="CK430" s="230"/>
      <c r="CL430" s="230"/>
      <c r="CM430" s="230"/>
      <c r="CN430" s="230"/>
      <c r="CO430" s="230"/>
      <c r="CP430" s="230"/>
      <c r="CQ430" s="230"/>
    </row>
    <row r="431" spans="1:95" s="232" customFormat="1" ht="30" customHeight="1" thickBot="1" x14ac:dyDescent="0.25">
      <c r="A431" s="327"/>
      <c r="B431" s="247" t="s">
        <v>25</v>
      </c>
      <c r="C431" s="312" t="s">
        <v>26</v>
      </c>
      <c r="D431" s="243"/>
      <c r="E431" s="244"/>
      <c r="F431" s="32" t="s">
        <v>429</v>
      </c>
      <c r="G431" s="47"/>
      <c r="H431" s="31" t="s">
        <v>429</v>
      </c>
      <c r="I431" s="45"/>
      <c r="J431" s="168" t="s">
        <v>429</v>
      </c>
      <c r="K431" s="47"/>
      <c r="L431" s="31" t="s">
        <v>429</v>
      </c>
      <c r="M431" s="60"/>
      <c r="N431" s="31" t="s">
        <v>429</v>
      </c>
      <c r="O431" s="300"/>
      <c r="P431" s="31"/>
      <c r="Q431" s="244"/>
      <c r="R431" s="299"/>
      <c r="S431" s="300"/>
      <c r="T431" s="243"/>
      <c r="U431" s="244"/>
      <c r="V431" s="299"/>
      <c r="W431" s="300"/>
      <c r="X431" s="301"/>
      <c r="Y431" s="301"/>
      <c r="Z431" s="354"/>
      <c r="AA431" s="57"/>
      <c r="AB431" s="230"/>
      <c r="AC431" s="231"/>
      <c r="AD431" s="202"/>
      <c r="AE431" s="231"/>
      <c r="AF431" s="231"/>
      <c r="AG431" s="231"/>
      <c r="AH431" s="231"/>
      <c r="AI431" s="231"/>
      <c r="AJ431" s="231"/>
      <c r="AK431" s="231"/>
      <c r="AL431" s="231"/>
      <c r="AM431" s="231"/>
      <c r="AN431" s="231"/>
      <c r="AO431" s="231"/>
      <c r="AP431" s="231"/>
      <c r="AQ431" s="231"/>
      <c r="AR431" s="231"/>
      <c r="AS431" s="231"/>
      <c r="AT431" s="231"/>
      <c r="AU431" s="231"/>
      <c r="AV431" s="231"/>
      <c r="AW431" s="231"/>
      <c r="AX431" s="231"/>
      <c r="AY431" s="231"/>
      <c r="AZ431" s="231"/>
      <c r="BA431" s="231"/>
      <c r="BB431" s="231"/>
      <c r="BC431" s="231"/>
      <c r="BD431" s="231"/>
      <c r="BE431" s="231"/>
      <c r="BF431" s="231"/>
      <c r="BG431" s="231"/>
      <c r="BH431" s="231"/>
      <c r="BI431" s="231"/>
      <c r="BJ431" s="231"/>
      <c r="BK431" s="231"/>
      <c r="BL431" s="231"/>
      <c r="BM431" s="231"/>
      <c r="BN431" s="231"/>
      <c r="BO431" s="231"/>
      <c r="BP431" s="231"/>
      <c r="BQ431" s="231"/>
      <c r="BR431" s="231"/>
      <c r="BS431" s="231"/>
      <c r="BT431" s="231"/>
      <c r="BU431" s="231"/>
      <c r="BV431" s="231"/>
      <c r="BW431" s="231"/>
      <c r="BX431" s="231"/>
      <c r="BY431" s="231"/>
      <c r="BZ431" s="231"/>
      <c r="CA431" s="231"/>
      <c r="CB431" s="231"/>
      <c r="CC431" s="231"/>
      <c r="CD431" s="231"/>
      <c r="CE431" s="230"/>
      <c r="CF431" s="230"/>
      <c r="CG431" s="230"/>
      <c r="CH431" s="230"/>
      <c r="CI431" s="230"/>
      <c r="CJ431" s="230"/>
      <c r="CK431" s="230"/>
      <c r="CL431" s="230"/>
      <c r="CM431" s="230"/>
      <c r="CN431" s="230"/>
      <c r="CO431" s="230"/>
      <c r="CP431" s="230"/>
      <c r="CQ431" s="230"/>
    </row>
    <row r="432" spans="1:95" s="1" customFormat="1" ht="30" customHeight="1" x14ac:dyDescent="0.2">
      <c r="A432" s="341"/>
      <c r="B432" s="219"/>
      <c r="C432" s="311" t="s">
        <v>806</v>
      </c>
      <c r="D432" s="652"/>
      <c r="E432" s="653"/>
      <c r="F432" s="653"/>
      <c r="G432" s="653"/>
      <c r="H432" s="653"/>
      <c r="I432" s="653"/>
      <c r="J432" s="653"/>
      <c r="K432" s="653"/>
      <c r="L432" s="653"/>
      <c r="M432" s="653"/>
      <c r="N432" s="653"/>
      <c r="O432" s="653"/>
      <c r="P432" s="653"/>
      <c r="Q432" s="653"/>
      <c r="R432" s="653"/>
      <c r="S432" s="653"/>
      <c r="T432" s="653"/>
      <c r="U432" s="653"/>
      <c r="V432" s="653"/>
      <c r="W432" s="653"/>
      <c r="X432" s="653"/>
      <c r="Y432" s="653"/>
      <c r="Z432" s="654"/>
      <c r="AA432" s="16"/>
      <c r="AB432" s="55"/>
      <c r="AC432" s="199"/>
      <c r="AD432" s="199"/>
      <c r="AE432" s="199"/>
      <c r="AF432" s="199"/>
      <c r="AG432" s="199"/>
      <c r="AH432" s="199"/>
      <c r="AI432" s="199"/>
      <c r="AJ432" s="199"/>
      <c r="AK432" s="199"/>
      <c r="AL432" s="199"/>
      <c r="AM432" s="199"/>
      <c r="AN432" s="199"/>
      <c r="AO432" s="199"/>
      <c r="AP432" s="199"/>
      <c r="AQ432" s="199"/>
      <c r="AR432" s="199"/>
      <c r="AS432" s="199"/>
      <c r="AT432" s="199"/>
      <c r="AU432" s="199"/>
      <c r="AV432" s="199"/>
      <c r="AW432" s="199"/>
      <c r="AX432" s="199"/>
      <c r="AY432" s="199"/>
      <c r="AZ432" s="199"/>
      <c r="BA432" s="199"/>
      <c r="BB432" s="199"/>
      <c r="BC432" s="199"/>
      <c r="BD432" s="199"/>
      <c r="BE432" s="199"/>
      <c r="BF432" s="199"/>
      <c r="BG432" s="199"/>
      <c r="BH432" s="199"/>
      <c r="BI432" s="199"/>
      <c r="BJ432" s="199"/>
      <c r="BK432" s="199"/>
      <c r="BL432" s="199"/>
      <c r="BM432" s="199"/>
      <c r="BN432" s="199"/>
      <c r="BO432" s="199"/>
      <c r="BP432" s="199"/>
      <c r="BQ432" s="199"/>
      <c r="BR432" s="199"/>
      <c r="BS432" s="199"/>
      <c r="BT432" s="199"/>
      <c r="BU432" s="199"/>
      <c r="BV432" s="199"/>
      <c r="BW432" s="199"/>
      <c r="BX432" s="199"/>
      <c r="BY432" s="199"/>
      <c r="BZ432" s="199"/>
      <c r="CA432" s="199"/>
      <c r="CB432" s="199"/>
      <c r="CC432" s="199"/>
      <c r="CD432" s="199"/>
      <c r="CE432" s="199"/>
    </row>
    <row r="433" spans="1:95" s="232" customFormat="1" ht="67.7" customHeight="1" x14ac:dyDescent="0.15">
      <c r="A433" s="341"/>
      <c r="B433" s="224" t="s">
        <v>162</v>
      </c>
      <c r="C433" s="130" t="s">
        <v>788</v>
      </c>
      <c r="D433" s="641"/>
      <c r="E433" s="642"/>
      <c r="F433" s="641"/>
      <c r="G433" s="642"/>
      <c r="H433" s="641"/>
      <c r="I433" s="642"/>
      <c r="J433" s="641"/>
      <c r="K433" s="642"/>
      <c r="L433" s="641"/>
      <c r="M433" s="642"/>
      <c r="N433" s="641"/>
      <c r="O433" s="642"/>
      <c r="P433" s="641"/>
      <c r="Q433" s="642"/>
      <c r="R433" s="641"/>
      <c r="S433" s="642"/>
      <c r="T433" s="641"/>
      <c r="U433" s="642"/>
      <c r="V433" s="641"/>
      <c r="W433" s="642"/>
      <c r="X433" s="109"/>
      <c r="Y433" s="99">
        <f>IF(OR(D433="s",F433="s",H433="s",J433="s",L433="s",N433="s",P433="s",R433="s",T433="s",V433="s"), 0, IF(OR(D433="a",F433="a",H433="a",J433="a",L433="a",N433="a",P433="a",R433="a",T433="a",V433="a"),Z433,0))</f>
        <v>0</v>
      </c>
      <c r="Z433" s="338">
        <f>IF(X433="na",0,5)</f>
        <v>5</v>
      </c>
      <c r="AA433" s="16">
        <f>IF(OR(COUNTIF(D436:W436,"a")+COUNTIF(D436:W436,"s")&gt;0),0,(COUNTIF(D433:W433,"a")+COUNTIF(D433:W433,"s")+COUNTIF(X433,"na")))</f>
        <v>0</v>
      </c>
      <c r="AB433" s="228"/>
      <c r="AC433" s="231"/>
      <c r="AD433" s="202" t="s">
        <v>34</v>
      </c>
      <c r="AE433" s="404"/>
      <c r="AF433" s="231"/>
      <c r="AG433" s="231"/>
      <c r="AH433" s="231"/>
      <c r="AI433" s="231"/>
      <c r="AJ433" s="231"/>
      <c r="AK433" s="231"/>
      <c r="AL433" s="231"/>
      <c r="AM433" s="231"/>
      <c r="AN433" s="231"/>
      <c r="AO433" s="231"/>
      <c r="AP433" s="231"/>
      <c r="AQ433" s="231"/>
      <c r="AR433" s="231"/>
      <c r="AS433" s="231"/>
      <c r="AT433" s="231"/>
      <c r="AU433" s="231"/>
      <c r="AV433" s="231"/>
      <c r="AW433" s="231"/>
      <c r="AX433" s="231"/>
      <c r="AY433" s="231"/>
      <c r="AZ433" s="231"/>
      <c r="BA433" s="231"/>
      <c r="BB433" s="231"/>
      <c r="BC433" s="231"/>
      <c r="BD433" s="231"/>
      <c r="BE433" s="231"/>
      <c r="BF433" s="231"/>
      <c r="BG433" s="231"/>
      <c r="BH433" s="231"/>
      <c r="BI433" s="231"/>
      <c r="BJ433" s="231"/>
      <c r="BK433" s="231"/>
      <c r="BL433" s="231"/>
      <c r="BM433" s="231"/>
      <c r="BN433" s="231"/>
      <c r="BO433" s="231"/>
      <c r="BP433" s="231"/>
      <c r="BQ433" s="231"/>
      <c r="BR433" s="231"/>
      <c r="BS433" s="231"/>
      <c r="BT433" s="231"/>
      <c r="BU433" s="231"/>
      <c r="BV433" s="231"/>
      <c r="BW433" s="231"/>
      <c r="BX433" s="231"/>
      <c r="BY433" s="231"/>
      <c r="BZ433" s="231"/>
      <c r="CA433" s="231"/>
      <c r="CB433" s="231"/>
      <c r="CC433" s="231"/>
      <c r="CD433" s="231"/>
      <c r="CE433" s="230"/>
      <c r="CF433" s="230"/>
      <c r="CG433" s="230"/>
      <c r="CH433" s="230"/>
      <c r="CI433" s="230"/>
      <c r="CJ433" s="230"/>
      <c r="CK433" s="230"/>
      <c r="CL433" s="230"/>
      <c r="CM433" s="230"/>
      <c r="CN433" s="230"/>
      <c r="CO433" s="230"/>
      <c r="CP433" s="230"/>
      <c r="CQ433" s="230"/>
    </row>
    <row r="434" spans="1:95" s="232" customFormat="1" ht="67.7" customHeight="1" x14ac:dyDescent="0.2">
      <c r="A434" s="341"/>
      <c r="B434" s="224" t="s">
        <v>370</v>
      </c>
      <c r="C434" s="130" t="s">
        <v>789</v>
      </c>
      <c r="D434" s="585"/>
      <c r="E434" s="627"/>
      <c r="F434" s="585"/>
      <c r="G434" s="627"/>
      <c r="H434" s="585"/>
      <c r="I434" s="627"/>
      <c r="J434" s="585"/>
      <c r="K434" s="627"/>
      <c r="L434" s="585"/>
      <c r="M434" s="627"/>
      <c r="N434" s="585"/>
      <c r="O434" s="627"/>
      <c r="P434" s="585"/>
      <c r="Q434" s="627"/>
      <c r="R434" s="585"/>
      <c r="S434" s="627"/>
      <c r="T434" s="585"/>
      <c r="U434" s="627"/>
      <c r="V434" s="585"/>
      <c r="W434" s="627"/>
      <c r="X434" s="485" t="str">
        <f>IF(X433="na","na","")</f>
        <v/>
      </c>
      <c r="Y434" s="99">
        <f>IF(OR(D434="s",F434="s",H434="s",J434="s",L434="s",N434="s",P434="s",R434="s",T434="s",V434="s"), 0, IF(OR(D434="a",F434="a",H434="a",J434="a",L434="a",N434="a",P434="a",R434="a",T434="a",V434="a"),Z434,0))</f>
        <v>0</v>
      </c>
      <c r="Z434" s="338">
        <f>IF(X434="na",0,5)</f>
        <v>5</v>
      </c>
      <c r="AA434" s="16">
        <f>IF(OR(COUNTIF(D436:W436,"a")+COUNTIF(D436:W436,"s")&gt;0),0,(COUNTIF(D434:W434,"a")+COUNTIF(D434:W434,"s")+COUNTIF(X434,"na")))</f>
        <v>0</v>
      </c>
      <c r="AB434" s="228"/>
      <c r="AC434" s="231"/>
      <c r="AD434" s="202" t="s">
        <v>34</v>
      </c>
      <c r="AE434" s="404"/>
      <c r="AF434" s="231"/>
      <c r="AG434" s="231"/>
      <c r="AH434" s="231"/>
      <c r="AI434" s="231"/>
      <c r="AJ434" s="231"/>
      <c r="AK434" s="231"/>
      <c r="AL434" s="231"/>
      <c r="AM434" s="231"/>
      <c r="AN434" s="231"/>
      <c r="AO434" s="231"/>
      <c r="AP434" s="231"/>
      <c r="AQ434" s="231"/>
      <c r="AR434" s="231"/>
      <c r="AS434" s="231"/>
      <c r="AT434" s="231"/>
      <c r="AU434" s="231"/>
      <c r="AV434" s="231"/>
      <c r="AW434" s="231"/>
      <c r="AX434" s="231"/>
      <c r="AY434" s="231"/>
      <c r="AZ434" s="231"/>
      <c r="BA434" s="231"/>
      <c r="BB434" s="231"/>
      <c r="BC434" s="231"/>
      <c r="BD434" s="231"/>
      <c r="BE434" s="231"/>
      <c r="BF434" s="231"/>
      <c r="BG434" s="231"/>
      <c r="BH434" s="231"/>
      <c r="BI434" s="231"/>
      <c r="BJ434" s="231"/>
      <c r="BK434" s="231"/>
      <c r="BL434" s="231"/>
      <c r="BM434" s="231"/>
      <c r="BN434" s="231"/>
      <c r="BO434" s="231"/>
      <c r="BP434" s="231"/>
      <c r="BQ434" s="231"/>
      <c r="BR434" s="231"/>
      <c r="BS434" s="231"/>
      <c r="BT434" s="231"/>
      <c r="BU434" s="231"/>
      <c r="BV434" s="231"/>
      <c r="BW434" s="231"/>
      <c r="BX434" s="231"/>
      <c r="BY434" s="231"/>
      <c r="BZ434" s="231"/>
      <c r="CA434" s="231"/>
      <c r="CB434" s="231"/>
      <c r="CC434" s="231"/>
      <c r="CD434" s="231"/>
      <c r="CE434" s="230"/>
      <c r="CF434" s="230"/>
      <c r="CG434" s="230"/>
      <c r="CH434" s="230"/>
      <c r="CI434" s="230"/>
      <c r="CJ434" s="230"/>
      <c r="CK434" s="230"/>
      <c r="CL434" s="230"/>
      <c r="CM434" s="230"/>
      <c r="CN434" s="230"/>
      <c r="CO434" s="230"/>
      <c r="CP434" s="230"/>
      <c r="CQ434" s="230"/>
    </row>
    <row r="435" spans="1:95" s="1" customFormat="1" ht="30" customHeight="1" x14ac:dyDescent="0.2">
      <c r="A435" s="341"/>
      <c r="B435" s="264"/>
      <c r="C435" s="295" t="s">
        <v>808</v>
      </c>
      <c r="D435" s="843"/>
      <c r="E435" s="844"/>
      <c r="F435" s="845"/>
      <c r="G435" s="845"/>
      <c r="H435" s="845"/>
      <c r="I435" s="845"/>
      <c r="J435" s="845"/>
      <c r="K435" s="845"/>
      <c r="L435" s="845"/>
      <c r="M435" s="845"/>
      <c r="N435" s="845"/>
      <c r="O435" s="845"/>
      <c r="P435" s="845"/>
      <c r="Q435" s="845"/>
      <c r="R435" s="845"/>
      <c r="S435" s="845"/>
      <c r="T435" s="845"/>
      <c r="U435" s="845"/>
      <c r="V435" s="845"/>
      <c r="W435" s="845"/>
      <c r="X435" s="845"/>
      <c r="Y435" s="845"/>
      <c r="Z435" s="846"/>
      <c r="AA435" s="16"/>
      <c r="AB435" s="55"/>
      <c r="AC435" s="199"/>
      <c r="AD435" s="202"/>
      <c r="AE435" s="199"/>
      <c r="AF435" s="199"/>
      <c r="AG435" s="199"/>
      <c r="AH435" s="199"/>
      <c r="AI435" s="199"/>
      <c r="AJ435" s="199"/>
      <c r="AK435" s="199"/>
      <c r="AL435" s="199"/>
      <c r="AM435" s="199"/>
      <c r="AN435" s="199"/>
      <c r="AO435" s="199"/>
      <c r="AP435" s="199"/>
      <c r="AQ435" s="199"/>
      <c r="AR435" s="199"/>
      <c r="AS435" s="199"/>
      <c r="AT435" s="199"/>
      <c r="AU435" s="199"/>
      <c r="AV435" s="199"/>
      <c r="AW435" s="199"/>
      <c r="AX435" s="199"/>
      <c r="AY435" s="199"/>
      <c r="AZ435" s="199"/>
      <c r="BA435" s="199"/>
      <c r="BB435" s="199"/>
      <c r="BC435" s="199"/>
      <c r="BD435" s="199"/>
      <c r="BE435" s="199"/>
      <c r="BF435" s="199"/>
      <c r="BG435" s="199"/>
      <c r="BH435" s="199"/>
      <c r="BI435" s="199"/>
      <c r="BJ435" s="199"/>
      <c r="BK435" s="199"/>
      <c r="BL435" s="199"/>
      <c r="BM435" s="199"/>
      <c r="BN435" s="199"/>
      <c r="BO435" s="199"/>
      <c r="BP435" s="199"/>
      <c r="BQ435" s="199"/>
      <c r="BR435" s="199"/>
      <c r="BS435" s="199"/>
      <c r="BT435" s="199"/>
      <c r="BU435" s="199"/>
      <c r="BV435" s="199"/>
      <c r="BW435" s="199"/>
      <c r="BX435" s="199"/>
      <c r="BY435" s="199"/>
      <c r="BZ435" s="199"/>
      <c r="CA435" s="199"/>
      <c r="CB435" s="199"/>
      <c r="CC435" s="199"/>
      <c r="CD435" s="199"/>
      <c r="CE435" s="199"/>
      <c r="CF435" s="199"/>
      <c r="CG435" s="55"/>
      <c r="CH435" s="55"/>
      <c r="CI435" s="55"/>
      <c r="CJ435" s="55"/>
      <c r="CK435" s="55"/>
      <c r="CL435" s="55"/>
      <c r="CM435" s="55"/>
    </row>
    <row r="436" spans="1:95" s="232" customFormat="1" ht="27.95" customHeight="1" thickBot="1" x14ac:dyDescent="0.2">
      <c r="A436" s="341"/>
      <c r="B436" s="224" t="s">
        <v>371</v>
      </c>
      <c r="C436" s="130" t="s">
        <v>372</v>
      </c>
      <c r="D436" s="641"/>
      <c r="E436" s="642"/>
      <c r="F436" s="641"/>
      <c r="G436" s="642"/>
      <c r="H436" s="641"/>
      <c r="I436" s="642"/>
      <c r="J436" s="641"/>
      <c r="K436" s="642"/>
      <c r="L436" s="641"/>
      <c r="M436" s="642"/>
      <c r="N436" s="641"/>
      <c r="O436" s="642"/>
      <c r="P436" s="641"/>
      <c r="Q436" s="642"/>
      <c r="R436" s="641"/>
      <c r="S436" s="642"/>
      <c r="T436" s="641"/>
      <c r="U436" s="642"/>
      <c r="V436" s="641"/>
      <c r="W436" s="642"/>
      <c r="X436" s="321"/>
      <c r="Y436" s="486">
        <f>IF(OR(D436="s",F436="s",H436="s",J436="s",L436="s",N436="s",P436="s",R436="s",T436="s",V436="s"), 0, IF(OR(D436="a",F436="a",H436="a",J436="a",L436="a",N436="a",P436="a",R436="a",T436="a",V436="a"),Z436,0))</f>
        <v>0</v>
      </c>
      <c r="Z436" s="338">
        <v>10</v>
      </c>
      <c r="AA436" s="16">
        <f>IF(OR(COUNTIF(D432:W434,"a")+COUNTIF(D432:W434,"s")+COUNTIF(X432:X434,"na")&gt;0),0,(COUNTIF(D436:W436,"a")+COUNTIF(D436:W436,"s")))</f>
        <v>0</v>
      </c>
      <c r="AB436" s="228"/>
      <c r="AC436" s="231"/>
      <c r="AD436" s="202"/>
      <c r="AE436" s="404"/>
      <c r="AF436" s="231"/>
      <c r="AG436" s="231"/>
      <c r="AH436" s="231"/>
      <c r="AI436" s="231"/>
      <c r="AJ436" s="231"/>
      <c r="AK436" s="231"/>
      <c r="AL436" s="231"/>
      <c r="AM436" s="231"/>
      <c r="AN436" s="231"/>
      <c r="AO436" s="231"/>
      <c r="AP436" s="231"/>
      <c r="AQ436" s="231"/>
      <c r="AR436" s="231"/>
      <c r="AS436" s="231"/>
      <c r="AT436" s="231"/>
      <c r="AU436" s="231"/>
      <c r="AV436" s="231"/>
      <c r="AW436" s="231"/>
      <c r="AX436" s="231"/>
      <c r="AY436" s="231"/>
      <c r="AZ436" s="231"/>
      <c r="BA436" s="231"/>
      <c r="BB436" s="231"/>
      <c r="BC436" s="231"/>
      <c r="BD436" s="231"/>
      <c r="BE436" s="231"/>
      <c r="BF436" s="231"/>
      <c r="BG436" s="231"/>
      <c r="BH436" s="231"/>
      <c r="BI436" s="231"/>
      <c r="BJ436" s="231"/>
      <c r="BK436" s="231"/>
      <c r="BL436" s="231"/>
      <c r="BM436" s="231"/>
      <c r="BN436" s="231"/>
      <c r="BO436" s="231"/>
      <c r="BP436" s="231"/>
      <c r="BQ436" s="231"/>
      <c r="BR436" s="231"/>
      <c r="BS436" s="231"/>
      <c r="BT436" s="231"/>
      <c r="BU436" s="231"/>
      <c r="BV436" s="231"/>
      <c r="BW436" s="231"/>
      <c r="BX436" s="231"/>
      <c r="BY436" s="231"/>
      <c r="BZ436" s="231"/>
      <c r="CA436" s="231"/>
      <c r="CB436" s="231"/>
      <c r="CC436" s="231"/>
      <c r="CD436" s="231"/>
      <c r="CE436" s="230"/>
      <c r="CF436" s="230"/>
      <c r="CG436" s="230"/>
      <c r="CH436" s="230"/>
      <c r="CI436" s="230"/>
      <c r="CJ436" s="230"/>
      <c r="CK436" s="230"/>
      <c r="CL436" s="230"/>
      <c r="CM436" s="230"/>
      <c r="CN436" s="230"/>
      <c r="CO436" s="230"/>
      <c r="CP436" s="230"/>
      <c r="CQ436" s="230"/>
    </row>
    <row r="437" spans="1:95" s="232" customFormat="1" ht="21" customHeight="1" thickTop="1" thickBot="1" x14ac:dyDescent="0.25">
      <c r="A437" s="341"/>
      <c r="B437" s="214"/>
      <c r="C437" s="139"/>
      <c r="D437" s="631" t="s">
        <v>145</v>
      </c>
      <c r="E437" s="648"/>
      <c r="F437" s="648"/>
      <c r="G437" s="648"/>
      <c r="H437" s="648"/>
      <c r="I437" s="648"/>
      <c r="J437" s="648"/>
      <c r="K437" s="648"/>
      <c r="L437" s="648"/>
      <c r="M437" s="648"/>
      <c r="N437" s="648"/>
      <c r="O437" s="648"/>
      <c r="P437" s="648"/>
      <c r="Q437" s="648"/>
      <c r="R437" s="648"/>
      <c r="S437" s="648"/>
      <c r="T437" s="648"/>
      <c r="U437" s="648"/>
      <c r="V437" s="648"/>
      <c r="W437" s="648"/>
      <c r="X437" s="718"/>
      <c r="Y437" s="447">
        <f>SUM(Y433:Y436)</f>
        <v>0</v>
      </c>
      <c r="Z437" s="339">
        <f>SUM(Z432:Z434)</f>
        <v>10</v>
      </c>
      <c r="AA437" s="57"/>
      <c r="AB437" s="230"/>
      <c r="AC437" s="231"/>
      <c r="AD437" s="202"/>
      <c r="AE437" s="231"/>
      <c r="AF437" s="231"/>
      <c r="AG437" s="231"/>
      <c r="AH437" s="231"/>
      <c r="AI437" s="231"/>
      <c r="AJ437" s="231"/>
      <c r="AK437" s="231"/>
      <c r="AL437" s="231"/>
      <c r="AM437" s="231"/>
      <c r="AN437" s="231"/>
      <c r="AO437" s="231"/>
      <c r="AP437" s="231"/>
      <c r="AQ437" s="231"/>
      <c r="AR437" s="231"/>
      <c r="AS437" s="231"/>
      <c r="AT437" s="231"/>
      <c r="AU437" s="231"/>
      <c r="AV437" s="231"/>
      <c r="AW437" s="231"/>
      <c r="AX437" s="231"/>
      <c r="AY437" s="231"/>
      <c r="AZ437" s="231"/>
      <c r="BA437" s="231"/>
      <c r="BB437" s="231"/>
      <c r="BC437" s="231"/>
      <c r="BD437" s="231"/>
      <c r="BE437" s="231"/>
      <c r="BF437" s="231"/>
      <c r="BG437" s="231"/>
      <c r="BH437" s="231"/>
      <c r="BI437" s="231"/>
      <c r="BJ437" s="231"/>
      <c r="BK437" s="231"/>
      <c r="BL437" s="231"/>
      <c r="BM437" s="231"/>
      <c r="BN437" s="231"/>
      <c r="BO437" s="231"/>
      <c r="BP437" s="231"/>
      <c r="BQ437" s="231"/>
      <c r="BR437" s="231"/>
      <c r="BS437" s="231"/>
      <c r="BT437" s="231"/>
      <c r="BU437" s="231"/>
      <c r="BV437" s="231"/>
      <c r="BW437" s="231"/>
      <c r="BX437" s="231"/>
      <c r="BY437" s="231"/>
      <c r="BZ437" s="231"/>
      <c r="CA437" s="231"/>
      <c r="CB437" s="231"/>
      <c r="CC437" s="231"/>
      <c r="CD437" s="231"/>
      <c r="CE437" s="230"/>
      <c r="CF437" s="230"/>
      <c r="CG437" s="230"/>
      <c r="CH437" s="230"/>
      <c r="CI437" s="230"/>
      <c r="CJ437" s="230"/>
      <c r="CK437" s="230"/>
      <c r="CL437" s="230"/>
      <c r="CM437" s="230"/>
      <c r="CN437" s="230"/>
      <c r="CO437" s="230"/>
      <c r="CP437" s="230"/>
      <c r="CQ437" s="230"/>
    </row>
    <row r="438" spans="1:95" s="232" customFormat="1" ht="21" customHeight="1" thickBot="1" x14ac:dyDescent="0.25">
      <c r="A438" s="330"/>
      <c r="B438" s="302"/>
      <c r="C438" s="304"/>
      <c r="D438" s="634"/>
      <c r="E438" s="635"/>
      <c r="F438" s="733">
        <f>IF(X433="na",0,5)</f>
        <v>5</v>
      </c>
      <c r="G438" s="734"/>
      <c r="H438" s="734"/>
      <c r="I438" s="734"/>
      <c r="J438" s="734"/>
      <c r="K438" s="734"/>
      <c r="L438" s="734"/>
      <c r="M438" s="734"/>
      <c r="N438" s="734"/>
      <c r="O438" s="734"/>
      <c r="P438" s="734"/>
      <c r="Q438" s="734"/>
      <c r="R438" s="734"/>
      <c r="S438" s="734"/>
      <c r="T438" s="734"/>
      <c r="U438" s="734"/>
      <c r="V438" s="734"/>
      <c r="W438" s="734"/>
      <c r="X438" s="734"/>
      <c r="Y438" s="734"/>
      <c r="Z438" s="735"/>
      <c r="AA438" s="57"/>
      <c r="AB438" s="230"/>
      <c r="AC438" s="231"/>
      <c r="AD438" s="202"/>
      <c r="AE438" s="231"/>
      <c r="AF438" s="231"/>
      <c r="AG438" s="231"/>
      <c r="AH438" s="231"/>
      <c r="AI438" s="231"/>
      <c r="AJ438" s="231"/>
      <c r="AK438" s="231"/>
      <c r="AL438" s="231"/>
      <c r="AM438" s="231"/>
      <c r="AN438" s="231"/>
      <c r="AO438" s="231"/>
      <c r="AP438" s="231"/>
      <c r="AQ438" s="231"/>
      <c r="AR438" s="231"/>
      <c r="AS438" s="231"/>
      <c r="AT438" s="231"/>
      <c r="AU438" s="231"/>
      <c r="AV438" s="231"/>
      <c r="AW438" s="231"/>
      <c r="AX438" s="231"/>
      <c r="AY438" s="231"/>
      <c r="AZ438" s="231"/>
      <c r="BA438" s="231"/>
      <c r="BB438" s="231"/>
      <c r="BC438" s="231"/>
      <c r="BD438" s="231"/>
      <c r="BE438" s="231"/>
      <c r="BF438" s="231"/>
      <c r="BG438" s="231"/>
      <c r="BH438" s="231"/>
      <c r="BI438" s="231"/>
      <c r="BJ438" s="231"/>
      <c r="BK438" s="231"/>
      <c r="BL438" s="231"/>
      <c r="BM438" s="231"/>
      <c r="BN438" s="231"/>
      <c r="BO438" s="231"/>
      <c r="BP438" s="231"/>
      <c r="BQ438" s="231"/>
      <c r="BR438" s="231"/>
      <c r="BS438" s="231"/>
      <c r="BT438" s="231"/>
      <c r="BU438" s="231"/>
      <c r="BV438" s="231"/>
      <c r="BW438" s="231"/>
      <c r="BX438" s="231"/>
      <c r="BY438" s="231"/>
      <c r="BZ438" s="231"/>
      <c r="CA438" s="231"/>
      <c r="CB438" s="231"/>
      <c r="CC438" s="231"/>
      <c r="CD438" s="231"/>
      <c r="CE438" s="230"/>
      <c r="CF438" s="230"/>
      <c r="CG438" s="230"/>
      <c r="CH438" s="230"/>
      <c r="CI438" s="230"/>
      <c r="CJ438" s="230"/>
      <c r="CK438" s="230"/>
      <c r="CL438" s="230"/>
      <c r="CM438" s="230"/>
      <c r="CN438" s="230"/>
      <c r="CO438" s="230"/>
      <c r="CP438" s="230"/>
      <c r="CQ438" s="230"/>
    </row>
    <row r="439" spans="1:95" s="1" customFormat="1" ht="30" customHeight="1" thickBot="1" x14ac:dyDescent="0.25">
      <c r="A439" s="327"/>
      <c r="B439" s="247">
        <v>5900</v>
      </c>
      <c r="C439" s="167" t="s">
        <v>116</v>
      </c>
      <c r="D439" s="31" t="s">
        <v>429</v>
      </c>
      <c r="E439" s="60"/>
      <c r="F439" s="31" t="s">
        <v>429</v>
      </c>
      <c r="G439" s="62"/>
      <c r="H439" s="31" t="s">
        <v>429</v>
      </c>
      <c r="I439" s="60"/>
      <c r="J439" s="168"/>
      <c r="K439" s="62"/>
      <c r="L439" s="59"/>
      <c r="M439" s="60"/>
      <c r="N439" s="61"/>
      <c r="O439" s="60"/>
      <c r="P439" s="59"/>
      <c r="Q439" s="60"/>
      <c r="R439" s="59"/>
      <c r="S439" s="60"/>
      <c r="T439" s="59"/>
      <c r="U439" s="424"/>
      <c r="V439" s="31"/>
      <c r="W439" s="60"/>
      <c r="X439" s="161"/>
      <c r="Y439" s="161"/>
      <c r="Z439" s="354"/>
      <c r="AA439" s="57"/>
      <c r="AB439" s="55"/>
      <c r="AC439" s="199"/>
      <c r="AD439" s="202"/>
      <c r="AE439" s="199"/>
      <c r="AF439" s="199"/>
      <c r="AG439" s="199"/>
      <c r="AH439" s="199"/>
      <c r="AI439" s="199"/>
      <c r="AJ439" s="199"/>
      <c r="AK439" s="199"/>
      <c r="AL439" s="199"/>
      <c r="AM439" s="199"/>
      <c r="AN439" s="199"/>
      <c r="AO439" s="199"/>
      <c r="AP439" s="199"/>
      <c r="AQ439" s="199"/>
      <c r="AR439" s="199"/>
      <c r="AS439" s="199"/>
      <c r="AT439" s="199"/>
      <c r="AU439" s="199"/>
      <c r="AV439" s="199"/>
      <c r="AW439" s="199"/>
      <c r="AX439" s="199"/>
      <c r="AY439" s="199"/>
      <c r="AZ439" s="199"/>
      <c r="BA439" s="199"/>
      <c r="BB439" s="199"/>
      <c r="BC439" s="199"/>
      <c r="BD439" s="199"/>
      <c r="BE439" s="199"/>
      <c r="BF439" s="199"/>
      <c r="BG439" s="199"/>
      <c r="BH439" s="199"/>
      <c r="BI439" s="199"/>
      <c r="BJ439" s="199"/>
      <c r="BK439" s="199"/>
      <c r="BL439" s="199"/>
      <c r="BM439" s="199"/>
      <c r="BN439" s="199"/>
      <c r="BO439" s="199"/>
      <c r="BP439" s="199"/>
      <c r="BQ439" s="199"/>
      <c r="BR439" s="199"/>
      <c r="BS439" s="199"/>
      <c r="BT439" s="199"/>
      <c r="BU439" s="199"/>
      <c r="BV439" s="199"/>
      <c r="BW439" s="199"/>
      <c r="BX439" s="199"/>
      <c r="BY439" s="199"/>
      <c r="BZ439" s="199"/>
      <c r="CA439" s="199"/>
      <c r="CB439" s="199"/>
      <c r="CC439" s="199"/>
      <c r="CD439" s="199"/>
      <c r="CE439" s="55"/>
      <c r="CF439" s="55"/>
      <c r="CG439" s="55"/>
      <c r="CH439" s="55"/>
      <c r="CI439" s="55"/>
      <c r="CJ439" s="55"/>
      <c r="CK439" s="55"/>
      <c r="CL439" s="55"/>
      <c r="CM439" s="55"/>
      <c r="CN439" s="55"/>
      <c r="CO439" s="55"/>
      <c r="CP439" s="55"/>
      <c r="CQ439" s="55"/>
    </row>
    <row r="440" spans="1:95" s="1" customFormat="1" ht="48" customHeight="1" thickBot="1" x14ac:dyDescent="0.25">
      <c r="A440" s="341"/>
      <c r="B440" s="240"/>
      <c r="C440" s="147" t="s">
        <v>117</v>
      </c>
      <c r="D440" s="640"/>
      <c r="E440" s="640"/>
      <c r="F440" s="640"/>
      <c r="G440" s="640"/>
      <c r="H440" s="640"/>
      <c r="I440" s="640"/>
      <c r="J440" s="640"/>
      <c r="K440" s="640"/>
      <c r="L440" s="640"/>
      <c r="M440" s="640"/>
      <c r="N440" s="640"/>
      <c r="O440" s="640"/>
      <c r="P440" s="640"/>
      <c r="Q440" s="640"/>
      <c r="R440" s="640"/>
      <c r="S440" s="640"/>
      <c r="T440" s="640"/>
      <c r="U440" s="640"/>
      <c r="V440" s="640"/>
      <c r="W440" s="640"/>
      <c r="X440" s="640"/>
      <c r="Y440" s="640"/>
      <c r="Z440" s="617"/>
      <c r="AA440" s="57"/>
      <c r="AB440" s="55"/>
      <c r="AC440" s="199"/>
      <c r="AD440" s="202"/>
      <c r="AE440" s="199"/>
      <c r="AF440" s="199"/>
      <c r="AG440" s="199"/>
      <c r="AH440" s="199"/>
      <c r="AI440" s="199"/>
      <c r="AJ440" s="199"/>
      <c r="AK440" s="199"/>
      <c r="AL440" s="199"/>
      <c r="AM440" s="199"/>
      <c r="AN440" s="199"/>
      <c r="AO440" s="199"/>
      <c r="AP440" s="199"/>
      <c r="AQ440" s="199"/>
      <c r="AR440" s="199"/>
      <c r="AS440" s="199"/>
      <c r="AT440" s="199"/>
      <c r="AU440" s="199"/>
      <c r="AV440" s="199"/>
      <c r="AW440" s="199"/>
      <c r="AX440" s="199"/>
      <c r="AY440" s="199"/>
      <c r="AZ440" s="199"/>
      <c r="BA440" s="199"/>
      <c r="BB440" s="199"/>
      <c r="BC440" s="199"/>
      <c r="BD440" s="199"/>
      <c r="BE440" s="199"/>
      <c r="BF440" s="199"/>
      <c r="BG440" s="199"/>
      <c r="BH440" s="199"/>
      <c r="BI440" s="199"/>
      <c r="BJ440" s="199"/>
      <c r="BK440" s="199"/>
      <c r="BL440" s="199"/>
      <c r="BM440" s="199"/>
      <c r="BN440" s="199"/>
      <c r="BO440" s="199"/>
      <c r="BP440" s="199"/>
      <c r="BQ440" s="199"/>
      <c r="BR440" s="199"/>
      <c r="BS440" s="199"/>
      <c r="BT440" s="199"/>
      <c r="BU440" s="199"/>
      <c r="BV440" s="199"/>
      <c r="BW440" s="199"/>
      <c r="BX440" s="199"/>
      <c r="BY440" s="199"/>
      <c r="BZ440" s="199"/>
      <c r="CA440" s="199"/>
      <c r="CB440" s="199"/>
      <c r="CC440" s="199"/>
      <c r="CD440" s="199"/>
      <c r="CE440" s="55"/>
      <c r="CF440" s="55"/>
      <c r="CG440" s="55"/>
      <c r="CH440" s="55"/>
      <c r="CI440" s="55"/>
      <c r="CJ440" s="55"/>
      <c r="CK440" s="55"/>
      <c r="CL440" s="55"/>
      <c r="CM440" s="55"/>
      <c r="CN440" s="55"/>
      <c r="CO440" s="55"/>
      <c r="CP440" s="55"/>
      <c r="CQ440" s="55"/>
    </row>
    <row r="441" spans="1:95" s="1" customFormat="1" ht="45" customHeight="1" x14ac:dyDescent="0.2">
      <c r="A441" s="341"/>
      <c r="B441" s="224" t="s">
        <v>4</v>
      </c>
      <c r="C441" s="112" t="s">
        <v>790</v>
      </c>
      <c r="D441" s="584"/>
      <c r="E441" s="643"/>
      <c r="F441" s="584"/>
      <c r="G441" s="643"/>
      <c r="H441" s="584"/>
      <c r="I441" s="643"/>
      <c r="J441" s="584"/>
      <c r="K441" s="643"/>
      <c r="L441" s="584"/>
      <c r="M441" s="643"/>
      <c r="N441" s="584"/>
      <c r="O441" s="643"/>
      <c r="P441" s="584"/>
      <c r="Q441" s="643"/>
      <c r="R441" s="584"/>
      <c r="S441" s="643"/>
      <c r="T441" s="584"/>
      <c r="U441" s="643"/>
      <c r="V441" s="584"/>
      <c r="W441" s="643"/>
      <c r="X441" s="409"/>
      <c r="Y441" s="104">
        <f>IF(OR(D441="s",F441="s",H441="s",J441="s",L441="s",N441="s",P441="s",R441="s",T441="s",V441="s"), 0, IF(OR(D441="a",F441="a",H441="a",J441="a",L441="a",N441="a",P441="a",R441="a",T441="a",V441="a"),Z441,0))</f>
        <v>0</v>
      </c>
      <c r="Z441" s="340">
        <v>40</v>
      </c>
      <c r="AA441" s="57">
        <f>COUNTIF(D441:W441,"a")+COUNTIF(D441:W441,"s")</f>
        <v>0</v>
      </c>
      <c r="AB441" s="402"/>
      <c r="AC441" s="199"/>
      <c r="AD441" s="202" t="s">
        <v>34</v>
      </c>
      <c r="AE441" s="199"/>
      <c r="AF441" s="199"/>
      <c r="AG441" s="199"/>
      <c r="AH441" s="199"/>
      <c r="AI441" s="199"/>
      <c r="AJ441" s="199"/>
      <c r="AK441" s="199"/>
      <c r="AL441" s="199"/>
      <c r="AM441" s="199"/>
      <c r="AN441" s="199"/>
      <c r="AO441" s="199"/>
      <c r="AP441" s="199"/>
      <c r="AQ441" s="199"/>
      <c r="AR441" s="199"/>
      <c r="AS441" s="199"/>
      <c r="AT441" s="199"/>
      <c r="AU441" s="199"/>
      <c r="AV441" s="199"/>
      <c r="AW441" s="199"/>
      <c r="AX441" s="199"/>
      <c r="AY441" s="199"/>
      <c r="AZ441" s="199"/>
      <c r="BA441" s="199"/>
      <c r="BB441" s="199"/>
      <c r="BC441" s="199"/>
      <c r="BD441" s="199"/>
      <c r="BE441" s="199"/>
      <c r="BF441" s="199"/>
      <c r="BG441" s="199"/>
      <c r="BH441" s="199"/>
      <c r="BI441" s="199"/>
      <c r="BJ441" s="199"/>
      <c r="BK441" s="199"/>
      <c r="BL441" s="199"/>
      <c r="BM441" s="199"/>
      <c r="BN441" s="199"/>
      <c r="BO441" s="199"/>
      <c r="BP441" s="199"/>
      <c r="BQ441" s="199"/>
      <c r="BR441" s="199"/>
      <c r="BS441" s="199"/>
      <c r="BT441" s="199"/>
      <c r="BU441" s="199"/>
      <c r="BV441" s="199"/>
      <c r="BW441" s="199"/>
      <c r="BX441" s="199"/>
      <c r="BY441" s="199"/>
      <c r="BZ441" s="199"/>
      <c r="CA441" s="199"/>
      <c r="CB441" s="199"/>
      <c r="CC441" s="199"/>
      <c r="CD441" s="199"/>
      <c r="CE441" s="55"/>
      <c r="CF441" s="55"/>
      <c r="CG441" s="55"/>
      <c r="CH441" s="55"/>
      <c r="CI441" s="55"/>
      <c r="CJ441" s="55"/>
      <c r="CK441" s="55"/>
      <c r="CL441" s="55"/>
      <c r="CM441" s="55"/>
      <c r="CN441" s="55"/>
      <c r="CO441" s="55"/>
      <c r="CP441" s="55"/>
      <c r="CQ441" s="55"/>
    </row>
    <row r="442" spans="1:95" s="1" customFormat="1" ht="67.7" customHeight="1" x14ac:dyDescent="0.2">
      <c r="A442" s="341"/>
      <c r="B442" s="224" t="s">
        <v>5</v>
      </c>
      <c r="C442" s="116" t="s">
        <v>118</v>
      </c>
      <c r="D442" s="585"/>
      <c r="E442" s="627"/>
      <c r="F442" s="585"/>
      <c r="G442" s="627"/>
      <c r="H442" s="585"/>
      <c r="I442" s="627"/>
      <c r="J442" s="585"/>
      <c r="K442" s="627"/>
      <c r="L442" s="585"/>
      <c r="M442" s="627"/>
      <c r="N442" s="585"/>
      <c r="O442" s="627"/>
      <c r="P442" s="585"/>
      <c r="Q442" s="627"/>
      <c r="R442" s="585"/>
      <c r="S442" s="627"/>
      <c r="T442" s="585"/>
      <c r="U442" s="627"/>
      <c r="V442" s="585"/>
      <c r="W442" s="627"/>
      <c r="X442" s="409"/>
      <c r="Y442" s="105">
        <f>IF(OR(D442="s",F442="s",H442="s",J442="s",L442="s",N442="s",P442="s",R442="s",T442="s",V442="s"), 0, IF(OR(D442="a",F442="a",H442="a",J442="a",L442="a",N442="a",P442="a",R442="a",T442="a",V442="a"),Z442,0))</f>
        <v>0</v>
      </c>
      <c r="Z442" s="338">
        <v>10</v>
      </c>
      <c r="AA442" s="57">
        <f>COUNTIF(D442:W442,"a")+COUNTIF(D442:W442,"s")</f>
        <v>0</v>
      </c>
      <c r="AB442" s="402"/>
      <c r="AC442" s="199"/>
      <c r="AD442" s="202"/>
      <c r="AE442" s="199"/>
      <c r="AF442" s="199"/>
      <c r="AG442" s="199"/>
      <c r="AH442" s="199"/>
      <c r="AI442" s="199"/>
      <c r="AJ442" s="199"/>
      <c r="AK442" s="199"/>
      <c r="AL442" s="199"/>
      <c r="AM442" s="199"/>
      <c r="AN442" s="199"/>
      <c r="AO442" s="199"/>
      <c r="AP442" s="199"/>
      <c r="AQ442" s="199"/>
      <c r="AR442" s="199"/>
      <c r="AS442" s="199"/>
      <c r="AT442" s="199"/>
      <c r="AU442" s="199"/>
      <c r="AV442" s="199"/>
      <c r="AW442" s="199"/>
      <c r="AX442" s="199"/>
      <c r="AY442" s="199"/>
      <c r="AZ442" s="199"/>
      <c r="BA442" s="199"/>
      <c r="BB442" s="199"/>
      <c r="BC442" s="199"/>
      <c r="BD442" s="199"/>
      <c r="BE442" s="199"/>
      <c r="BF442" s="199"/>
      <c r="BG442" s="199"/>
      <c r="BH442" s="199"/>
      <c r="BI442" s="199"/>
      <c r="BJ442" s="199"/>
      <c r="BK442" s="199"/>
      <c r="BL442" s="199"/>
      <c r="BM442" s="199"/>
      <c r="BN442" s="199"/>
      <c r="BO442" s="199"/>
      <c r="BP442" s="199"/>
      <c r="BQ442" s="199"/>
      <c r="BR442" s="199"/>
      <c r="BS442" s="199"/>
      <c r="BT442" s="199"/>
      <c r="BU442" s="199"/>
      <c r="BV442" s="199"/>
      <c r="BW442" s="199"/>
      <c r="BX442" s="199"/>
      <c r="BY442" s="199"/>
      <c r="BZ442" s="199"/>
      <c r="CA442" s="199"/>
      <c r="CB442" s="199"/>
      <c r="CC442" s="199"/>
      <c r="CD442" s="199"/>
      <c r="CE442" s="55"/>
      <c r="CF442" s="55"/>
      <c r="CG442" s="55"/>
      <c r="CH442" s="55"/>
      <c r="CI442" s="55"/>
      <c r="CJ442" s="55"/>
      <c r="CK442" s="55"/>
      <c r="CL442" s="55"/>
      <c r="CM442" s="55"/>
      <c r="CN442" s="55"/>
      <c r="CO442" s="55"/>
      <c r="CP442" s="55"/>
      <c r="CQ442" s="55"/>
    </row>
    <row r="443" spans="1:95" s="1" customFormat="1" ht="67.7" customHeight="1" thickBot="1" x14ac:dyDescent="0.25">
      <c r="A443" s="341"/>
      <c r="B443" s="224" t="s">
        <v>6</v>
      </c>
      <c r="C443" s="116" t="s">
        <v>340</v>
      </c>
      <c r="D443" s="586"/>
      <c r="E443" s="630"/>
      <c r="F443" s="586"/>
      <c r="G443" s="630"/>
      <c r="H443" s="586"/>
      <c r="I443" s="630"/>
      <c r="J443" s="586"/>
      <c r="K443" s="630"/>
      <c r="L443" s="586"/>
      <c r="M443" s="630"/>
      <c r="N443" s="586"/>
      <c r="O443" s="630"/>
      <c r="P443" s="586"/>
      <c r="Q443" s="630"/>
      <c r="R443" s="586"/>
      <c r="S443" s="630"/>
      <c r="T443" s="586"/>
      <c r="U443" s="630"/>
      <c r="V443" s="586"/>
      <c r="W443" s="630"/>
      <c r="X443" s="409"/>
      <c r="Y443" s="105">
        <f>IF(OR(D443="s",F443="s",H443="s",J443="s",L443="s",N443="s",P443="s",R443="s",T443="s",V443="s"), 0, IF(OR(D443="a",F443="a",H443="a",J443="a",L443="a",N443="a",P443="a",R443="a",T443="a",V443="a"),Z443,0))</f>
        <v>0</v>
      </c>
      <c r="Z443" s="338">
        <v>10</v>
      </c>
      <c r="AA443" s="57">
        <f>COUNTIF(D443:W443,"a")+COUNTIF(D443:W443,"s")</f>
        <v>0</v>
      </c>
      <c r="AB443" s="402"/>
      <c r="AC443" s="199"/>
      <c r="AD443" s="202"/>
      <c r="AE443" s="199"/>
      <c r="AF443" s="199"/>
      <c r="AG443" s="199"/>
      <c r="AH443" s="199"/>
      <c r="AI443" s="199"/>
      <c r="AJ443" s="199"/>
      <c r="AK443" s="199"/>
      <c r="AL443" s="199"/>
      <c r="AM443" s="199"/>
      <c r="AN443" s="199"/>
      <c r="AO443" s="199"/>
      <c r="AP443" s="199"/>
      <c r="AQ443" s="199"/>
      <c r="AR443" s="199"/>
      <c r="AS443" s="199"/>
      <c r="AT443" s="199"/>
      <c r="AU443" s="199"/>
      <c r="AV443" s="199"/>
      <c r="AW443" s="199"/>
      <c r="AX443" s="199"/>
      <c r="AY443" s="199"/>
      <c r="AZ443" s="199"/>
      <c r="BA443" s="199"/>
      <c r="BB443" s="199"/>
      <c r="BC443" s="199"/>
      <c r="BD443" s="199"/>
      <c r="BE443" s="199"/>
      <c r="BF443" s="199"/>
      <c r="BG443" s="199"/>
      <c r="BH443" s="199"/>
      <c r="BI443" s="199"/>
      <c r="BJ443" s="199"/>
      <c r="BK443" s="199"/>
      <c r="BL443" s="199"/>
      <c r="BM443" s="199"/>
      <c r="BN443" s="199"/>
      <c r="BO443" s="199"/>
      <c r="BP443" s="199"/>
      <c r="BQ443" s="199"/>
      <c r="BR443" s="199"/>
      <c r="BS443" s="199"/>
      <c r="BT443" s="199"/>
      <c r="BU443" s="199"/>
      <c r="BV443" s="199"/>
      <c r="BW443" s="199"/>
      <c r="BX443" s="199"/>
      <c r="BY443" s="199"/>
      <c r="BZ443" s="199"/>
      <c r="CA443" s="199"/>
      <c r="CB443" s="199"/>
      <c r="CC443" s="199"/>
      <c r="CD443" s="199"/>
      <c r="CE443" s="55"/>
      <c r="CF443" s="55"/>
      <c r="CG443" s="55"/>
      <c r="CH443" s="55"/>
      <c r="CI443" s="55"/>
      <c r="CJ443" s="55"/>
      <c r="CK443" s="55"/>
      <c r="CL443" s="55"/>
      <c r="CM443" s="55"/>
      <c r="CN443" s="55"/>
      <c r="CO443" s="55"/>
      <c r="CP443" s="55"/>
      <c r="CQ443" s="55"/>
    </row>
    <row r="444" spans="1:95" s="1" customFormat="1" ht="48" customHeight="1" thickBot="1" x14ac:dyDescent="0.25">
      <c r="A444" s="341"/>
      <c r="B444" s="224"/>
      <c r="C444" s="736" t="s">
        <v>791</v>
      </c>
      <c r="D444" s="640"/>
      <c r="E444" s="640"/>
      <c r="F444" s="640"/>
      <c r="G444" s="640"/>
      <c r="H444" s="640"/>
      <c r="I444" s="640"/>
      <c r="J444" s="640"/>
      <c r="K444" s="640"/>
      <c r="L444" s="640"/>
      <c r="M444" s="640"/>
      <c r="N444" s="640"/>
      <c r="O444" s="640"/>
      <c r="P444" s="640"/>
      <c r="Q444" s="640"/>
      <c r="R444" s="640"/>
      <c r="S444" s="640"/>
      <c r="T444" s="640"/>
      <c r="U444" s="640"/>
      <c r="V444" s="640"/>
      <c r="W444" s="640"/>
      <c r="X444" s="640"/>
      <c r="Y444" s="640"/>
      <c r="Z444" s="617"/>
      <c r="AA444" s="57"/>
      <c r="AB444" s="55"/>
      <c r="AC444" s="199"/>
      <c r="AD444" s="202"/>
      <c r="AE444" s="199"/>
      <c r="AF444" s="199"/>
      <c r="AG444" s="199"/>
      <c r="AH444" s="199"/>
      <c r="AI444" s="199"/>
      <c r="AJ444" s="199"/>
      <c r="AK444" s="199"/>
      <c r="AL444" s="199"/>
      <c r="AM444" s="199"/>
      <c r="AN444" s="199"/>
      <c r="AO444" s="199"/>
      <c r="AP444" s="199"/>
      <c r="AQ444" s="199"/>
      <c r="AR444" s="199"/>
      <c r="AS444" s="199"/>
      <c r="AT444" s="199"/>
      <c r="AU444" s="199"/>
      <c r="AV444" s="199"/>
      <c r="AW444" s="199"/>
      <c r="AX444" s="199"/>
      <c r="AY444" s="199"/>
      <c r="AZ444" s="199"/>
      <c r="BA444" s="199"/>
      <c r="BB444" s="199"/>
      <c r="BC444" s="199"/>
      <c r="BD444" s="199"/>
      <c r="BE444" s="199"/>
      <c r="BF444" s="199"/>
      <c r="BG444" s="199"/>
      <c r="BH444" s="199"/>
      <c r="BI444" s="199"/>
      <c r="BJ444" s="199"/>
      <c r="BK444" s="199"/>
      <c r="BL444" s="199"/>
      <c r="BM444" s="199"/>
      <c r="BN444" s="199"/>
      <c r="BO444" s="199"/>
      <c r="BP444" s="199"/>
      <c r="BQ444" s="199"/>
      <c r="BR444" s="199"/>
      <c r="BS444" s="199"/>
      <c r="BT444" s="199"/>
      <c r="BU444" s="199"/>
      <c r="BV444" s="199"/>
      <c r="BW444" s="199"/>
      <c r="BX444" s="199"/>
      <c r="BY444" s="199"/>
      <c r="BZ444" s="199"/>
      <c r="CA444" s="199"/>
      <c r="CB444" s="199"/>
      <c r="CC444" s="199"/>
      <c r="CD444" s="199"/>
      <c r="CE444" s="55"/>
      <c r="CF444" s="55"/>
      <c r="CG444" s="55"/>
      <c r="CH444" s="55"/>
      <c r="CI444" s="55"/>
      <c r="CJ444" s="55"/>
      <c r="CK444" s="55"/>
      <c r="CL444" s="55"/>
      <c r="CM444" s="55"/>
      <c r="CN444" s="55"/>
      <c r="CO444" s="55"/>
      <c r="CP444" s="55"/>
      <c r="CQ444" s="55"/>
    </row>
    <row r="445" spans="1:95" s="1" customFormat="1" ht="45" customHeight="1" x14ac:dyDescent="0.2">
      <c r="A445" s="341"/>
      <c r="B445" s="224" t="s">
        <v>7</v>
      </c>
      <c r="C445" s="116" t="s">
        <v>792</v>
      </c>
      <c r="D445" s="584"/>
      <c r="E445" s="643"/>
      <c r="F445" s="584"/>
      <c r="G445" s="643"/>
      <c r="H445" s="584"/>
      <c r="I445" s="643"/>
      <c r="J445" s="584"/>
      <c r="K445" s="643"/>
      <c r="L445" s="584"/>
      <c r="M445" s="643"/>
      <c r="N445" s="584"/>
      <c r="O445" s="643"/>
      <c r="P445" s="584"/>
      <c r="Q445" s="643"/>
      <c r="R445" s="584"/>
      <c r="S445" s="643"/>
      <c r="T445" s="584"/>
      <c r="U445" s="643"/>
      <c r="V445" s="584"/>
      <c r="W445" s="643"/>
      <c r="X445" s="391"/>
      <c r="Y445" s="99">
        <f>IF(OR(D445="s",F445="s",H445="s",J445="s",L445="s",N445="s",P445="s",R445="s",T445="s",V445="s"), 0, IF(OR(D445="a",F445="a",H445="a",J445="a",L445="a",N445="a",P445="a",R445="a",T445="a",V445="a"),Z445,0))</f>
        <v>0</v>
      </c>
      <c r="Z445" s="338">
        <f>IF(X445="na",0,40)</f>
        <v>40</v>
      </c>
      <c r="AA445" s="57">
        <f>IF((COUNTIF(D445:W445,"a")+COUNTIF(D445:W445,"s")+COUNTIF(X445,"na"))&gt;0,IF((COUNTIF(D446:W446,"a")+COUNTIF(D446:W446,"s")),0,COUNTIF(D445:W445,"a")+COUNTIF(D445:W445,"s")+COUNTIF(X445,"na")),COUNTIF(D445:W445,"a")+COUNTIF(D445:W445,"s"))</f>
        <v>0</v>
      </c>
      <c r="AB445" s="228"/>
      <c r="AC445" s="199"/>
      <c r="AD445" s="202"/>
      <c r="AE445" s="199"/>
      <c r="AF445" s="199"/>
      <c r="AG445" s="199"/>
      <c r="AH445" s="199"/>
      <c r="AI445" s="199"/>
      <c r="AJ445" s="199"/>
      <c r="AK445" s="199"/>
      <c r="AL445" s="199"/>
      <c r="AM445" s="199"/>
      <c r="AN445" s="199"/>
      <c r="AO445" s="199"/>
      <c r="AP445" s="199"/>
      <c r="AQ445" s="199"/>
      <c r="AR445" s="199"/>
      <c r="AS445" s="199"/>
      <c r="AT445" s="199"/>
      <c r="AU445" s="199"/>
      <c r="AV445" s="199"/>
      <c r="AW445" s="199"/>
      <c r="AX445" s="199"/>
      <c r="AY445" s="199"/>
      <c r="AZ445" s="199"/>
      <c r="BA445" s="199"/>
      <c r="BB445" s="199"/>
      <c r="BC445" s="199"/>
      <c r="BD445" s="199"/>
      <c r="BE445" s="199"/>
      <c r="BF445" s="199"/>
      <c r="BG445" s="199"/>
      <c r="BH445" s="199"/>
      <c r="BI445" s="199"/>
      <c r="BJ445" s="199"/>
      <c r="BK445" s="199"/>
      <c r="BL445" s="199"/>
      <c r="BM445" s="199"/>
      <c r="BN445" s="199"/>
      <c r="BO445" s="199"/>
      <c r="BP445" s="199"/>
      <c r="BQ445" s="199"/>
      <c r="BR445" s="199"/>
      <c r="BS445" s="199"/>
      <c r="BT445" s="199"/>
      <c r="BU445" s="199"/>
      <c r="BV445" s="199"/>
      <c r="BW445" s="199"/>
      <c r="BX445" s="199"/>
      <c r="BY445" s="199"/>
      <c r="BZ445" s="199"/>
      <c r="CA445" s="199"/>
      <c r="CB445" s="199"/>
      <c r="CC445" s="199"/>
      <c r="CD445" s="199"/>
      <c r="CE445" s="55"/>
      <c r="CF445" s="55"/>
      <c r="CG445" s="55"/>
      <c r="CH445" s="55"/>
      <c r="CI445" s="55"/>
      <c r="CJ445" s="55"/>
      <c r="CK445" s="55"/>
      <c r="CL445" s="55"/>
      <c r="CM445" s="55"/>
      <c r="CN445" s="55"/>
      <c r="CO445" s="55"/>
      <c r="CP445" s="55"/>
      <c r="CQ445" s="55"/>
    </row>
    <row r="446" spans="1:95" s="1" customFormat="1" ht="67.7" customHeight="1" x14ac:dyDescent="0.2">
      <c r="A446" s="341"/>
      <c r="B446" s="245" t="s">
        <v>8</v>
      </c>
      <c r="C446" s="166" t="s">
        <v>793</v>
      </c>
      <c r="D446" s="585"/>
      <c r="E446" s="627"/>
      <c r="F446" s="585"/>
      <c r="G446" s="627"/>
      <c r="H446" s="585"/>
      <c r="I446" s="627"/>
      <c r="J446" s="585"/>
      <c r="K446" s="627"/>
      <c r="L446" s="585"/>
      <c r="M446" s="627"/>
      <c r="N446" s="585"/>
      <c r="O446" s="627"/>
      <c r="P446" s="585"/>
      <c r="Q446" s="627"/>
      <c r="R446" s="585"/>
      <c r="S446" s="627"/>
      <c r="T446" s="585"/>
      <c r="U446" s="627"/>
      <c r="V446" s="585"/>
      <c r="W446" s="627"/>
      <c r="X446" s="409"/>
      <c r="Y446" s="96">
        <f>IF(OR(D446="s",F446="s",H446="s",J446="s",L446="s",N446="s",P446="s",R446="s",T446="s",V446="s"), 0, IF(OR(D446="a",F446="a",H446="a",J446="a",L446="a",N446="a",P446="a",R446="a",T446="a",V446="a"),Z446,0))</f>
        <v>0</v>
      </c>
      <c r="Z446" s="338">
        <f>IF(X445="na",0,20)</f>
        <v>20</v>
      </c>
      <c r="AA446" s="57">
        <f>IF((COUNTIF(D446:W446,"a")+COUNTIF(D446:W446,"s"))&gt;0,IF((COUNTIF(D445:W445,"a")+COUNTIF(D445:W445,"s")+COUNTIF(X445,"na")),0,COUNTIF(D446:W446,"a")+COUNTIF(D446:W446,"s")),COUNTIF(D446:W446,"a")+COUNTIF(D446:W446,"s"))</f>
        <v>0</v>
      </c>
      <c r="AB446" s="228"/>
      <c r="AC446" s="199"/>
      <c r="AD446" s="202"/>
      <c r="AE446" s="199"/>
      <c r="AF446" s="199"/>
      <c r="AG446" s="199"/>
      <c r="AH446" s="199"/>
      <c r="AI446" s="199"/>
      <c r="AJ446" s="199"/>
      <c r="AK446" s="199"/>
      <c r="AL446" s="199"/>
      <c r="AM446" s="199"/>
      <c r="AN446" s="199"/>
      <c r="AO446" s="199"/>
      <c r="AP446" s="199"/>
      <c r="AQ446" s="199"/>
      <c r="AR446" s="199"/>
      <c r="AS446" s="199"/>
      <c r="AT446" s="199"/>
      <c r="AU446" s="199"/>
      <c r="AV446" s="199"/>
      <c r="AW446" s="199"/>
      <c r="AX446" s="199"/>
      <c r="AY446" s="199"/>
      <c r="AZ446" s="199"/>
      <c r="BA446" s="199"/>
      <c r="BB446" s="199"/>
      <c r="BC446" s="199"/>
      <c r="BD446" s="199"/>
      <c r="BE446" s="199"/>
      <c r="BF446" s="199"/>
      <c r="BG446" s="199"/>
      <c r="BH446" s="199"/>
      <c r="BI446" s="199"/>
      <c r="BJ446" s="199"/>
      <c r="BK446" s="199"/>
      <c r="BL446" s="199"/>
      <c r="BM446" s="199"/>
      <c r="BN446" s="199"/>
      <c r="BO446" s="199"/>
      <c r="BP446" s="199"/>
      <c r="BQ446" s="199"/>
      <c r="BR446" s="199"/>
      <c r="BS446" s="199"/>
      <c r="BT446" s="199"/>
      <c r="BU446" s="199"/>
      <c r="BV446" s="199"/>
      <c r="BW446" s="199"/>
      <c r="BX446" s="199"/>
      <c r="BY446" s="199"/>
      <c r="BZ446" s="199"/>
      <c r="CA446" s="199"/>
      <c r="CB446" s="199"/>
      <c r="CC446" s="199"/>
      <c r="CD446" s="199"/>
      <c r="CE446" s="55"/>
      <c r="CF446" s="55"/>
      <c r="CG446" s="55"/>
      <c r="CH446" s="55"/>
      <c r="CI446" s="55"/>
      <c r="CJ446" s="55"/>
      <c r="CK446" s="55"/>
      <c r="CL446" s="55"/>
      <c r="CM446" s="55"/>
      <c r="CN446" s="55"/>
      <c r="CO446" s="55"/>
      <c r="CP446" s="55"/>
      <c r="CQ446" s="55"/>
    </row>
    <row r="447" spans="1:95" s="1" customFormat="1" ht="67.7" customHeight="1" thickBot="1" x14ac:dyDescent="0.25">
      <c r="A447" s="341"/>
      <c r="B447" s="224" t="s">
        <v>1074</v>
      </c>
      <c r="C447" s="116" t="s">
        <v>1075</v>
      </c>
      <c r="D447" s="586"/>
      <c r="E447" s="630"/>
      <c r="F447" s="586"/>
      <c r="G447" s="630"/>
      <c r="H447" s="586"/>
      <c r="I447" s="630"/>
      <c r="J447" s="586"/>
      <c r="K447" s="630"/>
      <c r="L447" s="586"/>
      <c r="M447" s="630"/>
      <c r="N447" s="586"/>
      <c r="O447" s="630"/>
      <c r="P447" s="586"/>
      <c r="Q447" s="630"/>
      <c r="R447" s="586"/>
      <c r="S447" s="630"/>
      <c r="T447" s="586"/>
      <c r="U447" s="630"/>
      <c r="V447" s="586"/>
      <c r="W447" s="630"/>
      <c r="X447" s="409"/>
      <c r="Y447" s="105">
        <f>IF(OR(D447="s",F447="s",H447="s",J447="s",L447="s",N447="s",P447="s",R447="s",T447="s",V447="s"), 0, IF(OR(D447="a",F447="a",H447="a",J447="a",L447="a",N447="a",P447="a",R447="a",T447="a",V447="a"),Z447,0))</f>
        <v>0</v>
      </c>
      <c r="Z447" s="338">
        <v>20</v>
      </c>
      <c r="AA447" s="57">
        <f>COUNTIF(D447:W447,"a")+COUNTIF(D447:W447,"s")</f>
        <v>0</v>
      </c>
      <c r="AB447" s="402"/>
      <c r="AC447" s="199"/>
      <c r="AD447" s="202"/>
      <c r="AE447" s="199"/>
      <c r="AF447" s="199"/>
      <c r="AG447" s="199"/>
      <c r="AH447" s="199"/>
      <c r="AI447" s="199"/>
      <c r="AJ447" s="199"/>
      <c r="AK447" s="199"/>
      <c r="AL447" s="199"/>
      <c r="AM447" s="199"/>
      <c r="AN447" s="199"/>
      <c r="AO447" s="199"/>
      <c r="AP447" s="199"/>
      <c r="AQ447" s="199"/>
      <c r="AR447" s="199"/>
      <c r="AS447" s="199"/>
      <c r="AT447" s="199"/>
      <c r="AU447" s="199"/>
      <c r="AV447" s="199"/>
      <c r="AW447" s="199"/>
      <c r="AX447" s="199"/>
      <c r="AY447" s="199"/>
      <c r="AZ447" s="199"/>
      <c r="BA447" s="199"/>
      <c r="BB447" s="199"/>
      <c r="BC447" s="199"/>
      <c r="BD447" s="199"/>
      <c r="BE447" s="199"/>
      <c r="BF447" s="199"/>
      <c r="BG447" s="199"/>
      <c r="BH447" s="199"/>
      <c r="BI447" s="199"/>
      <c r="BJ447" s="199"/>
      <c r="BK447" s="199"/>
      <c r="BL447" s="199"/>
      <c r="BM447" s="199"/>
      <c r="BN447" s="199"/>
      <c r="BO447" s="199"/>
      <c r="BP447" s="199"/>
      <c r="BQ447" s="199"/>
      <c r="BR447" s="199"/>
      <c r="BS447" s="199"/>
      <c r="BT447" s="199"/>
      <c r="BU447" s="199"/>
      <c r="BV447" s="199"/>
      <c r="BW447" s="199"/>
      <c r="BX447" s="199"/>
      <c r="BY447" s="199"/>
      <c r="BZ447" s="199"/>
      <c r="CA447" s="199"/>
      <c r="CB447" s="199"/>
      <c r="CC447" s="199"/>
      <c r="CD447" s="199"/>
      <c r="CE447" s="55"/>
      <c r="CF447" s="55"/>
      <c r="CG447" s="55"/>
      <c r="CH447" s="55"/>
      <c r="CI447" s="55"/>
      <c r="CJ447" s="55"/>
      <c r="CK447" s="55"/>
      <c r="CL447" s="55"/>
      <c r="CM447" s="55"/>
      <c r="CN447" s="55"/>
      <c r="CO447" s="55"/>
      <c r="CP447" s="55"/>
      <c r="CQ447" s="55"/>
    </row>
    <row r="448" spans="1:95" s="1" customFormat="1" ht="21" customHeight="1" thickTop="1" thickBot="1" x14ac:dyDescent="0.25">
      <c r="A448" s="341"/>
      <c r="B448" s="7"/>
      <c r="C448" s="124"/>
      <c r="D448" s="631" t="s">
        <v>145</v>
      </c>
      <c r="E448" s="632"/>
      <c r="F448" s="632"/>
      <c r="G448" s="632"/>
      <c r="H448" s="632"/>
      <c r="I448" s="632"/>
      <c r="J448" s="632"/>
      <c r="K448" s="632"/>
      <c r="L448" s="632"/>
      <c r="M448" s="632"/>
      <c r="N448" s="632"/>
      <c r="O448" s="632"/>
      <c r="P448" s="632"/>
      <c r="Q448" s="632"/>
      <c r="R448" s="632"/>
      <c r="S448" s="632"/>
      <c r="T448" s="632"/>
      <c r="U448" s="632"/>
      <c r="V448" s="632"/>
      <c r="W448" s="632"/>
      <c r="X448" s="633"/>
      <c r="Y448" s="445">
        <f>SUM(Y441:Y447)</f>
        <v>0</v>
      </c>
      <c r="Z448" s="339">
        <f>SUM(Z441:Z445,Z447)</f>
        <v>120</v>
      </c>
      <c r="AA448" s="57"/>
      <c r="AB448" s="55"/>
      <c r="AC448" s="199"/>
      <c r="AD448" s="202"/>
      <c r="AE448" s="199"/>
      <c r="AF448" s="199"/>
      <c r="AG448" s="199"/>
      <c r="AH448" s="199"/>
      <c r="AI448" s="199"/>
      <c r="AJ448" s="199"/>
      <c r="AK448" s="199"/>
      <c r="AL448" s="199"/>
      <c r="AM448" s="199"/>
      <c r="AN448" s="199"/>
      <c r="AO448" s="199"/>
      <c r="AP448" s="199"/>
      <c r="AQ448" s="199"/>
      <c r="AR448" s="199"/>
      <c r="AS448" s="199"/>
      <c r="AT448" s="199"/>
      <c r="AU448" s="199"/>
      <c r="AV448" s="199"/>
      <c r="AW448" s="199"/>
      <c r="AX448" s="199"/>
      <c r="AY448" s="199"/>
      <c r="AZ448" s="199"/>
      <c r="BA448" s="199"/>
      <c r="BB448" s="199"/>
      <c r="BC448" s="199"/>
      <c r="BD448" s="199"/>
      <c r="BE448" s="199"/>
      <c r="BF448" s="199"/>
      <c r="BG448" s="199"/>
      <c r="BH448" s="199"/>
      <c r="BI448" s="199"/>
      <c r="BJ448" s="199"/>
      <c r="BK448" s="199"/>
      <c r="BL448" s="199"/>
      <c r="BM448" s="199"/>
      <c r="BN448" s="199"/>
      <c r="BO448" s="199"/>
      <c r="BP448" s="199"/>
      <c r="BQ448" s="199"/>
      <c r="BR448" s="199"/>
      <c r="BS448" s="199"/>
      <c r="BT448" s="199"/>
      <c r="BU448" s="199"/>
      <c r="BV448" s="199"/>
      <c r="BW448" s="199"/>
      <c r="BX448" s="199"/>
      <c r="BY448" s="199"/>
      <c r="BZ448" s="199"/>
      <c r="CA448" s="199"/>
      <c r="CB448" s="199"/>
      <c r="CC448" s="199"/>
      <c r="CD448" s="199"/>
      <c r="CE448" s="55"/>
      <c r="CF448" s="55"/>
      <c r="CG448" s="55"/>
      <c r="CH448" s="55"/>
      <c r="CI448" s="55"/>
      <c r="CJ448" s="55"/>
      <c r="CK448" s="55"/>
      <c r="CL448" s="55"/>
      <c r="CM448" s="55"/>
      <c r="CN448" s="55"/>
      <c r="CO448" s="55"/>
      <c r="CP448" s="55"/>
      <c r="CQ448" s="55"/>
    </row>
    <row r="449" spans="1:95" s="1" customFormat="1" ht="21" customHeight="1" thickBot="1" x14ac:dyDescent="0.25">
      <c r="A449" s="330"/>
      <c r="B449" s="169"/>
      <c r="C449" s="305"/>
      <c r="D449" s="634"/>
      <c r="E449" s="635"/>
      <c r="F449" s="645">
        <v>40</v>
      </c>
      <c r="G449" s="646"/>
      <c r="H449" s="646"/>
      <c r="I449" s="646"/>
      <c r="J449" s="646"/>
      <c r="K449" s="646"/>
      <c r="L449" s="646"/>
      <c r="M449" s="646"/>
      <c r="N449" s="646"/>
      <c r="O449" s="646"/>
      <c r="P449" s="646"/>
      <c r="Q449" s="646"/>
      <c r="R449" s="646"/>
      <c r="S449" s="646"/>
      <c r="T449" s="646"/>
      <c r="U449" s="646"/>
      <c r="V449" s="646"/>
      <c r="W449" s="646"/>
      <c r="X449" s="646"/>
      <c r="Y449" s="646"/>
      <c r="Z449" s="647"/>
      <c r="AA449" s="57"/>
      <c r="AB449" s="55"/>
      <c r="AC449" s="199"/>
      <c r="AD449" s="202"/>
      <c r="AE449" s="199"/>
      <c r="AF449" s="199"/>
      <c r="AG449" s="199"/>
      <c r="AH449" s="199"/>
      <c r="AI449" s="199"/>
      <c r="AJ449" s="199"/>
      <c r="AK449" s="199"/>
      <c r="AL449" s="199"/>
      <c r="AM449" s="199"/>
      <c r="AN449" s="199"/>
      <c r="AO449" s="199"/>
      <c r="AP449" s="199"/>
      <c r="AQ449" s="199"/>
      <c r="AR449" s="199"/>
      <c r="AS449" s="199"/>
      <c r="AT449" s="199"/>
      <c r="AU449" s="199"/>
      <c r="AV449" s="199"/>
      <c r="AW449" s="199"/>
      <c r="AX449" s="199"/>
      <c r="AY449" s="199"/>
      <c r="AZ449" s="199"/>
      <c r="BA449" s="199"/>
      <c r="BB449" s="199"/>
      <c r="BC449" s="199"/>
      <c r="BD449" s="199"/>
      <c r="BE449" s="199"/>
      <c r="BF449" s="199"/>
      <c r="BG449" s="199"/>
      <c r="BH449" s="199"/>
      <c r="BI449" s="199"/>
      <c r="BJ449" s="199"/>
      <c r="BK449" s="199"/>
      <c r="BL449" s="199"/>
      <c r="BM449" s="199"/>
      <c r="BN449" s="199"/>
      <c r="BO449" s="199"/>
      <c r="BP449" s="199"/>
      <c r="BQ449" s="199"/>
      <c r="BR449" s="199"/>
      <c r="BS449" s="199"/>
      <c r="BT449" s="199"/>
      <c r="BU449" s="199"/>
      <c r="BV449" s="199"/>
      <c r="BW449" s="199"/>
      <c r="BX449" s="199"/>
      <c r="BY449" s="199"/>
      <c r="BZ449" s="199"/>
      <c r="CA449" s="199"/>
      <c r="CB449" s="199"/>
      <c r="CC449" s="199"/>
      <c r="CD449" s="199"/>
      <c r="CE449" s="55"/>
      <c r="CF449" s="55"/>
      <c r="CG449" s="55"/>
      <c r="CH449" s="55"/>
      <c r="CI449" s="55"/>
      <c r="CJ449" s="55"/>
      <c r="CK449" s="55"/>
      <c r="CL449" s="55"/>
      <c r="CM449" s="55"/>
      <c r="CN449" s="55"/>
      <c r="CO449" s="55"/>
      <c r="CP449" s="55"/>
      <c r="CQ449" s="55"/>
    </row>
    <row r="450" spans="1:95" s="1" customFormat="1" ht="30" customHeight="1" thickBot="1" x14ac:dyDescent="0.25">
      <c r="A450" s="327"/>
      <c r="B450" s="247">
        <v>5910</v>
      </c>
      <c r="C450" s="167" t="s">
        <v>209</v>
      </c>
      <c r="D450" s="31" t="s">
        <v>429</v>
      </c>
      <c r="E450" s="60"/>
      <c r="F450" s="31" t="s">
        <v>429</v>
      </c>
      <c r="G450" s="62"/>
      <c r="H450" s="31" t="s">
        <v>429</v>
      </c>
      <c r="I450" s="60"/>
      <c r="J450" s="168"/>
      <c r="K450" s="62"/>
      <c r="L450" s="59"/>
      <c r="M450" s="60"/>
      <c r="N450" s="61"/>
      <c r="O450" s="60"/>
      <c r="P450" s="59"/>
      <c r="Q450" s="60"/>
      <c r="R450" s="59"/>
      <c r="S450" s="60"/>
      <c r="T450" s="59"/>
      <c r="U450" s="424"/>
      <c r="V450" s="31"/>
      <c r="W450" s="60"/>
      <c r="X450" s="161"/>
      <c r="Y450" s="161"/>
      <c r="Z450" s="354"/>
      <c r="AA450" s="57"/>
      <c r="AB450" s="55"/>
      <c r="AC450" s="199"/>
      <c r="AD450" s="202"/>
      <c r="AE450" s="199"/>
      <c r="AF450" s="199"/>
      <c r="AG450" s="199"/>
      <c r="AH450" s="199"/>
      <c r="AI450" s="199"/>
      <c r="AJ450" s="199"/>
      <c r="AK450" s="199"/>
      <c r="AL450" s="199"/>
      <c r="AM450" s="199"/>
      <c r="AN450" s="199"/>
      <c r="AO450" s="199"/>
      <c r="AP450" s="199"/>
      <c r="AQ450" s="199"/>
      <c r="AR450" s="199"/>
      <c r="AS450" s="199"/>
      <c r="AT450" s="199"/>
      <c r="AU450" s="199"/>
      <c r="AV450" s="199"/>
      <c r="AW450" s="199"/>
      <c r="AX450" s="199"/>
      <c r="AY450" s="199"/>
      <c r="AZ450" s="199"/>
      <c r="BA450" s="199"/>
      <c r="BB450" s="199"/>
      <c r="BC450" s="199"/>
      <c r="BD450" s="199"/>
      <c r="BE450" s="199"/>
      <c r="BF450" s="199"/>
      <c r="BG450" s="199"/>
      <c r="BH450" s="199"/>
      <c r="BI450" s="199"/>
      <c r="BJ450" s="199"/>
      <c r="BK450" s="199"/>
      <c r="BL450" s="199"/>
      <c r="BM450" s="199"/>
      <c r="BN450" s="199"/>
      <c r="BO450" s="199"/>
      <c r="BP450" s="199"/>
      <c r="BQ450" s="199"/>
      <c r="BR450" s="199"/>
      <c r="BS450" s="199"/>
      <c r="BT450" s="199"/>
      <c r="BU450" s="199"/>
      <c r="BV450" s="199"/>
      <c r="BW450" s="199"/>
      <c r="BX450" s="199"/>
      <c r="BY450" s="199"/>
      <c r="BZ450" s="199"/>
      <c r="CA450" s="199"/>
      <c r="CB450" s="199"/>
      <c r="CC450" s="199"/>
      <c r="CD450" s="199"/>
      <c r="CE450" s="55"/>
      <c r="CF450" s="55"/>
      <c r="CG450" s="55"/>
      <c r="CH450" s="55"/>
      <c r="CI450" s="55"/>
      <c r="CJ450" s="55"/>
      <c r="CK450" s="55"/>
      <c r="CL450" s="55"/>
      <c r="CM450" s="55"/>
      <c r="CN450" s="55"/>
      <c r="CO450" s="55"/>
      <c r="CP450" s="55"/>
      <c r="CQ450" s="55"/>
    </row>
    <row r="451" spans="1:95" s="1" customFormat="1" ht="30" customHeight="1" thickBot="1" x14ac:dyDescent="0.25">
      <c r="A451" s="341"/>
      <c r="B451" s="216"/>
      <c r="C451" s="147" t="s">
        <v>308</v>
      </c>
      <c r="D451" s="639"/>
      <c r="E451" s="640"/>
      <c r="F451" s="640"/>
      <c r="G451" s="640"/>
      <c r="H451" s="640"/>
      <c r="I451" s="640"/>
      <c r="J451" s="640"/>
      <c r="K451" s="640"/>
      <c r="L451" s="640"/>
      <c r="M451" s="640"/>
      <c r="N451" s="640"/>
      <c r="O451" s="640"/>
      <c r="P451" s="640"/>
      <c r="Q451" s="640"/>
      <c r="R451" s="640"/>
      <c r="S451" s="640"/>
      <c r="T451" s="640"/>
      <c r="U451" s="640"/>
      <c r="V451" s="640"/>
      <c r="W451" s="640"/>
      <c r="X451" s="640"/>
      <c r="Y451" s="640"/>
      <c r="Z451" s="617"/>
      <c r="AA451" s="57"/>
      <c r="AB451" s="55"/>
      <c r="AC451" s="199"/>
      <c r="AD451" s="202"/>
      <c r="AE451" s="199"/>
      <c r="AF451" s="199"/>
      <c r="AG451" s="199"/>
      <c r="AH451" s="199"/>
      <c r="AI451" s="199"/>
      <c r="AJ451" s="199"/>
      <c r="AK451" s="199"/>
      <c r="AL451" s="199"/>
      <c r="AM451" s="199"/>
      <c r="AN451" s="199"/>
      <c r="AO451" s="199"/>
      <c r="AP451" s="199"/>
      <c r="AQ451" s="199"/>
      <c r="AR451" s="199"/>
      <c r="AS451" s="199"/>
      <c r="AT451" s="199"/>
      <c r="AU451" s="199"/>
      <c r="AV451" s="199"/>
      <c r="AW451" s="199"/>
      <c r="AX451" s="199"/>
      <c r="AY451" s="199"/>
      <c r="AZ451" s="199"/>
      <c r="BA451" s="199"/>
      <c r="BB451" s="199"/>
      <c r="BC451" s="199"/>
      <c r="BD451" s="199"/>
      <c r="BE451" s="199"/>
      <c r="BF451" s="199"/>
      <c r="BG451" s="199"/>
      <c r="BH451" s="199"/>
      <c r="BI451" s="199"/>
      <c r="BJ451" s="199"/>
      <c r="BK451" s="199"/>
      <c r="BL451" s="199"/>
      <c r="BM451" s="199"/>
      <c r="BN451" s="199"/>
      <c r="BO451" s="199"/>
      <c r="BP451" s="199"/>
      <c r="BQ451" s="199"/>
      <c r="BR451" s="199"/>
      <c r="BS451" s="199"/>
      <c r="BT451" s="199"/>
      <c r="BU451" s="199"/>
      <c r="BV451" s="199"/>
      <c r="BW451" s="199"/>
      <c r="BX451" s="199"/>
      <c r="BY451" s="199"/>
      <c r="BZ451" s="199"/>
      <c r="CA451" s="199"/>
      <c r="CB451" s="199"/>
      <c r="CC451" s="199"/>
      <c r="CD451" s="199"/>
      <c r="CE451" s="55"/>
      <c r="CF451" s="55"/>
      <c r="CG451" s="55"/>
      <c r="CH451" s="55"/>
      <c r="CI451" s="55"/>
      <c r="CJ451" s="55"/>
      <c r="CK451" s="55"/>
      <c r="CL451" s="55"/>
      <c r="CM451" s="55"/>
      <c r="CN451" s="55"/>
      <c r="CO451" s="55"/>
      <c r="CP451" s="55"/>
      <c r="CQ451" s="55"/>
    </row>
    <row r="452" spans="1:95" s="1" customFormat="1" ht="88.5" customHeight="1" x14ac:dyDescent="0.2">
      <c r="A452" s="341"/>
      <c r="B452" s="240" t="s">
        <v>794</v>
      </c>
      <c r="C452" s="112" t="s">
        <v>795</v>
      </c>
      <c r="D452" s="584"/>
      <c r="E452" s="643"/>
      <c r="F452" s="584"/>
      <c r="G452" s="643"/>
      <c r="H452" s="584"/>
      <c r="I452" s="643"/>
      <c r="J452" s="584"/>
      <c r="K452" s="643"/>
      <c r="L452" s="584"/>
      <c r="M452" s="643"/>
      <c r="N452" s="584"/>
      <c r="O452" s="643"/>
      <c r="P452" s="584"/>
      <c r="Q452" s="643"/>
      <c r="R452" s="584"/>
      <c r="S452" s="643"/>
      <c r="T452" s="584"/>
      <c r="U452" s="643"/>
      <c r="V452" s="584"/>
      <c r="W452" s="643"/>
      <c r="X452" s="391"/>
      <c r="Y452" s="105">
        <f t="shared" ref="Y452:Y456" si="60">IF(OR(D452="s",F452="s",H452="s",J452="s",L452="s",N452="s",P452="s",R452="s",T452="s",V452="s"), 0, IF(OR(D452="a",F452="a",H452="a",J452="a",L452="a",N452="a",P452="a",R452="a",T452="a",V452="a"),Z452,0))</f>
        <v>0</v>
      </c>
      <c r="Z452" s="340">
        <f>IF(X452="na",0,20)</f>
        <v>20</v>
      </c>
      <c r="AA452" s="57">
        <f t="shared" ref="AA452:AA458" si="61">COUNTIF(D452:W452,"a")+COUNTIF(D452:W452,"s")+COUNTIF(X452,"NA")</f>
        <v>0</v>
      </c>
      <c r="AB452" s="228"/>
      <c r="AC452" s="199"/>
      <c r="AD452" s="202"/>
      <c r="AE452" s="199"/>
      <c r="AF452" s="199"/>
      <c r="AG452" s="199"/>
      <c r="AH452" s="199"/>
      <c r="AI452" s="199"/>
      <c r="AJ452" s="199"/>
      <c r="AK452" s="199"/>
      <c r="AL452" s="199"/>
      <c r="AM452" s="199"/>
      <c r="AN452" s="199"/>
      <c r="AO452" s="199"/>
      <c r="AP452" s="199"/>
      <c r="AQ452" s="199"/>
      <c r="AR452" s="199"/>
      <c r="AS452" s="199"/>
      <c r="AT452" s="199"/>
      <c r="AU452" s="199"/>
      <c r="AV452" s="199"/>
      <c r="AW452" s="199"/>
      <c r="AX452" s="199"/>
      <c r="AY452" s="199"/>
      <c r="AZ452" s="199"/>
      <c r="BA452" s="199"/>
      <c r="BB452" s="199"/>
      <c r="BC452" s="199"/>
      <c r="BD452" s="199"/>
      <c r="BE452" s="199"/>
      <c r="BF452" s="199"/>
      <c r="BG452" s="199"/>
      <c r="BH452" s="199"/>
      <c r="BI452" s="199"/>
      <c r="BJ452" s="199"/>
      <c r="BK452" s="199"/>
      <c r="BL452" s="199"/>
      <c r="BM452" s="199"/>
      <c r="BN452" s="199"/>
      <c r="BO452" s="199"/>
      <c r="BP452" s="199"/>
      <c r="BQ452" s="199"/>
      <c r="BR452" s="199"/>
      <c r="BS452" s="199"/>
      <c r="BT452" s="199"/>
      <c r="BU452" s="199"/>
      <c r="BV452" s="199"/>
      <c r="BW452" s="199"/>
      <c r="BX452" s="199"/>
      <c r="BY452" s="199"/>
      <c r="BZ452" s="199"/>
      <c r="CA452" s="199"/>
      <c r="CB452" s="199"/>
      <c r="CC452" s="199"/>
      <c r="CD452" s="199"/>
      <c r="CE452" s="55"/>
      <c r="CF452" s="55"/>
      <c r="CG452" s="55"/>
      <c r="CH452" s="55"/>
      <c r="CI452" s="55"/>
      <c r="CJ452" s="55"/>
      <c r="CK452" s="55"/>
      <c r="CL452" s="55"/>
      <c r="CM452" s="55"/>
      <c r="CN452" s="55"/>
      <c r="CO452" s="55"/>
      <c r="CP452" s="55"/>
      <c r="CQ452" s="55"/>
    </row>
    <row r="453" spans="1:95" s="1" customFormat="1" ht="45" customHeight="1" x14ac:dyDescent="0.2">
      <c r="A453" s="341"/>
      <c r="B453" s="224" t="s">
        <v>9</v>
      </c>
      <c r="C453" s="116" t="s">
        <v>796</v>
      </c>
      <c r="D453" s="585"/>
      <c r="E453" s="627"/>
      <c r="F453" s="585"/>
      <c r="G453" s="627"/>
      <c r="H453" s="585"/>
      <c r="I453" s="627"/>
      <c r="J453" s="585"/>
      <c r="K453" s="627"/>
      <c r="L453" s="585"/>
      <c r="M453" s="627"/>
      <c r="N453" s="585"/>
      <c r="O453" s="627"/>
      <c r="P453" s="585"/>
      <c r="Q453" s="627"/>
      <c r="R453" s="585"/>
      <c r="S453" s="627"/>
      <c r="T453" s="585"/>
      <c r="U453" s="627"/>
      <c r="V453" s="585"/>
      <c r="W453" s="627"/>
      <c r="X453" s="467" t="str">
        <f>IF(X452="na","na","")</f>
        <v/>
      </c>
      <c r="Y453" s="105">
        <f t="shared" si="60"/>
        <v>0</v>
      </c>
      <c r="Z453" s="338">
        <f>IF(X453="na",0,10)</f>
        <v>10</v>
      </c>
      <c r="AA453" s="57">
        <f t="shared" si="61"/>
        <v>0</v>
      </c>
      <c r="AB453" s="228"/>
      <c r="AC453" s="199"/>
      <c r="AD453" s="202"/>
      <c r="AE453" s="199"/>
      <c r="AF453" s="199"/>
      <c r="AG453" s="199"/>
      <c r="AH453" s="199"/>
      <c r="AI453" s="199"/>
      <c r="AJ453" s="199"/>
      <c r="AK453" s="199"/>
      <c r="AL453" s="199"/>
      <c r="AM453" s="199"/>
      <c r="AN453" s="199"/>
      <c r="AO453" s="199"/>
      <c r="AP453" s="199"/>
      <c r="AQ453" s="199"/>
      <c r="AR453" s="199"/>
      <c r="AS453" s="199"/>
      <c r="AT453" s="199"/>
      <c r="AU453" s="199"/>
      <c r="AV453" s="199"/>
      <c r="AW453" s="199"/>
      <c r="AX453" s="199"/>
      <c r="AY453" s="199"/>
      <c r="AZ453" s="199"/>
      <c r="BA453" s="199"/>
      <c r="BB453" s="199"/>
      <c r="BC453" s="199"/>
      <c r="BD453" s="199"/>
      <c r="BE453" s="199"/>
      <c r="BF453" s="199"/>
      <c r="BG453" s="199"/>
      <c r="BH453" s="199"/>
      <c r="BI453" s="199"/>
      <c r="BJ453" s="199"/>
      <c r="BK453" s="199"/>
      <c r="BL453" s="199"/>
      <c r="BM453" s="199"/>
      <c r="BN453" s="199"/>
      <c r="BO453" s="199"/>
      <c r="BP453" s="199"/>
      <c r="BQ453" s="199"/>
      <c r="BR453" s="199"/>
      <c r="BS453" s="199"/>
      <c r="BT453" s="199"/>
      <c r="BU453" s="199"/>
      <c r="BV453" s="199"/>
      <c r="BW453" s="199"/>
      <c r="BX453" s="199"/>
      <c r="BY453" s="199"/>
      <c r="BZ453" s="199"/>
      <c r="CA453" s="199"/>
      <c r="CB453" s="199"/>
      <c r="CC453" s="199"/>
      <c r="CD453" s="199"/>
      <c r="CE453" s="55"/>
      <c r="CF453" s="55"/>
      <c r="CG453" s="55"/>
      <c r="CH453" s="55"/>
      <c r="CI453" s="55"/>
      <c r="CJ453" s="55"/>
      <c r="CK453" s="55"/>
      <c r="CL453" s="55"/>
      <c r="CM453" s="55"/>
      <c r="CN453" s="55"/>
      <c r="CO453" s="55"/>
      <c r="CP453" s="55"/>
      <c r="CQ453" s="55"/>
    </row>
    <row r="454" spans="1:95" s="1" customFormat="1" ht="88.5" customHeight="1" x14ac:dyDescent="0.2">
      <c r="A454" s="341"/>
      <c r="B454" s="224" t="s">
        <v>10</v>
      </c>
      <c r="C454" s="141" t="s">
        <v>431</v>
      </c>
      <c r="D454" s="585"/>
      <c r="E454" s="627"/>
      <c r="F454" s="585"/>
      <c r="G454" s="627"/>
      <c r="H454" s="585"/>
      <c r="I454" s="627"/>
      <c r="J454" s="585"/>
      <c r="K454" s="627"/>
      <c r="L454" s="585"/>
      <c r="M454" s="627"/>
      <c r="N454" s="585"/>
      <c r="O454" s="627"/>
      <c r="P454" s="585"/>
      <c r="Q454" s="627"/>
      <c r="R454" s="585"/>
      <c r="S454" s="627"/>
      <c r="T454" s="585"/>
      <c r="U454" s="627"/>
      <c r="V454" s="585"/>
      <c r="W454" s="627"/>
      <c r="X454" s="467" t="str">
        <f>IF(X452="na","na","")</f>
        <v/>
      </c>
      <c r="Y454" s="105">
        <f>IF(OR(D454="s",F454="s",H454="s",J454="s",L454="s",N454="s",P454="s",R454="s",T454="s",V454="s"), 0, IF(OR(D454="a",F454="a",H454="a",J454="a",L454="a",N454="a",P454="a",R454="a",T454="a",V454="a"),Z454,0))</f>
        <v>0</v>
      </c>
      <c r="Z454" s="338">
        <f>IF(X454="na", 0,20)</f>
        <v>20</v>
      </c>
      <c r="AA454" s="57">
        <f t="shared" si="61"/>
        <v>0</v>
      </c>
      <c r="AB454" s="228"/>
      <c r="AC454" s="199"/>
      <c r="AD454" s="202"/>
      <c r="AE454" s="199"/>
      <c r="AF454" s="199"/>
      <c r="AG454" s="199"/>
      <c r="AH454" s="199"/>
      <c r="AI454" s="199"/>
      <c r="AJ454" s="199"/>
      <c r="AK454" s="199"/>
      <c r="AL454" s="199"/>
      <c r="AM454" s="199"/>
      <c r="AN454" s="199"/>
      <c r="AO454" s="199"/>
      <c r="AP454" s="199"/>
      <c r="AQ454" s="199"/>
      <c r="AR454" s="199"/>
      <c r="AS454" s="199"/>
      <c r="AT454" s="199"/>
      <c r="AU454" s="199"/>
      <c r="AV454" s="199"/>
      <c r="AW454" s="199"/>
      <c r="AX454" s="199"/>
      <c r="AY454" s="199"/>
      <c r="AZ454" s="199"/>
      <c r="BA454" s="199"/>
      <c r="BB454" s="199"/>
      <c r="BC454" s="199"/>
      <c r="BD454" s="199"/>
      <c r="BE454" s="199"/>
      <c r="BF454" s="199"/>
      <c r="BG454" s="199"/>
      <c r="BH454" s="199"/>
      <c r="BI454" s="199"/>
      <c r="BJ454" s="199"/>
      <c r="BK454" s="199"/>
      <c r="BL454" s="199"/>
      <c r="BM454" s="199"/>
      <c r="BN454" s="199"/>
      <c r="BO454" s="199"/>
      <c r="BP454" s="199"/>
      <c r="BQ454" s="199"/>
      <c r="BR454" s="199"/>
      <c r="BS454" s="199"/>
      <c r="BT454" s="199"/>
      <c r="BU454" s="199"/>
      <c r="BV454" s="199"/>
      <c r="BW454" s="199"/>
      <c r="BX454" s="199"/>
      <c r="BY454" s="199"/>
      <c r="BZ454" s="199"/>
      <c r="CA454" s="199"/>
      <c r="CB454" s="199"/>
      <c r="CC454" s="199"/>
      <c r="CD454" s="199"/>
      <c r="CE454" s="55"/>
      <c r="CF454" s="55"/>
      <c r="CG454" s="55"/>
      <c r="CH454" s="55"/>
      <c r="CI454" s="55"/>
      <c r="CJ454" s="55"/>
      <c r="CK454" s="55"/>
      <c r="CL454" s="55"/>
      <c r="CM454" s="55"/>
      <c r="CN454" s="55"/>
      <c r="CO454" s="55"/>
      <c r="CP454" s="55"/>
      <c r="CQ454" s="55"/>
    </row>
    <row r="455" spans="1:95" s="1" customFormat="1" ht="67.7" customHeight="1" x14ac:dyDescent="0.2">
      <c r="A455" s="358"/>
      <c r="B455" s="240" t="s">
        <v>11</v>
      </c>
      <c r="C455" s="130" t="s">
        <v>221</v>
      </c>
      <c r="D455" s="585"/>
      <c r="E455" s="627"/>
      <c r="F455" s="585"/>
      <c r="G455" s="627"/>
      <c r="H455" s="585"/>
      <c r="I455" s="627"/>
      <c r="J455" s="585"/>
      <c r="K455" s="627"/>
      <c r="L455" s="585"/>
      <c r="M455" s="627"/>
      <c r="N455" s="585"/>
      <c r="O455" s="627"/>
      <c r="P455" s="585"/>
      <c r="Q455" s="627"/>
      <c r="R455" s="585"/>
      <c r="S455" s="627"/>
      <c r="T455" s="585"/>
      <c r="U455" s="627"/>
      <c r="V455" s="585"/>
      <c r="W455" s="627"/>
      <c r="X455" s="467" t="str">
        <f>IF(X452="na","na","")</f>
        <v/>
      </c>
      <c r="Y455" s="105">
        <f t="shared" si="60"/>
        <v>0</v>
      </c>
      <c r="Z455" s="338">
        <f>IF(X455="na",0,20)</f>
        <v>20</v>
      </c>
      <c r="AA455" s="57">
        <f t="shared" si="61"/>
        <v>0</v>
      </c>
      <c r="AB455" s="228"/>
      <c r="AC455" s="199"/>
      <c r="AD455" s="202" t="s">
        <v>34</v>
      </c>
      <c r="AE455" s="199"/>
      <c r="AF455" s="199"/>
      <c r="AG455" s="199"/>
      <c r="AH455" s="199"/>
      <c r="AI455" s="199"/>
      <c r="AJ455" s="199"/>
      <c r="AK455" s="199"/>
      <c r="AL455" s="199"/>
      <c r="AM455" s="199"/>
      <c r="AN455" s="199"/>
      <c r="AO455" s="199"/>
      <c r="AP455" s="199"/>
      <c r="AQ455" s="199"/>
      <c r="AR455" s="199"/>
      <c r="AS455" s="199"/>
      <c r="AT455" s="199"/>
      <c r="AU455" s="199"/>
      <c r="AV455" s="199"/>
      <c r="AW455" s="199"/>
      <c r="AX455" s="199"/>
      <c r="AY455" s="199"/>
      <c r="AZ455" s="199"/>
      <c r="BA455" s="199"/>
      <c r="BB455" s="199"/>
      <c r="BC455" s="199"/>
      <c r="BD455" s="199"/>
      <c r="BE455" s="199"/>
      <c r="BF455" s="199"/>
      <c r="BG455" s="199"/>
      <c r="BH455" s="199"/>
      <c r="BI455" s="199"/>
      <c r="BJ455" s="199"/>
      <c r="BK455" s="199"/>
      <c r="BL455" s="199"/>
      <c r="BM455" s="199"/>
      <c r="BN455" s="199"/>
      <c r="BO455" s="199"/>
      <c r="BP455" s="199"/>
      <c r="BQ455" s="199"/>
      <c r="BR455" s="199"/>
      <c r="BS455" s="199"/>
      <c r="BT455" s="199"/>
      <c r="BU455" s="199"/>
      <c r="BV455" s="199"/>
      <c r="BW455" s="199"/>
      <c r="BX455" s="199"/>
      <c r="BY455" s="199"/>
      <c r="BZ455" s="199"/>
      <c r="CA455" s="199"/>
      <c r="CB455" s="199"/>
      <c r="CC455" s="199"/>
      <c r="CD455" s="199"/>
      <c r="CE455" s="55"/>
      <c r="CF455" s="55"/>
      <c r="CG455" s="55"/>
      <c r="CH455" s="55"/>
      <c r="CI455" s="55"/>
      <c r="CJ455" s="55"/>
      <c r="CK455" s="55"/>
      <c r="CL455" s="55"/>
      <c r="CM455" s="55"/>
      <c r="CN455" s="55"/>
      <c r="CO455" s="55"/>
      <c r="CP455" s="55"/>
      <c r="CQ455" s="55"/>
    </row>
    <row r="456" spans="1:95" s="1" customFormat="1" ht="67.7" customHeight="1" x14ac:dyDescent="0.2">
      <c r="A456" s="341"/>
      <c r="B456" s="224" t="s">
        <v>12</v>
      </c>
      <c r="C456" s="130" t="s">
        <v>22</v>
      </c>
      <c r="D456" s="585"/>
      <c r="E456" s="627"/>
      <c r="F456" s="585"/>
      <c r="G456" s="627"/>
      <c r="H456" s="585"/>
      <c r="I456" s="627"/>
      <c r="J456" s="585"/>
      <c r="K456" s="627"/>
      <c r="L456" s="585"/>
      <c r="M456" s="627"/>
      <c r="N456" s="585"/>
      <c r="O456" s="627"/>
      <c r="P456" s="585"/>
      <c r="Q456" s="627"/>
      <c r="R456" s="585"/>
      <c r="S456" s="627"/>
      <c r="T456" s="585"/>
      <c r="U456" s="627"/>
      <c r="V456" s="585"/>
      <c r="W456" s="627"/>
      <c r="X456" s="467" t="str">
        <f>IF(X452="na","na","")</f>
        <v/>
      </c>
      <c r="Y456" s="105">
        <f t="shared" si="60"/>
        <v>0</v>
      </c>
      <c r="Z456" s="338">
        <f>IF(X456="na",0,20)</f>
        <v>20</v>
      </c>
      <c r="AA456" s="57">
        <f t="shared" si="61"/>
        <v>0</v>
      </c>
      <c r="AB456" s="228"/>
      <c r="AC456" s="199"/>
      <c r="AD456" s="202" t="s">
        <v>34</v>
      </c>
      <c r="AE456" s="199"/>
      <c r="AF456" s="199"/>
      <c r="AG456" s="199"/>
      <c r="AH456" s="199"/>
      <c r="AI456" s="199"/>
      <c r="AJ456" s="199"/>
      <c r="AK456" s="199"/>
      <c r="AL456" s="199"/>
      <c r="AM456" s="199"/>
      <c r="AN456" s="199"/>
      <c r="AO456" s="199"/>
      <c r="AP456" s="199"/>
      <c r="AQ456" s="199"/>
      <c r="AR456" s="199"/>
      <c r="AS456" s="199"/>
      <c r="AT456" s="199"/>
      <c r="AU456" s="199"/>
      <c r="AV456" s="199"/>
      <c r="AW456" s="199"/>
      <c r="AX456" s="199"/>
      <c r="AY456" s="199"/>
      <c r="AZ456" s="199"/>
      <c r="BA456" s="199"/>
      <c r="BB456" s="199"/>
      <c r="BC456" s="199"/>
      <c r="BD456" s="199"/>
      <c r="BE456" s="199"/>
      <c r="BF456" s="199"/>
      <c r="BG456" s="199"/>
      <c r="BH456" s="199"/>
      <c r="BI456" s="199"/>
      <c r="BJ456" s="199"/>
      <c r="BK456" s="199"/>
      <c r="BL456" s="199"/>
      <c r="BM456" s="199"/>
      <c r="BN456" s="199"/>
      <c r="BO456" s="199"/>
      <c r="BP456" s="199"/>
      <c r="BQ456" s="199"/>
      <c r="BR456" s="199"/>
      <c r="BS456" s="199"/>
      <c r="BT456" s="199"/>
      <c r="BU456" s="199"/>
      <c r="BV456" s="199"/>
      <c r="BW456" s="199"/>
      <c r="BX456" s="199"/>
      <c r="BY456" s="199"/>
      <c r="BZ456" s="199"/>
      <c r="CA456" s="199"/>
      <c r="CB456" s="199"/>
      <c r="CC456" s="199"/>
      <c r="CD456" s="199"/>
      <c r="CE456" s="55"/>
      <c r="CF456" s="55"/>
      <c r="CG456" s="55"/>
      <c r="CH456" s="55"/>
      <c r="CI456" s="55"/>
      <c r="CJ456" s="55"/>
      <c r="CK456" s="55"/>
      <c r="CL456" s="55"/>
      <c r="CM456" s="55"/>
      <c r="CN456" s="55"/>
      <c r="CO456" s="55"/>
      <c r="CP456" s="55"/>
      <c r="CQ456" s="55"/>
    </row>
    <row r="457" spans="1:95" s="1" customFormat="1" ht="67.7" customHeight="1" x14ac:dyDescent="0.2">
      <c r="A457" s="358"/>
      <c r="B457" s="224" t="s">
        <v>13</v>
      </c>
      <c r="C457" s="130" t="s">
        <v>253</v>
      </c>
      <c r="D457" s="585"/>
      <c r="E457" s="627"/>
      <c r="F457" s="585"/>
      <c r="G457" s="627"/>
      <c r="H457" s="585"/>
      <c r="I457" s="627"/>
      <c r="J457" s="585"/>
      <c r="K457" s="627"/>
      <c r="L457" s="585"/>
      <c r="M457" s="627"/>
      <c r="N457" s="585"/>
      <c r="O457" s="627"/>
      <c r="P457" s="585"/>
      <c r="Q457" s="627"/>
      <c r="R457" s="585"/>
      <c r="S457" s="627"/>
      <c r="T457" s="585"/>
      <c r="U457" s="627"/>
      <c r="V457" s="585"/>
      <c r="W457" s="627"/>
      <c r="X457" s="467" t="str">
        <f>IF(X452="na","na","")</f>
        <v/>
      </c>
      <c r="Y457" s="105">
        <f>IF(OR(D457="s",F457="s",H457="s",J457="s",L457="s",N457="s",P457="s",R457="s",T457="s",V457="s"), 0, IF(OR(D457="a",F457="a",H457="a",J457="a",L457="a",N457="a",P457="a",R457="a",T457="a",V457="a"),Z457,0))</f>
        <v>0</v>
      </c>
      <c r="Z457" s="338">
        <f>IF(X457="na",0,20)</f>
        <v>20</v>
      </c>
      <c r="AA457" s="57">
        <f t="shared" si="61"/>
        <v>0</v>
      </c>
      <c r="AB457" s="228"/>
      <c r="AC457" s="199"/>
      <c r="AD457" s="202" t="s">
        <v>34</v>
      </c>
      <c r="AE457" s="199"/>
      <c r="AF457" s="199"/>
      <c r="AG457" s="199"/>
      <c r="AH457" s="199"/>
      <c r="AI457" s="199"/>
      <c r="AJ457" s="199"/>
      <c r="AK457" s="199"/>
      <c r="AL457" s="199"/>
      <c r="AM457" s="199"/>
      <c r="AN457" s="199"/>
      <c r="AO457" s="199"/>
      <c r="AP457" s="199"/>
      <c r="AQ457" s="199"/>
      <c r="AR457" s="199"/>
      <c r="AS457" s="199"/>
      <c r="AT457" s="199"/>
      <c r="AU457" s="199"/>
      <c r="AV457" s="199"/>
      <c r="AW457" s="199"/>
      <c r="AX457" s="199"/>
      <c r="AY457" s="199"/>
      <c r="AZ457" s="199"/>
      <c r="BA457" s="199"/>
      <c r="BB457" s="199"/>
      <c r="BC457" s="199"/>
      <c r="BD457" s="199"/>
      <c r="BE457" s="199"/>
      <c r="BF457" s="199"/>
      <c r="BG457" s="199"/>
      <c r="BH457" s="199"/>
      <c r="BI457" s="199"/>
      <c r="BJ457" s="199"/>
      <c r="BK457" s="199"/>
      <c r="BL457" s="199"/>
      <c r="BM457" s="199"/>
      <c r="BN457" s="199"/>
      <c r="BO457" s="199"/>
      <c r="BP457" s="199"/>
      <c r="BQ457" s="199"/>
      <c r="BR457" s="199"/>
      <c r="BS457" s="199"/>
      <c r="BT457" s="199"/>
      <c r="BU457" s="199"/>
      <c r="BV457" s="199"/>
      <c r="BW457" s="199"/>
      <c r="BX457" s="199"/>
      <c r="BY457" s="199"/>
      <c r="BZ457" s="199"/>
      <c r="CA457" s="199"/>
      <c r="CB457" s="199"/>
      <c r="CC457" s="199"/>
      <c r="CD457" s="199"/>
      <c r="CE457" s="55"/>
      <c r="CF457" s="55"/>
      <c r="CG457" s="55"/>
      <c r="CH457" s="55"/>
      <c r="CI457" s="55"/>
      <c r="CJ457" s="55"/>
      <c r="CK457" s="55"/>
      <c r="CL457" s="55"/>
      <c r="CM457" s="55"/>
      <c r="CN457" s="55"/>
      <c r="CO457" s="55"/>
      <c r="CP457" s="55"/>
      <c r="CQ457" s="55"/>
    </row>
    <row r="458" spans="1:95" s="1" customFormat="1" ht="67.7" customHeight="1" thickBot="1" x14ac:dyDescent="0.25">
      <c r="A458" s="341"/>
      <c r="B458" s="224" t="s">
        <v>797</v>
      </c>
      <c r="C458" s="141" t="s">
        <v>798</v>
      </c>
      <c r="D458" s="625"/>
      <c r="E458" s="626"/>
      <c r="F458" s="625"/>
      <c r="G458" s="626"/>
      <c r="H458" s="625"/>
      <c r="I458" s="626"/>
      <c r="J458" s="625"/>
      <c r="K458" s="626"/>
      <c r="L458" s="625"/>
      <c r="M458" s="626"/>
      <c r="N458" s="625"/>
      <c r="O458" s="626"/>
      <c r="P458" s="625"/>
      <c r="Q458" s="626"/>
      <c r="R458" s="625"/>
      <c r="S458" s="626"/>
      <c r="T458" s="625"/>
      <c r="U458" s="626"/>
      <c r="V458" s="625"/>
      <c r="W458" s="626"/>
      <c r="X458" s="467" t="str">
        <f>IF(X452="na","na","")</f>
        <v/>
      </c>
      <c r="Y458" s="105">
        <f>IF(OR(D458="s",F458="s",H458="s",J458="s",L458="s",N458="s",P458="s",R458="s",T458="s",V458="s"), 0, IF(OR(D458="a",F458="a",H458="a",J458="a",L458="a",N458="a",P458="a",R458="a",T458="a",V458="a"),Z458,0))</f>
        <v>0</v>
      </c>
      <c r="Z458" s="338">
        <f>IF(X458="na", 0,10)</f>
        <v>10</v>
      </c>
      <c r="AA458" s="57">
        <f t="shared" si="61"/>
        <v>0</v>
      </c>
      <c r="AB458" s="402"/>
      <c r="AC458" s="199"/>
      <c r="AD458" s="202"/>
      <c r="AE458" s="199"/>
      <c r="AF458" s="199"/>
      <c r="AG458" s="199"/>
      <c r="AH458" s="199"/>
      <c r="AI458" s="199"/>
      <c r="AJ458" s="199"/>
      <c r="AK458" s="199"/>
      <c r="AL458" s="199"/>
      <c r="AM458" s="199"/>
      <c r="AN458" s="199"/>
      <c r="AO458" s="199"/>
      <c r="AP458" s="199"/>
      <c r="AQ458" s="199"/>
      <c r="AR458" s="199"/>
      <c r="AS458" s="199"/>
      <c r="AT458" s="199"/>
      <c r="AU458" s="199"/>
      <c r="AV458" s="199"/>
      <c r="AW458" s="199"/>
      <c r="AX458" s="199"/>
      <c r="AY458" s="199"/>
      <c r="AZ458" s="199"/>
      <c r="BA458" s="199"/>
      <c r="BB458" s="199"/>
      <c r="BC458" s="199"/>
      <c r="BD458" s="199"/>
      <c r="BE458" s="199"/>
      <c r="BF458" s="199"/>
      <c r="BG458" s="199"/>
      <c r="BH458" s="199"/>
      <c r="BI458" s="199"/>
      <c r="BJ458" s="199"/>
      <c r="BK458" s="199"/>
      <c r="BL458" s="199"/>
      <c r="BM458" s="199"/>
      <c r="BN458" s="199"/>
      <c r="BO458" s="199"/>
      <c r="BP458" s="199"/>
      <c r="BQ458" s="199"/>
      <c r="BR458" s="199"/>
      <c r="BS458" s="199"/>
      <c r="BT458" s="199"/>
      <c r="BU458" s="199"/>
      <c r="BV458" s="199"/>
      <c r="BW458" s="199"/>
      <c r="BX458" s="199"/>
      <c r="BY458" s="199"/>
      <c r="BZ458" s="199"/>
      <c r="CA458" s="199"/>
      <c r="CB458" s="199"/>
      <c r="CC458" s="199"/>
      <c r="CD458" s="199"/>
      <c r="CE458" s="55"/>
      <c r="CF458" s="55"/>
      <c r="CG458" s="55"/>
      <c r="CH458" s="55"/>
      <c r="CI458" s="55"/>
      <c r="CJ458" s="55"/>
      <c r="CK458" s="55"/>
      <c r="CL458" s="55"/>
      <c r="CM458" s="55"/>
      <c r="CN458" s="55"/>
      <c r="CO458" s="55"/>
      <c r="CP458" s="55"/>
      <c r="CQ458" s="55"/>
    </row>
    <row r="459" spans="1:95" s="1" customFormat="1" ht="30" customHeight="1" thickBot="1" x14ac:dyDescent="0.25">
      <c r="A459" s="341"/>
      <c r="B459" s="216"/>
      <c r="C459" s="147" t="s">
        <v>799</v>
      </c>
      <c r="D459" s="639"/>
      <c r="E459" s="640"/>
      <c r="F459" s="640"/>
      <c r="G459" s="640"/>
      <c r="H459" s="640"/>
      <c r="I459" s="640"/>
      <c r="J459" s="640"/>
      <c r="K459" s="640"/>
      <c r="L459" s="640"/>
      <c r="M459" s="640"/>
      <c r="N459" s="640"/>
      <c r="O459" s="640"/>
      <c r="P459" s="640"/>
      <c r="Q459" s="640"/>
      <c r="R459" s="640"/>
      <c r="S459" s="640"/>
      <c r="T459" s="640"/>
      <c r="U459" s="640"/>
      <c r="V459" s="640"/>
      <c r="W459" s="640"/>
      <c r="X459" s="640"/>
      <c r="Y459" s="640"/>
      <c r="Z459" s="617"/>
      <c r="AA459" s="57"/>
      <c r="AB459" s="55"/>
      <c r="AC459" s="199"/>
      <c r="AD459" s="202"/>
      <c r="AE459" s="199"/>
      <c r="AF459" s="199"/>
      <c r="AG459" s="199"/>
      <c r="AH459" s="199"/>
      <c r="AI459" s="199"/>
      <c r="AJ459" s="199"/>
      <c r="AK459" s="199"/>
      <c r="AL459" s="199"/>
      <c r="AM459" s="199"/>
      <c r="AN459" s="199"/>
      <c r="AO459" s="199"/>
      <c r="AP459" s="199"/>
      <c r="AQ459" s="199"/>
      <c r="AR459" s="199"/>
      <c r="AS459" s="199"/>
      <c r="AT459" s="199"/>
      <c r="AU459" s="199"/>
      <c r="AV459" s="199"/>
      <c r="AW459" s="199"/>
      <c r="AX459" s="199"/>
      <c r="AY459" s="199"/>
      <c r="AZ459" s="199"/>
      <c r="BA459" s="199"/>
      <c r="BB459" s="199"/>
      <c r="BC459" s="199"/>
      <c r="BD459" s="199"/>
      <c r="BE459" s="199"/>
      <c r="BF459" s="199"/>
      <c r="BG459" s="199"/>
      <c r="BH459" s="199"/>
      <c r="BI459" s="199"/>
      <c r="BJ459" s="199"/>
      <c r="BK459" s="199"/>
      <c r="BL459" s="199"/>
      <c r="BM459" s="199"/>
      <c r="BN459" s="199"/>
      <c r="BO459" s="199"/>
      <c r="BP459" s="199"/>
      <c r="BQ459" s="199"/>
      <c r="BR459" s="199"/>
      <c r="BS459" s="199"/>
      <c r="BT459" s="199"/>
      <c r="BU459" s="199"/>
      <c r="BV459" s="199"/>
      <c r="BW459" s="199"/>
      <c r="BX459" s="199"/>
      <c r="BY459" s="199"/>
      <c r="BZ459" s="199"/>
      <c r="CA459" s="199"/>
      <c r="CB459" s="199"/>
      <c r="CC459" s="199"/>
      <c r="CD459" s="199"/>
      <c r="CE459" s="55"/>
      <c r="CF459" s="55"/>
      <c r="CG459" s="55"/>
      <c r="CH459" s="55"/>
      <c r="CI459" s="55"/>
      <c r="CJ459" s="55"/>
      <c r="CK459" s="55"/>
      <c r="CL459" s="55"/>
      <c r="CM459" s="55"/>
      <c r="CN459" s="55"/>
      <c r="CO459" s="55"/>
      <c r="CP459" s="55"/>
      <c r="CQ459" s="55"/>
    </row>
    <row r="460" spans="1:95" s="1" customFormat="1" ht="67.7" customHeight="1" x14ac:dyDescent="0.2">
      <c r="A460" s="358"/>
      <c r="B460" s="240" t="s">
        <v>800</v>
      </c>
      <c r="C460" s="130" t="s">
        <v>801</v>
      </c>
      <c r="D460" s="585"/>
      <c r="E460" s="627"/>
      <c r="F460" s="585"/>
      <c r="G460" s="627"/>
      <c r="H460" s="585"/>
      <c r="I460" s="627"/>
      <c r="J460" s="585"/>
      <c r="K460" s="627"/>
      <c r="L460" s="585"/>
      <c r="M460" s="627"/>
      <c r="N460" s="585"/>
      <c r="O460" s="627"/>
      <c r="P460" s="585"/>
      <c r="Q460" s="627"/>
      <c r="R460" s="585"/>
      <c r="S460" s="627"/>
      <c r="T460" s="585"/>
      <c r="U460" s="627"/>
      <c r="V460" s="585"/>
      <c r="W460" s="627"/>
      <c r="X460" s="467" t="str">
        <f>IF(X452="na","na","")</f>
        <v/>
      </c>
      <c r="Y460" s="105">
        <f t="shared" ref="Y460:Y461" si="62">IF(OR(D460="s",F460="s",H460="s",J460="s",L460="s",N460="s",P460="s",R460="s",T460="s",V460="s"), 0, IF(OR(D460="a",F460="a",H460="a",J460="a",L460="a",N460="a",P460="a",R460="a",T460="a",V460="a"),Z460,0))</f>
        <v>0</v>
      </c>
      <c r="Z460" s="338">
        <f>IF(X460="na",0,20)</f>
        <v>20</v>
      </c>
      <c r="AA460" s="57">
        <f>IF(OR(COUNTIF(D461:W462,"a")+COUNTIF(D461:W462,"s")+COUNTIF(X461:X462,"na")&gt;0),0,(COUNTIF(D460:W460,"a")+COUNTIF(D460:W460,"s")+COUNTIF(X460,"na")))</f>
        <v>0</v>
      </c>
      <c r="AB460" s="402"/>
      <c r="AC460" s="199"/>
      <c r="AD460" s="202"/>
      <c r="AE460" s="199"/>
      <c r="AF460" s="199"/>
      <c r="AG460" s="199"/>
      <c r="AH460" s="199"/>
      <c r="AI460" s="199"/>
      <c r="AJ460" s="199"/>
      <c r="AK460" s="199"/>
      <c r="AL460" s="199"/>
      <c r="AM460" s="199"/>
      <c r="AN460" s="199"/>
      <c r="AO460" s="199"/>
      <c r="AP460" s="199"/>
      <c r="AQ460" s="199"/>
      <c r="AR460" s="199"/>
      <c r="AS460" s="199"/>
      <c r="AT460" s="199"/>
      <c r="AU460" s="199"/>
      <c r="AV460" s="199"/>
      <c r="AW460" s="199"/>
      <c r="AX460" s="199"/>
      <c r="AY460" s="199"/>
      <c r="AZ460" s="199"/>
      <c r="BA460" s="199"/>
      <c r="BB460" s="199"/>
      <c r="BC460" s="199"/>
      <c r="BD460" s="199"/>
      <c r="BE460" s="199"/>
      <c r="BF460" s="199"/>
      <c r="BG460" s="199"/>
      <c r="BH460" s="199"/>
      <c r="BI460" s="199"/>
      <c r="BJ460" s="199"/>
      <c r="BK460" s="199"/>
      <c r="BL460" s="199"/>
      <c r="BM460" s="199"/>
      <c r="BN460" s="199"/>
      <c r="BO460" s="199"/>
      <c r="BP460" s="199"/>
      <c r="BQ460" s="199"/>
      <c r="BR460" s="199"/>
      <c r="BS460" s="199"/>
      <c r="BT460" s="199"/>
      <c r="BU460" s="199"/>
      <c r="BV460" s="199"/>
      <c r="BW460" s="199"/>
      <c r="BX460" s="199"/>
      <c r="BY460" s="199"/>
      <c r="BZ460" s="199"/>
      <c r="CA460" s="199"/>
      <c r="CB460" s="199"/>
      <c r="CC460" s="199"/>
      <c r="CD460" s="199"/>
      <c r="CE460" s="55"/>
      <c r="CF460" s="55"/>
      <c r="CG460" s="55"/>
      <c r="CH460" s="55"/>
      <c r="CI460" s="55"/>
      <c r="CJ460" s="55"/>
      <c r="CK460" s="55"/>
      <c r="CL460" s="55"/>
      <c r="CM460" s="55"/>
      <c r="CN460" s="55"/>
      <c r="CO460" s="55"/>
      <c r="CP460" s="55"/>
      <c r="CQ460" s="55"/>
    </row>
    <row r="461" spans="1:95" s="1" customFormat="1" ht="88.5" customHeight="1" x14ac:dyDescent="0.2">
      <c r="A461" s="341"/>
      <c r="B461" s="434" t="s">
        <v>802</v>
      </c>
      <c r="C461" s="435" t="s">
        <v>803</v>
      </c>
      <c r="D461" s="585"/>
      <c r="E461" s="627"/>
      <c r="F461" s="585"/>
      <c r="G461" s="627"/>
      <c r="H461" s="585"/>
      <c r="I461" s="627"/>
      <c r="J461" s="585"/>
      <c r="K461" s="627"/>
      <c r="L461" s="585"/>
      <c r="M461" s="627"/>
      <c r="N461" s="585"/>
      <c r="O461" s="627"/>
      <c r="P461" s="585"/>
      <c r="Q461" s="627"/>
      <c r="R461" s="585"/>
      <c r="S461" s="627"/>
      <c r="T461" s="585"/>
      <c r="U461" s="627"/>
      <c r="V461" s="585"/>
      <c r="W461" s="627"/>
      <c r="X461" s="409"/>
      <c r="Y461" s="486">
        <f t="shared" si="62"/>
        <v>0</v>
      </c>
      <c r="Z461" s="338">
        <f>IF(X452="na",0,10)</f>
        <v>10</v>
      </c>
      <c r="AA461" s="57">
        <f>IF(OR(COUNTIF(D460:W460,"a")+COUNTIF(D460:W460,"s")+COUNTIF(X460:X460,"na")+COUNTIF(D462:W462,"a")+COUNTIF(D462:W462,"s")+COUNTIF(X462:X462,"na")&gt;0),0,(COUNTIF(D461:W461,"a")+COUNTIF(D461:W461,"s")+COUNTIF(X461,"na")))</f>
        <v>0</v>
      </c>
      <c r="AB461" s="402"/>
      <c r="AC461" s="199"/>
      <c r="AD461" s="202"/>
      <c r="AE461" s="199"/>
      <c r="AF461" s="199"/>
      <c r="AG461" s="199"/>
      <c r="AH461" s="199"/>
      <c r="AI461" s="199"/>
      <c r="AJ461" s="199"/>
      <c r="AK461" s="199"/>
      <c r="AL461" s="199"/>
      <c r="AM461" s="199"/>
      <c r="AN461" s="199"/>
      <c r="AO461" s="199"/>
      <c r="AP461" s="199"/>
      <c r="AQ461" s="199"/>
      <c r="AR461" s="199"/>
      <c r="AS461" s="199"/>
      <c r="AT461" s="199"/>
      <c r="AU461" s="199"/>
      <c r="AV461" s="199"/>
      <c r="AW461" s="199"/>
      <c r="AX461" s="199"/>
      <c r="AY461" s="199"/>
      <c r="AZ461" s="199"/>
      <c r="BA461" s="199"/>
      <c r="BB461" s="199"/>
      <c r="BC461" s="199"/>
      <c r="BD461" s="199"/>
      <c r="BE461" s="199"/>
      <c r="BF461" s="199"/>
      <c r="BG461" s="199"/>
      <c r="BH461" s="199"/>
      <c r="BI461" s="199"/>
      <c r="BJ461" s="199"/>
      <c r="BK461" s="199"/>
      <c r="BL461" s="199"/>
      <c r="BM461" s="199"/>
      <c r="BN461" s="199"/>
      <c r="BO461" s="199"/>
      <c r="BP461" s="199"/>
      <c r="BQ461" s="199"/>
      <c r="BR461" s="199"/>
      <c r="BS461" s="199"/>
      <c r="BT461" s="199"/>
      <c r="BU461" s="199"/>
      <c r="BV461" s="199"/>
      <c r="BW461" s="199"/>
      <c r="BX461" s="199"/>
      <c r="BY461" s="199"/>
      <c r="BZ461" s="199"/>
      <c r="CA461" s="199"/>
      <c r="CB461" s="199"/>
      <c r="CC461" s="199"/>
      <c r="CD461" s="199"/>
      <c r="CE461" s="55"/>
      <c r="CF461" s="55"/>
      <c r="CG461" s="55"/>
      <c r="CH461" s="55"/>
      <c r="CI461" s="55"/>
      <c r="CJ461" s="55"/>
      <c r="CK461" s="55"/>
      <c r="CL461" s="55"/>
      <c r="CM461" s="55"/>
      <c r="CN461" s="55"/>
      <c r="CO461" s="55"/>
      <c r="CP461" s="55"/>
      <c r="CQ461" s="55"/>
    </row>
    <row r="462" spans="1:95" s="1" customFormat="1" ht="67.7" customHeight="1" thickBot="1" x14ac:dyDescent="0.25">
      <c r="A462" s="358"/>
      <c r="B462" s="434" t="s">
        <v>804</v>
      </c>
      <c r="C462" s="435" t="s">
        <v>805</v>
      </c>
      <c r="D462" s="586"/>
      <c r="E462" s="630"/>
      <c r="F462" s="586"/>
      <c r="G462" s="630"/>
      <c r="H462" s="586"/>
      <c r="I462" s="630"/>
      <c r="J462" s="586"/>
      <c r="K462" s="630"/>
      <c r="L462" s="586"/>
      <c r="M462" s="630"/>
      <c r="N462" s="586"/>
      <c r="O462" s="630"/>
      <c r="P462" s="586"/>
      <c r="Q462" s="630"/>
      <c r="R462" s="586"/>
      <c r="S462" s="630"/>
      <c r="T462" s="586"/>
      <c r="U462" s="630"/>
      <c r="V462" s="586"/>
      <c r="W462" s="630"/>
      <c r="X462" s="409"/>
      <c r="Y462" s="486">
        <f>IF(OR(D462="s",F462="s",H462="s",J462="s",L462="s",N462="s",P462="s",R462="s",T462="s",V462="s"), 0, IF(OR(D462="a",F462="a",H462="a",J462="a",L462="a",N462="a",P462="a",R462="a",T462="a",V462="a"),Z462,0))</f>
        <v>0</v>
      </c>
      <c r="Z462" s="338">
        <f>IF(X452="na",0,5)</f>
        <v>5</v>
      </c>
      <c r="AA462" s="57">
        <f>IF(OR(COUNTIF(D460:W461,"a")+COUNTIF(D460:W461,"s")+COUNTIF(X460:X461,"na")&gt;0),0,(COUNTIF(D462:W462,"a")+COUNTIF(D462:W462,"s")+COUNTIF(X462,"na")))</f>
        <v>0</v>
      </c>
      <c r="AB462" s="402"/>
      <c r="AC462" s="199"/>
      <c r="AD462" s="202"/>
      <c r="AE462" s="199"/>
      <c r="AF462" s="199"/>
      <c r="AG462" s="199"/>
      <c r="AH462" s="199"/>
      <c r="AI462" s="199"/>
      <c r="AJ462" s="199"/>
      <c r="AK462" s="199"/>
      <c r="AL462" s="199"/>
      <c r="AM462" s="199"/>
      <c r="AN462" s="199"/>
      <c r="AO462" s="199"/>
      <c r="AP462" s="199"/>
      <c r="AQ462" s="199"/>
      <c r="AR462" s="199"/>
      <c r="AS462" s="199"/>
      <c r="AT462" s="199"/>
      <c r="AU462" s="199"/>
      <c r="AV462" s="199"/>
      <c r="AW462" s="199"/>
      <c r="AX462" s="199"/>
      <c r="AY462" s="199"/>
      <c r="AZ462" s="199"/>
      <c r="BA462" s="199"/>
      <c r="BB462" s="199"/>
      <c r="BC462" s="199"/>
      <c r="BD462" s="199"/>
      <c r="BE462" s="199"/>
      <c r="BF462" s="199"/>
      <c r="BG462" s="199"/>
      <c r="BH462" s="199"/>
      <c r="BI462" s="199"/>
      <c r="BJ462" s="199"/>
      <c r="BK462" s="199"/>
      <c r="BL462" s="199"/>
      <c r="BM462" s="199"/>
      <c r="BN462" s="199"/>
      <c r="BO462" s="199"/>
      <c r="BP462" s="199"/>
      <c r="BQ462" s="199"/>
      <c r="BR462" s="199"/>
      <c r="BS462" s="199"/>
      <c r="BT462" s="199"/>
      <c r="BU462" s="199"/>
      <c r="BV462" s="199"/>
      <c r="BW462" s="199"/>
      <c r="BX462" s="199"/>
      <c r="BY462" s="199"/>
      <c r="BZ462" s="199"/>
      <c r="CA462" s="199"/>
      <c r="CB462" s="199"/>
      <c r="CC462" s="199"/>
      <c r="CD462" s="199"/>
      <c r="CE462" s="55"/>
      <c r="CF462" s="55"/>
      <c r="CG462" s="55"/>
      <c r="CH462" s="55"/>
      <c r="CI462" s="55"/>
      <c r="CJ462" s="55"/>
      <c r="CK462" s="55"/>
      <c r="CL462" s="55"/>
      <c r="CM462" s="55"/>
      <c r="CN462" s="55"/>
      <c r="CO462" s="55"/>
      <c r="CP462" s="55"/>
      <c r="CQ462" s="55"/>
    </row>
    <row r="463" spans="1:95" s="1" customFormat="1" ht="21" customHeight="1" thickTop="1" thickBot="1" x14ac:dyDescent="0.25">
      <c r="A463" s="341"/>
      <c r="B463" s="7"/>
      <c r="C463" s="124"/>
      <c r="D463" s="631" t="s">
        <v>145</v>
      </c>
      <c r="E463" s="632"/>
      <c r="F463" s="632"/>
      <c r="G463" s="632"/>
      <c r="H463" s="632"/>
      <c r="I463" s="632"/>
      <c r="J463" s="632"/>
      <c r="K463" s="632"/>
      <c r="L463" s="632"/>
      <c r="M463" s="632"/>
      <c r="N463" s="632"/>
      <c r="O463" s="632"/>
      <c r="P463" s="632"/>
      <c r="Q463" s="632"/>
      <c r="R463" s="632"/>
      <c r="S463" s="632"/>
      <c r="T463" s="632"/>
      <c r="U463" s="632"/>
      <c r="V463" s="632"/>
      <c r="W463" s="632"/>
      <c r="X463" s="633"/>
      <c r="Y463" s="487">
        <f>SUM(Y452:Y462)</f>
        <v>0</v>
      </c>
      <c r="Z463" s="339">
        <f>SUM(Z452:Z460)</f>
        <v>140</v>
      </c>
      <c r="AA463" s="57"/>
      <c r="AB463" s="55"/>
      <c r="AC463" s="199"/>
      <c r="AD463" s="202"/>
      <c r="AE463" s="199"/>
      <c r="AF463" s="199"/>
      <c r="AG463" s="199"/>
      <c r="AH463" s="199"/>
      <c r="AI463" s="199"/>
      <c r="AJ463" s="199"/>
      <c r="AK463" s="199"/>
      <c r="AL463" s="199"/>
      <c r="AM463" s="199"/>
      <c r="AN463" s="199"/>
      <c r="AO463" s="199"/>
      <c r="AP463" s="199"/>
      <c r="AQ463" s="199"/>
      <c r="AR463" s="199"/>
      <c r="AS463" s="199"/>
      <c r="AT463" s="199"/>
      <c r="AU463" s="199"/>
      <c r="AV463" s="199"/>
      <c r="AW463" s="199"/>
      <c r="AX463" s="199"/>
      <c r="AY463" s="199"/>
      <c r="AZ463" s="199"/>
      <c r="BA463" s="199"/>
      <c r="BB463" s="199"/>
      <c r="BC463" s="199"/>
      <c r="BD463" s="199"/>
      <c r="BE463" s="199"/>
      <c r="BF463" s="199"/>
      <c r="BG463" s="199"/>
      <c r="BH463" s="199"/>
      <c r="BI463" s="199"/>
      <c r="BJ463" s="199"/>
      <c r="BK463" s="199"/>
      <c r="BL463" s="199"/>
      <c r="BM463" s="199"/>
      <c r="BN463" s="199"/>
      <c r="BO463" s="199"/>
      <c r="BP463" s="199"/>
      <c r="BQ463" s="199"/>
      <c r="BR463" s="199"/>
      <c r="BS463" s="199"/>
      <c r="BT463" s="199"/>
      <c r="BU463" s="199"/>
      <c r="BV463" s="199"/>
      <c r="BW463" s="199"/>
      <c r="BX463" s="199"/>
      <c r="BY463" s="199"/>
      <c r="BZ463" s="199"/>
      <c r="CA463" s="199"/>
      <c r="CB463" s="199"/>
      <c r="CC463" s="199"/>
      <c r="CD463" s="199"/>
      <c r="CE463" s="55"/>
      <c r="CF463" s="55"/>
      <c r="CG463" s="55"/>
      <c r="CH463" s="55"/>
      <c r="CI463" s="55"/>
      <c r="CJ463" s="55"/>
      <c r="CK463" s="55"/>
      <c r="CL463" s="55"/>
      <c r="CM463" s="55"/>
      <c r="CN463" s="55"/>
      <c r="CO463" s="55"/>
      <c r="CP463" s="55"/>
      <c r="CQ463" s="55"/>
    </row>
    <row r="464" spans="1:95" s="1" customFormat="1" ht="21" customHeight="1" thickBot="1" x14ac:dyDescent="0.25">
      <c r="A464" s="330"/>
      <c r="B464" s="169"/>
      <c r="C464" s="305"/>
      <c r="D464" s="634"/>
      <c r="E464" s="635"/>
      <c r="F464" s="636">
        <f>IF(X452="na",0,60)</f>
        <v>60</v>
      </c>
      <c r="G464" s="637"/>
      <c r="H464" s="637"/>
      <c r="I464" s="637"/>
      <c r="J464" s="637"/>
      <c r="K464" s="637"/>
      <c r="L464" s="637"/>
      <c r="M464" s="637"/>
      <c r="N464" s="637"/>
      <c r="O464" s="637"/>
      <c r="P464" s="637"/>
      <c r="Q464" s="637"/>
      <c r="R464" s="637"/>
      <c r="S464" s="637"/>
      <c r="T464" s="637"/>
      <c r="U464" s="637"/>
      <c r="V464" s="637"/>
      <c r="W464" s="637"/>
      <c r="X464" s="637"/>
      <c r="Y464" s="637"/>
      <c r="Z464" s="638"/>
      <c r="AA464" s="57"/>
      <c r="AB464" s="55"/>
      <c r="AC464" s="199"/>
      <c r="AD464" s="202"/>
      <c r="AE464" s="199"/>
      <c r="AF464" s="199"/>
      <c r="AG464" s="199"/>
      <c r="AH464" s="199"/>
      <c r="AI464" s="199"/>
      <c r="AJ464" s="199"/>
      <c r="AK464" s="199"/>
      <c r="AL464" s="199"/>
      <c r="AM464" s="199"/>
      <c r="AN464" s="199"/>
      <c r="AO464" s="199"/>
      <c r="AP464" s="199"/>
      <c r="AQ464" s="199"/>
      <c r="AR464" s="199"/>
      <c r="AS464" s="199"/>
      <c r="AT464" s="199"/>
      <c r="AU464" s="199"/>
      <c r="AV464" s="199"/>
      <c r="AW464" s="199"/>
      <c r="AX464" s="199"/>
      <c r="AY464" s="199"/>
      <c r="AZ464" s="199"/>
      <c r="BA464" s="199"/>
      <c r="BB464" s="199"/>
      <c r="BC464" s="199"/>
      <c r="BD464" s="199"/>
      <c r="BE464" s="199"/>
      <c r="BF464" s="199"/>
      <c r="BG464" s="199"/>
      <c r="BH464" s="199"/>
      <c r="BI464" s="199"/>
      <c r="BJ464" s="199"/>
      <c r="BK464" s="199"/>
      <c r="BL464" s="199"/>
      <c r="BM464" s="199"/>
      <c r="BN464" s="199"/>
      <c r="BO464" s="199"/>
      <c r="BP464" s="199"/>
      <c r="BQ464" s="199"/>
      <c r="BR464" s="199"/>
      <c r="BS464" s="199"/>
      <c r="BT464" s="199"/>
      <c r="BU464" s="199"/>
      <c r="BV464" s="199"/>
      <c r="BW464" s="199"/>
      <c r="BX464" s="199"/>
      <c r="BY464" s="199"/>
      <c r="BZ464" s="199"/>
      <c r="CA464" s="199"/>
      <c r="CB464" s="199"/>
      <c r="CC464" s="199"/>
      <c r="CD464" s="199"/>
      <c r="CE464" s="55"/>
      <c r="CF464" s="55"/>
      <c r="CG464" s="55"/>
      <c r="CH464" s="55"/>
      <c r="CI464" s="55"/>
      <c r="CJ464" s="55"/>
      <c r="CK464" s="55"/>
      <c r="CL464" s="55"/>
      <c r="CM464" s="55"/>
      <c r="CN464" s="55"/>
      <c r="CO464" s="55"/>
      <c r="CP464" s="55"/>
      <c r="CQ464" s="55"/>
    </row>
    <row r="465" spans="1:91" ht="33" customHeight="1" thickBot="1" x14ac:dyDescent="0.25">
      <c r="A465" s="334"/>
      <c r="B465" s="266">
        <v>6000</v>
      </c>
      <c r="C465" s="800" t="s">
        <v>139</v>
      </c>
      <c r="D465" s="801"/>
      <c r="E465" s="801"/>
      <c r="F465" s="801"/>
      <c r="G465" s="801"/>
      <c r="H465" s="801"/>
      <c r="I465" s="801"/>
      <c r="J465" s="801"/>
      <c r="K465" s="801"/>
      <c r="L465" s="801"/>
      <c r="M465" s="801"/>
      <c r="N465" s="801"/>
      <c r="O465" s="801"/>
      <c r="P465" s="801"/>
      <c r="Q465" s="801"/>
      <c r="R465" s="801"/>
      <c r="S465" s="801"/>
      <c r="T465" s="801"/>
      <c r="U465" s="801"/>
      <c r="V465" s="801"/>
      <c r="W465" s="801"/>
      <c r="X465" s="801"/>
      <c r="Y465" s="801"/>
      <c r="Z465" s="801"/>
      <c r="AA465" s="55"/>
      <c r="AD465" s="209"/>
    </row>
    <row r="466" spans="1:91" s="1" customFormat="1" ht="30" customHeight="1" thickBot="1" x14ac:dyDescent="0.25">
      <c r="A466" s="341"/>
      <c r="B466" s="306">
        <v>6100</v>
      </c>
      <c r="C466" s="157" t="s">
        <v>592</v>
      </c>
      <c r="D466" s="291"/>
      <c r="E466" s="288"/>
      <c r="F466" s="291"/>
      <c r="G466" s="289"/>
      <c r="H466" s="31" t="s">
        <v>429</v>
      </c>
      <c r="I466" s="288"/>
      <c r="J466" s="31" t="s">
        <v>429</v>
      </c>
      <c r="K466" s="289"/>
      <c r="L466" s="290"/>
      <c r="M466" s="288"/>
      <c r="N466" s="291"/>
      <c r="O466" s="289"/>
      <c r="P466" s="290"/>
      <c r="Q466" s="288"/>
      <c r="R466" s="291"/>
      <c r="S466" s="289"/>
      <c r="T466" s="290"/>
      <c r="U466" s="288"/>
      <c r="V466" s="291"/>
      <c r="W466" s="289"/>
      <c r="X466" s="161"/>
      <c r="Y466" s="161"/>
      <c r="Z466" s="354"/>
      <c r="AA466" s="16"/>
      <c r="AB466" s="55"/>
      <c r="AC466" s="436"/>
      <c r="AD466" s="202"/>
      <c r="AE466" s="205"/>
      <c r="AF466" s="436"/>
      <c r="AG466" s="199"/>
      <c r="AH466" s="199"/>
      <c r="AI466" s="199"/>
      <c r="AJ466" s="199"/>
      <c r="AK466" s="199"/>
      <c r="AL466" s="199"/>
      <c r="AM466" s="199"/>
      <c r="AN466" s="199"/>
      <c r="AO466" s="199"/>
      <c r="AP466" s="199"/>
      <c r="AQ466" s="199"/>
      <c r="AR466" s="199"/>
      <c r="AS466" s="199"/>
      <c r="AT466" s="199"/>
      <c r="AU466" s="199"/>
      <c r="AV466" s="199"/>
      <c r="AW466" s="199"/>
      <c r="AX466" s="199"/>
      <c r="AY466" s="199"/>
      <c r="AZ466" s="199"/>
      <c r="BA466" s="199"/>
      <c r="BB466" s="199"/>
      <c r="BC466" s="199"/>
      <c r="BD466" s="199"/>
      <c r="BE466" s="199"/>
      <c r="BF466" s="199"/>
      <c r="BG466" s="199"/>
      <c r="BH466" s="199"/>
      <c r="BI466" s="199"/>
      <c r="BJ466" s="199"/>
      <c r="BK466" s="199"/>
      <c r="BL466" s="199"/>
      <c r="BM466" s="199"/>
      <c r="BN466" s="199"/>
      <c r="BO466" s="199"/>
      <c r="BP466" s="199"/>
      <c r="BQ466" s="199"/>
      <c r="BR466" s="199"/>
      <c r="BS466" s="199"/>
      <c r="BT466" s="199"/>
      <c r="BU466" s="199"/>
      <c r="BV466" s="199"/>
      <c r="BW466" s="199"/>
      <c r="BX466" s="199"/>
      <c r="BY466" s="199"/>
      <c r="BZ466" s="199"/>
      <c r="CA466" s="199"/>
      <c r="CB466" s="199"/>
      <c r="CC466" s="199"/>
      <c r="CD466" s="199"/>
      <c r="CE466" s="199"/>
      <c r="CF466" s="199"/>
      <c r="CG466" s="55"/>
      <c r="CH466" s="55"/>
      <c r="CI466" s="55"/>
      <c r="CJ466" s="55"/>
      <c r="CK466" s="55"/>
      <c r="CL466" s="55"/>
      <c r="CM466" s="55"/>
    </row>
    <row r="467" spans="1:91" s="1" customFormat="1" ht="27.95" customHeight="1" x14ac:dyDescent="0.2">
      <c r="A467" s="341"/>
      <c r="B467" s="240" t="s">
        <v>140</v>
      </c>
      <c r="C467" s="128" t="s">
        <v>99</v>
      </c>
      <c r="D467" s="584"/>
      <c r="E467" s="643"/>
      <c r="F467" s="584"/>
      <c r="G467" s="643"/>
      <c r="H467" s="584"/>
      <c r="I467" s="643"/>
      <c r="J467" s="584"/>
      <c r="K467" s="643"/>
      <c r="L467" s="584"/>
      <c r="M467" s="643"/>
      <c r="N467" s="584"/>
      <c r="O467" s="643"/>
      <c r="P467" s="584"/>
      <c r="Q467" s="643"/>
      <c r="R467" s="584"/>
      <c r="S467" s="643"/>
      <c r="T467" s="584"/>
      <c r="U467" s="643"/>
      <c r="V467" s="584"/>
      <c r="W467" s="643"/>
      <c r="X467" s="151"/>
      <c r="Y467" s="104">
        <f t="shared" ref="Y467:Y472" si="63">IF(OR(D467="s",F467="s",H467="s",J467="s",L467="s",N467="s",P467="s",R467="s",T467="s",V467="s"), 0, IF(OR(D467="a",F467="a",H467="a",J467="a",L467="a",N467="a",P467="a",R467="a",T467="a",V467="a"),Z467,0))</f>
        <v>0</v>
      </c>
      <c r="Z467" s="340">
        <v>10</v>
      </c>
      <c r="AA467" s="16">
        <f t="shared" ref="AA467:AA472" si="64">COUNTIF(D467:W467,"a")+COUNTIF(D467:W467,"s")</f>
        <v>0</v>
      </c>
      <c r="AB467" s="213"/>
      <c r="AC467" s="436"/>
      <c r="AD467" s="202" t="s">
        <v>34</v>
      </c>
      <c r="AE467" s="199"/>
      <c r="AF467" s="436"/>
      <c r="AG467" s="199"/>
      <c r="AH467" s="199"/>
      <c r="AI467" s="199"/>
      <c r="AJ467" s="199"/>
      <c r="AK467" s="199"/>
      <c r="AL467" s="199"/>
      <c r="AM467" s="199"/>
      <c r="AN467" s="199"/>
      <c r="AO467" s="199"/>
      <c r="AP467" s="199"/>
      <c r="AQ467" s="199"/>
      <c r="AR467" s="199"/>
      <c r="AS467" s="199"/>
      <c r="AT467" s="199"/>
      <c r="AU467" s="199"/>
      <c r="AV467" s="199"/>
      <c r="AW467" s="199"/>
      <c r="AX467" s="199"/>
      <c r="AY467" s="199"/>
      <c r="AZ467" s="199"/>
      <c r="BA467" s="199"/>
      <c r="BB467" s="199"/>
      <c r="BC467" s="199"/>
      <c r="BD467" s="199"/>
      <c r="BE467" s="199"/>
      <c r="BF467" s="199"/>
      <c r="BG467" s="199"/>
      <c r="BH467" s="199"/>
      <c r="BI467" s="199"/>
      <c r="BJ467" s="199"/>
      <c r="BK467" s="199"/>
      <c r="BL467" s="199"/>
      <c r="BM467" s="199"/>
      <c r="BN467" s="199"/>
      <c r="BO467" s="199"/>
      <c r="BP467" s="199"/>
      <c r="BQ467" s="199"/>
      <c r="BR467" s="199"/>
      <c r="BS467" s="199"/>
      <c r="BT467" s="199"/>
      <c r="BU467" s="199"/>
      <c r="BV467" s="199"/>
      <c r="BW467" s="199"/>
      <c r="BX467" s="199"/>
      <c r="BY467" s="199"/>
      <c r="BZ467" s="199"/>
      <c r="CA467" s="199"/>
      <c r="CB467" s="199"/>
      <c r="CC467" s="199"/>
      <c r="CD467" s="199"/>
      <c r="CE467" s="199"/>
      <c r="CF467" s="199"/>
      <c r="CG467" s="55"/>
      <c r="CH467" s="55"/>
      <c r="CI467" s="55"/>
      <c r="CJ467" s="55"/>
      <c r="CK467" s="55"/>
      <c r="CL467" s="55"/>
      <c r="CM467" s="55"/>
    </row>
    <row r="468" spans="1:91" s="1" customFormat="1" ht="27.95" customHeight="1" x14ac:dyDescent="0.2">
      <c r="A468" s="341"/>
      <c r="B468" s="224" t="s">
        <v>141</v>
      </c>
      <c r="C468" s="131" t="s">
        <v>100</v>
      </c>
      <c r="D468" s="585"/>
      <c r="E468" s="627"/>
      <c r="F468" s="585"/>
      <c r="G468" s="627"/>
      <c r="H468" s="585"/>
      <c r="I468" s="627"/>
      <c r="J468" s="585"/>
      <c r="K468" s="627"/>
      <c r="L468" s="585"/>
      <c r="M468" s="627"/>
      <c r="N468" s="585"/>
      <c r="O468" s="627"/>
      <c r="P468" s="585"/>
      <c r="Q468" s="627"/>
      <c r="R468" s="585"/>
      <c r="S468" s="627"/>
      <c r="T468" s="585"/>
      <c r="U468" s="627"/>
      <c r="V468" s="585"/>
      <c r="W468" s="627"/>
      <c r="X468" s="151"/>
      <c r="Y468" s="105">
        <f t="shared" si="63"/>
        <v>0</v>
      </c>
      <c r="Z468" s="338">
        <v>10</v>
      </c>
      <c r="AA468" s="16">
        <f t="shared" si="64"/>
        <v>0</v>
      </c>
      <c r="AB468" s="213"/>
      <c r="AC468" s="436"/>
      <c r="AD468" s="202" t="s">
        <v>34</v>
      </c>
      <c r="AE468" s="199"/>
      <c r="AF468" s="436"/>
      <c r="AG468" s="199"/>
      <c r="AH468" s="199"/>
      <c r="AI468" s="199"/>
      <c r="AJ468" s="199"/>
      <c r="AK468" s="199"/>
      <c r="AL468" s="199"/>
      <c r="AM468" s="199"/>
      <c r="AN468" s="199"/>
      <c r="AO468" s="199"/>
      <c r="AP468" s="199"/>
      <c r="AQ468" s="199"/>
      <c r="AR468" s="199"/>
      <c r="AS468" s="199"/>
      <c r="AT468" s="199"/>
      <c r="AU468" s="199"/>
      <c r="AV468" s="199"/>
      <c r="AW468" s="199"/>
      <c r="AX468" s="199"/>
      <c r="AY468" s="199"/>
      <c r="AZ468" s="199"/>
      <c r="BA468" s="199"/>
      <c r="BB468" s="199"/>
      <c r="BC468" s="199"/>
      <c r="BD468" s="199"/>
      <c r="BE468" s="199"/>
      <c r="BF468" s="199"/>
      <c r="BG468" s="199"/>
      <c r="BH468" s="199"/>
      <c r="BI468" s="199"/>
      <c r="BJ468" s="199"/>
      <c r="BK468" s="199"/>
      <c r="BL468" s="199"/>
      <c r="BM468" s="199"/>
      <c r="BN468" s="199"/>
      <c r="BO468" s="199"/>
      <c r="BP468" s="199"/>
      <c r="BQ468" s="199"/>
      <c r="BR468" s="199"/>
      <c r="BS468" s="199"/>
      <c r="BT468" s="199"/>
      <c r="BU468" s="199"/>
      <c r="BV468" s="199"/>
      <c r="BW468" s="199"/>
      <c r="BX468" s="199"/>
      <c r="BY468" s="199"/>
      <c r="BZ468" s="199"/>
      <c r="CA468" s="199"/>
      <c r="CB468" s="199"/>
      <c r="CC468" s="199"/>
      <c r="CD468" s="199"/>
      <c r="CE468" s="199"/>
      <c r="CF468" s="199"/>
      <c r="CG468" s="55"/>
      <c r="CH468" s="55"/>
      <c r="CI468" s="55"/>
      <c r="CJ468" s="55"/>
      <c r="CK468" s="55"/>
      <c r="CL468" s="55"/>
      <c r="CM468" s="55"/>
    </row>
    <row r="469" spans="1:91" s="1" customFormat="1" ht="27.95" customHeight="1" x14ac:dyDescent="0.2">
      <c r="A469" s="341"/>
      <c r="B469" s="219" t="s">
        <v>374</v>
      </c>
      <c r="C469" s="124" t="s">
        <v>381</v>
      </c>
      <c r="D469" s="585"/>
      <c r="E469" s="627"/>
      <c r="F469" s="585"/>
      <c r="G469" s="627"/>
      <c r="H469" s="585"/>
      <c r="I469" s="627"/>
      <c r="J469" s="585"/>
      <c r="K469" s="627"/>
      <c r="L469" s="585"/>
      <c r="M469" s="627"/>
      <c r="N469" s="585"/>
      <c r="O469" s="627"/>
      <c r="P469" s="585"/>
      <c r="Q469" s="627"/>
      <c r="R469" s="585"/>
      <c r="S469" s="627"/>
      <c r="T469" s="585"/>
      <c r="U469" s="627"/>
      <c r="V469" s="585"/>
      <c r="W469" s="627"/>
      <c r="X469" s="151"/>
      <c r="Y469" s="105">
        <f t="shared" si="63"/>
        <v>0</v>
      </c>
      <c r="Z469" s="338">
        <v>10</v>
      </c>
      <c r="AA469" s="16">
        <f t="shared" si="64"/>
        <v>0</v>
      </c>
      <c r="AB469" s="213"/>
      <c r="AC469" s="436"/>
      <c r="AD469" s="202" t="s">
        <v>34</v>
      </c>
      <c r="AE469" s="199"/>
      <c r="AF469" s="436"/>
      <c r="AG469" s="199"/>
      <c r="AH469" s="199"/>
      <c r="AI469" s="199"/>
      <c r="AJ469" s="199"/>
      <c r="AK469" s="199"/>
      <c r="AL469" s="199"/>
      <c r="AM469" s="199"/>
      <c r="AN469" s="199"/>
      <c r="AO469" s="199"/>
      <c r="AP469" s="199"/>
      <c r="AQ469" s="199"/>
      <c r="AR469" s="199"/>
      <c r="AS469" s="199"/>
      <c r="AT469" s="199"/>
      <c r="AU469" s="199"/>
      <c r="AV469" s="199"/>
      <c r="AW469" s="199"/>
      <c r="AX469" s="199"/>
      <c r="AY469" s="199"/>
      <c r="AZ469" s="199"/>
      <c r="BA469" s="199"/>
      <c r="BB469" s="199"/>
      <c r="BC469" s="199"/>
      <c r="BD469" s="199"/>
      <c r="BE469" s="199"/>
      <c r="BF469" s="199"/>
      <c r="BG469" s="199"/>
      <c r="BH469" s="199"/>
      <c r="BI469" s="199"/>
      <c r="BJ469" s="199"/>
      <c r="BK469" s="199"/>
      <c r="BL469" s="199"/>
      <c r="BM469" s="199"/>
      <c r="BN469" s="199"/>
      <c r="BO469" s="199"/>
      <c r="BP469" s="199"/>
      <c r="BQ469" s="199"/>
      <c r="BR469" s="199"/>
      <c r="BS469" s="199"/>
      <c r="BT469" s="199"/>
      <c r="BU469" s="199"/>
      <c r="BV469" s="199"/>
      <c r="BW469" s="199"/>
      <c r="BX469" s="199"/>
      <c r="BY469" s="199"/>
      <c r="BZ469" s="199"/>
      <c r="CA469" s="199"/>
      <c r="CB469" s="199"/>
      <c r="CC469" s="199"/>
      <c r="CD469" s="199"/>
      <c r="CE469" s="199"/>
      <c r="CF469" s="199"/>
      <c r="CG469" s="55"/>
      <c r="CH469" s="55"/>
      <c r="CI469" s="55"/>
      <c r="CJ469" s="55"/>
      <c r="CK469" s="55"/>
      <c r="CL469" s="55"/>
      <c r="CM469" s="55"/>
    </row>
    <row r="470" spans="1:91" s="1" customFormat="1" ht="45" customHeight="1" x14ac:dyDescent="0.2">
      <c r="A470" s="341"/>
      <c r="B470" s="219" t="s">
        <v>375</v>
      </c>
      <c r="C470" s="124" t="s">
        <v>101</v>
      </c>
      <c r="D470" s="585"/>
      <c r="E470" s="627"/>
      <c r="F470" s="585"/>
      <c r="G470" s="627"/>
      <c r="H470" s="585"/>
      <c r="I470" s="627"/>
      <c r="J470" s="585"/>
      <c r="K470" s="627"/>
      <c r="L470" s="585"/>
      <c r="M470" s="627"/>
      <c r="N470" s="585"/>
      <c r="O470" s="627"/>
      <c r="P470" s="585"/>
      <c r="Q470" s="627"/>
      <c r="R470" s="585"/>
      <c r="S470" s="627"/>
      <c r="T470" s="585"/>
      <c r="U470" s="627"/>
      <c r="V470" s="585"/>
      <c r="W470" s="627"/>
      <c r="X470" s="151"/>
      <c r="Y470" s="105">
        <f t="shared" si="63"/>
        <v>0</v>
      </c>
      <c r="Z470" s="338">
        <v>20</v>
      </c>
      <c r="AA470" s="16">
        <f t="shared" si="64"/>
        <v>0</v>
      </c>
      <c r="AB470" s="213"/>
      <c r="AC470" s="436"/>
      <c r="AD470" s="202" t="s">
        <v>34</v>
      </c>
      <c r="AE470" s="199"/>
      <c r="AF470" s="436"/>
      <c r="AG470" s="199"/>
      <c r="AH470" s="199"/>
      <c r="AI470" s="199"/>
      <c r="AJ470" s="199"/>
      <c r="AK470" s="199"/>
      <c r="AL470" s="199"/>
      <c r="AM470" s="199"/>
      <c r="AN470" s="199"/>
      <c r="AO470" s="199"/>
      <c r="AP470" s="199"/>
      <c r="AQ470" s="199"/>
      <c r="AR470" s="199"/>
      <c r="AS470" s="199"/>
      <c r="AT470" s="199"/>
      <c r="AU470" s="199"/>
      <c r="AV470" s="199"/>
      <c r="AW470" s="199"/>
      <c r="AX470" s="199"/>
      <c r="AY470" s="199"/>
      <c r="AZ470" s="199"/>
      <c r="BA470" s="199"/>
      <c r="BB470" s="199"/>
      <c r="BC470" s="199"/>
      <c r="BD470" s="199"/>
      <c r="BE470" s="199"/>
      <c r="BF470" s="199"/>
      <c r="BG470" s="199"/>
      <c r="BH470" s="199"/>
      <c r="BI470" s="199"/>
      <c r="BJ470" s="199"/>
      <c r="BK470" s="199"/>
      <c r="BL470" s="199"/>
      <c r="BM470" s="199"/>
      <c r="BN470" s="199"/>
      <c r="BO470" s="199"/>
      <c r="BP470" s="199"/>
      <c r="BQ470" s="199"/>
      <c r="BR470" s="199"/>
      <c r="BS470" s="199"/>
      <c r="BT470" s="199"/>
      <c r="BU470" s="199"/>
      <c r="BV470" s="199"/>
      <c r="BW470" s="199"/>
      <c r="BX470" s="199"/>
      <c r="BY470" s="199"/>
      <c r="BZ470" s="199"/>
      <c r="CA470" s="199"/>
      <c r="CB470" s="199"/>
      <c r="CC470" s="199"/>
      <c r="CD470" s="199"/>
      <c r="CE470" s="199"/>
      <c r="CF470" s="199"/>
      <c r="CG470" s="55"/>
      <c r="CH470" s="55"/>
      <c r="CI470" s="55"/>
      <c r="CJ470" s="55"/>
      <c r="CK470" s="55"/>
      <c r="CL470" s="55"/>
      <c r="CM470" s="55"/>
    </row>
    <row r="471" spans="1:91" s="1" customFormat="1" ht="27.95" customHeight="1" x14ac:dyDescent="0.2">
      <c r="A471" s="341"/>
      <c r="B471" s="224" t="s">
        <v>376</v>
      </c>
      <c r="C471" s="131" t="s">
        <v>377</v>
      </c>
      <c r="D471" s="585"/>
      <c r="E471" s="627"/>
      <c r="F471" s="585"/>
      <c r="G471" s="627"/>
      <c r="H471" s="585"/>
      <c r="I471" s="627"/>
      <c r="J471" s="585"/>
      <c r="K471" s="627"/>
      <c r="L471" s="585"/>
      <c r="M471" s="627"/>
      <c r="N471" s="585"/>
      <c r="O471" s="627"/>
      <c r="P471" s="585"/>
      <c r="Q471" s="627"/>
      <c r="R471" s="585"/>
      <c r="S471" s="627"/>
      <c r="T471" s="585"/>
      <c r="U471" s="627"/>
      <c r="V471" s="585"/>
      <c r="W471" s="627"/>
      <c r="X471" s="151"/>
      <c r="Y471" s="105">
        <f t="shared" si="63"/>
        <v>0</v>
      </c>
      <c r="Z471" s="338">
        <v>10</v>
      </c>
      <c r="AA471" s="16">
        <f t="shared" si="64"/>
        <v>0</v>
      </c>
      <c r="AB471" s="213"/>
      <c r="AC471" s="436"/>
      <c r="AD471" s="202"/>
      <c r="AE471" s="199"/>
      <c r="AF471" s="436"/>
      <c r="AG471" s="199"/>
      <c r="AH471" s="199"/>
      <c r="AI471" s="199"/>
      <c r="AJ471" s="199"/>
      <c r="AK471" s="199"/>
      <c r="AL471" s="199"/>
      <c r="AM471" s="199"/>
      <c r="AN471" s="199"/>
      <c r="AO471" s="199"/>
      <c r="AP471" s="199"/>
      <c r="AQ471" s="199"/>
      <c r="AR471" s="199"/>
      <c r="AS471" s="199"/>
      <c r="AT471" s="199"/>
      <c r="AU471" s="199"/>
      <c r="AV471" s="199"/>
      <c r="AW471" s="199"/>
      <c r="AX471" s="199"/>
      <c r="AY471" s="199"/>
      <c r="AZ471" s="199"/>
      <c r="BA471" s="199"/>
      <c r="BB471" s="199"/>
      <c r="BC471" s="199"/>
      <c r="BD471" s="199"/>
      <c r="BE471" s="199"/>
      <c r="BF471" s="199"/>
      <c r="BG471" s="199"/>
      <c r="BH471" s="199"/>
      <c r="BI471" s="199"/>
      <c r="BJ471" s="199"/>
      <c r="BK471" s="199"/>
      <c r="BL471" s="199"/>
      <c r="BM471" s="199"/>
      <c r="BN471" s="199"/>
      <c r="BO471" s="199"/>
      <c r="BP471" s="199"/>
      <c r="BQ471" s="199"/>
      <c r="BR471" s="199"/>
      <c r="BS471" s="199"/>
      <c r="BT471" s="199"/>
      <c r="BU471" s="199"/>
      <c r="BV471" s="199"/>
      <c r="BW471" s="199"/>
      <c r="BX471" s="199"/>
      <c r="BY471" s="199"/>
      <c r="BZ471" s="199"/>
      <c r="CA471" s="199"/>
      <c r="CB471" s="199"/>
      <c r="CC471" s="199"/>
      <c r="CD471" s="199"/>
      <c r="CE471" s="199"/>
      <c r="CF471" s="199"/>
      <c r="CG471" s="55"/>
      <c r="CH471" s="55"/>
      <c r="CI471" s="55"/>
      <c r="CJ471" s="55"/>
      <c r="CK471" s="55"/>
      <c r="CL471" s="55"/>
      <c r="CM471" s="55"/>
    </row>
    <row r="472" spans="1:91" s="1" customFormat="1" ht="27.95" customHeight="1" thickBot="1" x14ac:dyDescent="0.2">
      <c r="A472" s="341"/>
      <c r="B472" s="224" t="s">
        <v>378</v>
      </c>
      <c r="C472" s="131" t="s">
        <v>121</v>
      </c>
      <c r="D472" s="641"/>
      <c r="E472" s="642"/>
      <c r="F472" s="641"/>
      <c r="G472" s="642"/>
      <c r="H472" s="641"/>
      <c r="I472" s="642"/>
      <c r="J472" s="641"/>
      <c r="K472" s="642"/>
      <c r="L472" s="641"/>
      <c r="M472" s="642"/>
      <c r="N472" s="641"/>
      <c r="O472" s="642"/>
      <c r="P472" s="641"/>
      <c r="Q472" s="642"/>
      <c r="R472" s="641"/>
      <c r="S472" s="642"/>
      <c r="T472" s="641"/>
      <c r="U472" s="642"/>
      <c r="V472" s="641"/>
      <c r="W472" s="642"/>
      <c r="X472" s="151"/>
      <c r="Y472" s="105">
        <f t="shared" si="63"/>
        <v>0</v>
      </c>
      <c r="Z472" s="338">
        <v>10</v>
      </c>
      <c r="AA472" s="16">
        <f t="shared" si="64"/>
        <v>0</v>
      </c>
      <c r="AB472" s="213"/>
      <c r="AC472" s="436"/>
      <c r="AD472" s="202"/>
      <c r="AE472" s="199"/>
      <c r="AF472" s="436"/>
      <c r="AG472" s="199"/>
      <c r="AH472" s="199"/>
      <c r="AI472" s="199"/>
      <c r="AJ472" s="199"/>
      <c r="AK472" s="199"/>
      <c r="AL472" s="199"/>
      <c r="AM472" s="199"/>
      <c r="AN472" s="199"/>
      <c r="AO472" s="199"/>
      <c r="AP472" s="199"/>
      <c r="AQ472" s="199"/>
      <c r="AR472" s="199"/>
      <c r="AS472" s="199"/>
      <c r="AT472" s="199"/>
      <c r="AU472" s="199"/>
      <c r="AV472" s="199"/>
      <c r="AW472" s="199"/>
      <c r="AX472" s="199"/>
      <c r="AY472" s="199"/>
      <c r="AZ472" s="199"/>
      <c r="BA472" s="199"/>
      <c r="BB472" s="199"/>
      <c r="BC472" s="199"/>
      <c r="BD472" s="199"/>
      <c r="BE472" s="199"/>
      <c r="BF472" s="199"/>
      <c r="BG472" s="199"/>
      <c r="BH472" s="199"/>
      <c r="BI472" s="199"/>
      <c r="BJ472" s="199"/>
      <c r="BK472" s="199"/>
      <c r="BL472" s="199"/>
      <c r="BM472" s="199"/>
      <c r="BN472" s="199"/>
      <c r="BO472" s="199"/>
      <c r="BP472" s="199"/>
      <c r="BQ472" s="199"/>
      <c r="BR472" s="199"/>
      <c r="BS472" s="199"/>
      <c r="BT472" s="199"/>
      <c r="BU472" s="199"/>
      <c r="BV472" s="199"/>
      <c r="BW472" s="199"/>
      <c r="BX472" s="199"/>
      <c r="BY472" s="199"/>
      <c r="BZ472" s="199"/>
      <c r="CA472" s="199"/>
      <c r="CB472" s="199"/>
      <c r="CC472" s="199"/>
      <c r="CD472" s="199"/>
      <c r="CE472" s="199"/>
      <c r="CF472" s="199"/>
      <c r="CG472" s="55"/>
      <c r="CH472" s="55"/>
      <c r="CI472" s="55"/>
      <c r="CJ472" s="55"/>
      <c r="CK472" s="55"/>
      <c r="CL472" s="55"/>
      <c r="CM472" s="55"/>
    </row>
    <row r="473" spans="1:91" s="1" customFormat="1" ht="21" customHeight="1" thickTop="1" thickBot="1" x14ac:dyDescent="0.25">
      <c r="A473" s="341"/>
      <c r="B473" s="58"/>
      <c r="C473" s="127"/>
      <c r="D473" s="631" t="s">
        <v>145</v>
      </c>
      <c r="E473" s="648"/>
      <c r="F473" s="648"/>
      <c r="G473" s="648"/>
      <c r="H473" s="648"/>
      <c r="I473" s="648"/>
      <c r="J473" s="648"/>
      <c r="K473" s="648"/>
      <c r="L473" s="648"/>
      <c r="M473" s="648"/>
      <c r="N473" s="648"/>
      <c r="O473" s="648"/>
      <c r="P473" s="648"/>
      <c r="Q473" s="648"/>
      <c r="R473" s="648"/>
      <c r="S473" s="648"/>
      <c r="T473" s="648"/>
      <c r="U473" s="648"/>
      <c r="V473" s="648"/>
      <c r="W473" s="648"/>
      <c r="X473" s="649"/>
      <c r="Y473" s="56">
        <f>SUM(Y467:Y472)</f>
        <v>0</v>
      </c>
      <c r="Z473" s="339">
        <f>SUM(Z467:Z472)</f>
        <v>70</v>
      </c>
      <c r="AA473" s="16"/>
      <c r="AB473" s="55"/>
      <c r="AC473" s="436"/>
      <c r="AD473" s="202"/>
      <c r="AE473" s="199"/>
      <c r="AF473" s="436"/>
      <c r="AG473" s="199"/>
      <c r="AH473" s="199"/>
      <c r="AI473" s="199"/>
      <c r="AJ473" s="199"/>
      <c r="AK473" s="199"/>
      <c r="AL473" s="199"/>
      <c r="AM473" s="199"/>
      <c r="AN473" s="199"/>
      <c r="AO473" s="199"/>
      <c r="AP473" s="199"/>
      <c r="AQ473" s="199"/>
      <c r="AR473" s="199"/>
      <c r="AS473" s="199"/>
      <c r="AT473" s="199"/>
      <c r="AU473" s="199"/>
      <c r="AV473" s="199"/>
      <c r="AW473" s="199"/>
      <c r="AX473" s="199"/>
      <c r="AY473" s="199"/>
      <c r="AZ473" s="199"/>
      <c r="BA473" s="199"/>
      <c r="BB473" s="199"/>
      <c r="BC473" s="199"/>
      <c r="BD473" s="199"/>
      <c r="BE473" s="199"/>
      <c r="BF473" s="199"/>
      <c r="BG473" s="199"/>
      <c r="BH473" s="199"/>
      <c r="BI473" s="199"/>
      <c r="BJ473" s="199"/>
      <c r="BK473" s="199"/>
      <c r="BL473" s="199"/>
      <c r="BM473" s="199"/>
      <c r="BN473" s="199"/>
      <c r="BO473" s="199"/>
      <c r="BP473" s="199"/>
      <c r="BQ473" s="199"/>
      <c r="BR473" s="199"/>
      <c r="BS473" s="199"/>
      <c r="BT473" s="199"/>
      <c r="BU473" s="199"/>
      <c r="BV473" s="199"/>
      <c r="BW473" s="199"/>
      <c r="BX473" s="199"/>
      <c r="BY473" s="199"/>
      <c r="BZ473" s="199"/>
      <c r="CA473" s="199"/>
      <c r="CB473" s="199"/>
      <c r="CC473" s="199"/>
      <c r="CD473" s="199"/>
      <c r="CE473" s="199"/>
      <c r="CF473" s="199"/>
      <c r="CG473" s="55"/>
      <c r="CH473" s="55"/>
      <c r="CI473" s="55"/>
      <c r="CJ473" s="55"/>
      <c r="CK473" s="55"/>
      <c r="CL473" s="55"/>
      <c r="CM473" s="55"/>
    </row>
    <row r="474" spans="1:91" s="1" customFormat="1" ht="21" customHeight="1" thickBot="1" x14ac:dyDescent="0.25">
      <c r="A474" s="330"/>
      <c r="B474" s="152"/>
      <c r="C474" s="256"/>
      <c r="D474" s="634"/>
      <c r="E474" s="635"/>
      <c r="F474" s="807">
        <v>50</v>
      </c>
      <c r="G474" s="646"/>
      <c r="H474" s="646"/>
      <c r="I474" s="646"/>
      <c r="J474" s="646"/>
      <c r="K474" s="646"/>
      <c r="L474" s="646"/>
      <c r="M474" s="646"/>
      <c r="N474" s="646"/>
      <c r="O474" s="646"/>
      <c r="P474" s="646"/>
      <c r="Q474" s="646"/>
      <c r="R474" s="646"/>
      <c r="S474" s="646"/>
      <c r="T474" s="646"/>
      <c r="U474" s="646"/>
      <c r="V474" s="646"/>
      <c r="W474" s="646"/>
      <c r="X474" s="646"/>
      <c r="Y474" s="646"/>
      <c r="Z474" s="647"/>
      <c r="AA474" s="16"/>
      <c r="AB474" s="55"/>
      <c r="AC474" s="436"/>
      <c r="AD474" s="202"/>
      <c r="AE474" s="205"/>
      <c r="AF474" s="436"/>
      <c r="AG474" s="199"/>
      <c r="AH474" s="199"/>
      <c r="AI474" s="199"/>
      <c r="AJ474" s="199"/>
      <c r="AK474" s="199"/>
      <c r="AL474" s="199"/>
      <c r="AM474" s="199"/>
      <c r="AN474" s="199"/>
      <c r="AO474" s="199"/>
      <c r="AP474" s="199"/>
      <c r="AQ474" s="199"/>
      <c r="AR474" s="199"/>
      <c r="AS474" s="199"/>
      <c r="AT474" s="199"/>
      <c r="AU474" s="199"/>
      <c r="AV474" s="199"/>
      <c r="AW474" s="199"/>
      <c r="AX474" s="199"/>
      <c r="AY474" s="199"/>
      <c r="AZ474" s="199"/>
      <c r="BA474" s="199"/>
      <c r="BB474" s="199"/>
      <c r="BC474" s="199"/>
      <c r="BD474" s="199"/>
      <c r="BE474" s="199"/>
      <c r="BF474" s="199"/>
      <c r="BG474" s="199"/>
      <c r="BH474" s="199"/>
      <c r="BI474" s="199"/>
      <c r="BJ474" s="199"/>
      <c r="BK474" s="199"/>
      <c r="BL474" s="199"/>
      <c r="BM474" s="199"/>
      <c r="BN474" s="199"/>
      <c r="BO474" s="199"/>
      <c r="BP474" s="199"/>
      <c r="BQ474" s="199"/>
      <c r="BR474" s="199"/>
      <c r="BS474" s="199"/>
      <c r="BT474" s="199"/>
      <c r="BU474" s="199"/>
      <c r="BV474" s="199"/>
      <c r="BW474" s="199"/>
      <c r="BX474" s="199"/>
      <c r="BY474" s="199"/>
      <c r="BZ474" s="199"/>
      <c r="CA474" s="199"/>
      <c r="CB474" s="199"/>
      <c r="CC474" s="199"/>
      <c r="CD474" s="199"/>
      <c r="CE474" s="199"/>
      <c r="CF474" s="199"/>
      <c r="CG474" s="55"/>
      <c r="CH474" s="55"/>
      <c r="CI474" s="55"/>
      <c r="CJ474" s="55"/>
      <c r="CK474" s="55"/>
      <c r="CL474" s="55"/>
      <c r="CM474" s="55"/>
    </row>
    <row r="475" spans="1:91" s="1" customFormat="1" ht="30" customHeight="1" thickBot="1" x14ac:dyDescent="0.25">
      <c r="A475" s="327"/>
      <c r="B475" s="306" t="s">
        <v>161</v>
      </c>
      <c r="C475" s="157" t="s">
        <v>392</v>
      </c>
      <c r="D475" s="31" t="s">
        <v>429</v>
      </c>
      <c r="E475" s="47"/>
      <c r="F475" s="31" t="s">
        <v>429</v>
      </c>
      <c r="G475" s="47"/>
      <c r="H475" s="31" t="s">
        <v>429</v>
      </c>
      <c r="I475" s="288"/>
      <c r="J475" s="31"/>
      <c r="K475" s="289"/>
      <c r="L475" s="290"/>
      <c r="M475" s="288"/>
      <c r="N475" s="291"/>
      <c r="O475" s="289"/>
      <c r="P475" s="290"/>
      <c r="Q475" s="288"/>
      <c r="R475" s="291"/>
      <c r="S475" s="289"/>
      <c r="T475" s="290"/>
      <c r="U475" s="288"/>
      <c r="V475" s="291"/>
      <c r="W475" s="289"/>
      <c r="X475" s="161"/>
      <c r="Y475" s="161"/>
      <c r="Z475" s="354"/>
      <c r="AA475" s="16"/>
      <c r="AB475" s="55"/>
      <c r="AC475" s="436"/>
      <c r="AD475" s="202"/>
      <c r="AE475" s="205"/>
      <c r="AF475" s="436"/>
      <c r="AG475" s="199"/>
      <c r="AH475" s="199"/>
      <c r="AI475" s="199"/>
      <c r="AJ475" s="199"/>
      <c r="AK475" s="199"/>
      <c r="AL475" s="199"/>
      <c r="AM475" s="199"/>
      <c r="AN475" s="199"/>
      <c r="AO475" s="199"/>
      <c r="AP475" s="199"/>
      <c r="AQ475" s="199"/>
      <c r="AR475" s="199"/>
      <c r="AS475" s="199"/>
      <c r="AT475" s="199"/>
      <c r="AU475" s="199"/>
      <c r="AV475" s="199"/>
      <c r="AW475" s="199"/>
      <c r="AX475" s="199"/>
      <c r="AY475" s="199"/>
      <c r="AZ475" s="199"/>
      <c r="BA475" s="199"/>
      <c r="BB475" s="199"/>
      <c r="BC475" s="199"/>
      <c r="BD475" s="199"/>
      <c r="BE475" s="199"/>
      <c r="BF475" s="199"/>
      <c r="BG475" s="199"/>
      <c r="BH475" s="199"/>
      <c r="BI475" s="199"/>
      <c r="BJ475" s="199"/>
      <c r="BK475" s="199"/>
      <c r="BL475" s="199"/>
      <c r="BM475" s="199"/>
      <c r="BN475" s="199"/>
      <c r="BO475" s="199"/>
      <c r="BP475" s="199"/>
      <c r="BQ475" s="199"/>
      <c r="BR475" s="199"/>
      <c r="BS475" s="199"/>
      <c r="BT475" s="199"/>
      <c r="BU475" s="199"/>
      <c r="BV475" s="199"/>
      <c r="BW475" s="199"/>
      <c r="BX475" s="199"/>
      <c r="BY475" s="199"/>
      <c r="BZ475" s="199"/>
      <c r="CA475" s="199"/>
      <c r="CB475" s="199"/>
      <c r="CC475" s="199"/>
      <c r="CD475" s="199"/>
      <c r="CE475" s="199"/>
      <c r="CF475" s="199"/>
      <c r="CG475" s="55"/>
      <c r="CH475" s="55"/>
      <c r="CI475" s="55"/>
      <c r="CJ475" s="55"/>
      <c r="CK475" s="55"/>
      <c r="CL475" s="55"/>
      <c r="CM475" s="55"/>
    </row>
    <row r="476" spans="1:91" s="1" customFormat="1" ht="45" customHeight="1" x14ac:dyDescent="0.2">
      <c r="A476" s="341"/>
      <c r="B476" s="240" t="s">
        <v>393</v>
      </c>
      <c r="C476" s="128" t="s">
        <v>98</v>
      </c>
      <c r="D476" s="584"/>
      <c r="E476" s="643"/>
      <c r="F476" s="584"/>
      <c r="G476" s="643"/>
      <c r="H476" s="584"/>
      <c r="I476" s="643"/>
      <c r="J476" s="584"/>
      <c r="K476" s="643"/>
      <c r="L476" s="584"/>
      <c r="M476" s="643"/>
      <c r="N476" s="584"/>
      <c r="O476" s="643"/>
      <c r="P476" s="584"/>
      <c r="Q476" s="643"/>
      <c r="R476" s="584"/>
      <c r="S476" s="643"/>
      <c r="T476" s="584"/>
      <c r="U476" s="643"/>
      <c r="V476" s="584"/>
      <c r="W476" s="643"/>
      <c r="X476" s="151"/>
      <c r="Y476" s="104">
        <f t="shared" ref="Y476:Y482" si="65">IF(OR(D476="s",F476="s",H476="s",J476="s",L476="s",N476="s",P476="s",R476="s",T476="s",V476="s"), 0, IF(OR(D476="a",F476="a",H476="a",J476="a",L476="a",N476="a",P476="a",R476="a",T476="a",V476="a"),Z476,0))</f>
        <v>0</v>
      </c>
      <c r="Z476" s="340">
        <v>10</v>
      </c>
      <c r="AA476" s="16">
        <f t="shared" ref="AA476:AA482" si="66">COUNTIF(D476:W476,"a")+COUNTIF(D476:W476,"s")</f>
        <v>0</v>
      </c>
      <c r="AB476" s="213"/>
      <c r="AC476" s="436"/>
      <c r="AD476" s="202" t="s">
        <v>34</v>
      </c>
      <c r="AE476" s="199"/>
      <c r="AF476" s="436"/>
      <c r="AG476" s="199"/>
      <c r="AH476" s="199"/>
      <c r="AI476" s="199"/>
      <c r="AJ476" s="199"/>
      <c r="AK476" s="199"/>
      <c r="AL476" s="199"/>
      <c r="AM476" s="199"/>
      <c r="AN476" s="199"/>
      <c r="AO476" s="199"/>
      <c r="AP476" s="199"/>
      <c r="AQ476" s="199"/>
      <c r="AR476" s="199"/>
      <c r="AS476" s="199"/>
      <c r="AT476" s="199"/>
      <c r="AU476" s="199"/>
      <c r="AV476" s="199"/>
      <c r="AW476" s="199"/>
      <c r="AX476" s="199"/>
      <c r="AY476" s="199"/>
      <c r="AZ476" s="199"/>
      <c r="BA476" s="199"/>
      <c r="BB476" s="199"/>
      <c r="BC476" s="199"/>
      <c r="BD476" s="199"/>
      <c r="BE476" s="199"/>
      <c r="BF476" s="199"/>
      <c r="BG476" s="199"/>
      <c r="BH476" s="199"/>
      <c r="BI476" s="199"/>
      <c r="BJ476" s="199"/>
      <c r="BK476" s="199"/>
      <c r="BL476" s="199"/>
      <c r="BM476" s="199"/>
      <c r="BN476" s="199"/>
      <c r="BO476" s="199"/>
      <c r="BP476" s="199"/>
      <c r="BQ476" s="199"/>
      <c r="BR476" s="199"/>
      <c r="BS476" s="199"/>
      <c r="BT476" s="199"/>
      <c r="BU476" s="199"/>
      <c r="BV476" s="199"/>
      <c r="BW476" s="199"/>
      <c r="BX476" s="199"/>
      <c r="BY476" s="199"/>
      <c r="BZ476" s="199"/>
      <c r="CA476" s="199"/>
      <c r="CB476" s="199"/>
      <c r="CC476" s="199"/>
      <c r="CD476" s="199"/>
      <c r="CE476" s="199"/>
      <c r="CF476" s="199"/>
      <c r="CG476" s="55"/>
      <c r="CH476" s="55"/>
      <c r="CI476" s="55"/>
      <c r="CJ476" s="55"/>
      <c r="CK476" s="55"/>
      <c r="CL476" s="55"/>
      <c r="CM476" s="55"/>
    </row>
    <row r="477" spans="1:91" s="1" customFormat="1" ht="27.95" customHeight="1" x14ac:dyDescent="0.2">
      <c r="A477" s="341"/>
      <c r="B477" s="224" t="s">
        <v>394</v>
      </c>
      <c r="C477" s="131" t="s">
        <v>395</v>
      </c>
      <c r="D477" s="585"/>
      <c r="E477" s="627"/>
      <c r="F477" s="585"/>
      <c r="G477" s="627"/>
      <c r="H477" s="585"/>
      <c r="I477" s="627"/>
      <c r="J477" s="585"/>
      <c r="K477" s="627"/>
      <c r="L477" s="585"/>
      <c r="M477" s="627"/>
      <c r="N477" s="585"/>
      <c r="O477" s="627"/>
      <c r="P477" s="585"/>
      <c r="Q477" s="627"/>
      <c r="R477" s="585"/>
      <c r="S477" s="627"/>
      <c r="T477" s="585"/>
      <c r="U477" s="627"/>
      <c r="V477" s="585"/>
      <c r="W477" s="627"/>
      <c r="X477" s="151"/>
      <c r="Y477" s="105">
        <f t="shared" si="65"/>
        <v>0</v>
      </c>
      <c r="Z477" s="338">
        <v>10</v>
      </c>
      <c r="AA477" s="16">
        <f t="shared" si="66"/>
        <v>0</v>
      </c>
      <c r="AB477" s="213"/>
      <c r="AC477" s="436"/>
      <c r="AD477" s="202"/>
      <c r="AE477" s="199"/>
      <c r="AF477" s="436"/>
      <c r="AG477" s="199"/>
      <c r="AH477" s="199"/>
      <c r="AI477" s="199"/>
      <c r="AJ477" s="199"/>
      <c r="AK477" s="199"/>
      <c r="AL477" s="199"/>
      <c r="AM477" s="199"/>
      <c r="AN477" s="199"/>
      <c r="AO477" s="199"/>
      <c r="AP477" s="199"/>
      <c r="AQ477" s="199"/>
      <c r="AR477" s="199"/>
      <c r="AS477" s="199"/>
      <c r="AT477" s="199"/>
      <c r="AU477" s="199"/>
      <c r="AV477" s="199"/>
      <c r="AW477" s="199"/>
      <c r="AX477" s="199"/>
      <c r="AY477" s="199"/>
      <c r="AZ477" s="199"/>
      <c r="BA477" s="199"/>
      <c r="BB477" s="199"/>
      <c r="BC477" s="199"/>
      <c r="BD477" s="199"/>
      <c r="BE477" s="199"/>
      <c r="BF477" s="199"/>
      <c r="BG477" s="199"/>
      <c r="BH477" s="199"/>
      <c r="BI477" s="199"/>
      <c r="BJ477" s="199"/>
      <c r="BK477" s="199"/>
      <c r="BL477" s="199"/>
      <c r="BM477" s="199"/>
      <c r="BN477" s="199"/>
      <c r="BO477" s="199"/>
      <c r="BP477" s="199"/>
      <c r="BQ477" s="199"/>
      <c r="BR477" s="199"/>
      <c r="BS477" s="199"/>
      <c r="BT477" s="199"/>
      <c r="BU477" s="199"/>
      <c r="BV477" s="199"/>
      <c r="BW477" s="199"/>
      <c r="BX477" s="199"/>
      <c r="BY477" s="199"/>
      <c r="BZ477" s="199"/>
      <c r="CA477" s="199"/>
      <c r="CB477" s="199"/>
      <c r="CC477" s="199"/>
      <c r="CD477" s="199"/>
      <c r="CE477" s="199"/>
      <c r="CF477" s="199"/>
      <c r="CG477" s="55"/>
      <c r="CH477" s="55"/>
      <c r="CI477" s="55"/>
      <c r="CJ477" s="55"/>
      <c r="CK477" s="55"/>
      <c r="CL477" s="55"/>
      <c r="CM477" s="55"/>
    </row>
    <row r="478" spans="1:91" s="1" customFormat="1" ht="45" customHeight="1" x14ac:dyDescent="0.2">
      <c r="A478" s="341"/>
      <c r="B478" s="219" t="s">
        <v>396</v>
      </c>
      <c r="C478" s="124" t="s">
        <v>397</v>
      </c>
      <c r="D478" s="585"/>
      <c r="E478" s="627"/>
      <c r="F478" s="585"/>
      <c r="G478" s="627"/>
      <c r="H478" s="585"/>
      <c r="I478" s="627"/>
      <c r="J478" s="585"/>
      <c r="K478" s="627"/>
      <c r="L478" s="585"/>
      <c r="M478" s="627"/>
      <c r="N478" s="585"/>
      <c r="O478" s="627"/>
      <c r="P478" s="585"/>
      <c r="Q478" s="627"/>
      <c r="R478" s="585"/>
      <c r="S478" s="627"/>
      <c r="T478" s="585"/>
      <c r="U478" s="627"/>
      <c r="V478" s="585"/>
      <c r="W478" s="627"/>
      <c r="X478" s="151"/>
      <c r="Y478" s="105">
        <f t="shared" si="65"/>
        <v>0</v>
      </c>
      <c r="Z478" s="338">
        <v>10</v>
      </c>
      <c r="AA478" s="16">
        <f t="shared" si="66"/>
        <v>0</v>
      </c>
      <c r="AB478" s="213"/>
      <c r="AC478" s="436"/>
      <c r="AD478" s="202"/>
      <c r="AE478" s="199"/>
      <c r="AF478" s="436"/>
      <c r="AG478" s="199"/>
      <c r="AH478" s="199"/>
      <c r="AI478" s="199"/>
      <c r="AJ478" s="199"/>
      <c r="AK478" s="199"/>
      <c r="AL478" s="199"/>
      <c r="AM478" s="199"/>
      <c r="AN478" s="199"/>
      <c r="AO478" s="199"/>
      <c r="AP478" s="199"/>
      <c r="AQ478" s="199"/>
      <c r="AR478" s="199"/>
      <c r="AS478" s="199"/>
      <c r="AT478" s="199"/>
      <c r="AU478" s="199"/>
      <c r="AV478" s="199"/>
      <c r="AW478" s="199"/>
      <c r="AX478" s="199"/>
      <c r="AY478" s="199"/>
      <c r="AZ478" s="199"/>
      <c r="BA478" s="199"/>
      <c r="BB478" s="199"/>
      <c r="BC478" s="199"/>
      <c r="BD478" s="199"/>
      <c r="BE478" s="199"/>
      <c r="BF478" s="199"/>
      <c r="BG478" s="199"/>
      <c r="BH478" s="199"/>
      <c r="BI478" s="199"/>
      <c r="BJ478" s="199"/>
      <c r="BK478" s="199"/>
      <c r="BL478" s="199"/>
      <c r="BM478" s="199"/>
      <c r="BN478" s="199"/>
      <c r="BO478" s="199"/>
      <c r="BP478" s="199"/>
      <c r="BQ478" s="199"/>
      <c r="BR478" s="199"/>
      <c r="BS478" s="199"/>
      <c r="BT478" s="199"/>
      <c r="BU478" s="199"/>
      <c r="BV478" s="199"/>
      <c r="BW478" s="199"/>
      <c r="BX478" s="199"/>
      <c r="BY478" s="199"/>
      <c r="BZ478" s="199"/>
      <c r="CA478" s="199"/>
      <c r="CB478" s="199"/>
      <c r="CC478" s="199"/>
      <c r="CD478" s="199"/>
      <c r="CE478" s="199"/>
      <c r="CF478" s="199"/>
      <c r="CG478" s="55"/>
      <c r="CH478" s="55"/>
      <c r="CI478" s="55"/>
      <c r="CJ478" s="55"/>
      <c r="CK478" s="55"/>
      <c r="CL478" s="55"/>
      <c r="CM478" s="55"/>
    </row>
    <row r="479" spans="1:91" s="1" customFormat="1" ht="45" customHeight="1" x14ac:dyDescent="0.2">
      <c r="A479" s="341"/>
      <c r="B479" s="224" t="s">
        <v>398</v>
      </c>
      <c r="C479" s="131" t="s">
        <v>399</v>
      </c>
      <c r="D479" s="585"/>
      <c r="E479" s="627"/>
      <c r="F479" s="585"/>
      <c r="G479" s="627"/>
      <c r="H479" s="585"/>
      <c r="I479" s="627"/>
      <c r="J479" s="585"/>
      <c r="K479" s="627"/>
      <c r="L479" s="585"/>
      <c r="M479" s="627"/>
      <c r="N479" s="585"/>
      <c r="O479" s="627"/>
      <c r="P479" s="585"/>
      <c r="Q479" s="627"/>
      <c r="R479" s="585"/>
      <c r="S479" s="627"/>
      <c r="T479" s="585"/>
      <c r="U479" s="627"/>
      <c r="V479" s="585"/>
      <c r="W479" s="627"/>
      <c r="X479" s="151"/>
      <c r="Y479" s="105">
        <f t="shared" si="65"/>
        <v>0</v>
      </c>
      <c r="Z479" s="338">
        <v>10</v>
      </c>
      <c r="AA479" s="16">
        <f t="shared" si="66"/>
        <v>0</v>
      </c>
      <c r="AB479" s="213"/>
      <c r="AC479" s="436"/>
      <c r="AD479" s="202" t="s">
        <v>34</v>
      </c>
      <c r="AE479" s="199"/>
      <c r="AF479" s="436"/>
      <c r="AG479" s="199"/>
      <c r="AH479" s="199"/>
      <c r="AI479" s="199"/>
      <c r="AJ479" s="199"/>
      <c r="AK479" s="199"/>
      <c r="AL479" s="199"/>
      <c r="AM479" s="199"/>
      <c r="AN479" s="199"/>
      <c r="AO479" s="199"/>
      <c r="AP479" s="199"/>
      <c r="AQ479" s="199"/>
      <c r="AR479" s="199"/>
      <c r="AS479" s="199"/>
      <c r="AT479" s="199"/>
      <c r="AU479" s="199"/>
      <c r="AV479" s="199"/>
      <c r="AW479" s="199"/>
      <c r="AX479" s="199"/>
      <c r="AY479" s="199"/>
      <c r="AZ479" s="199"/>
      <c r="BA479" s="199"/>
      <c r="BB479" s="199"/>
      <c r="BC479" s="199"/>
      <c r="BD479" s="199"/>
      <c r="BE479" s="199"/>
      <c r="BF479" s="199"/>
      <c r="BG479" s="199"/>
      <c r="BH479" s="199"/>
      <c r="BI479" s="199"/>
      <c r="BJ479" s="199"/>
      <c r="BK479" s="199"/>
      <c r="BL479" s="199"/>
      <c r="BM479" s="199"/>
      <c r="BN479" s="199"/>
      <c r="BO479" s="199"/>
      <c r="BP479" s="199"/>
      <c r="BQ479" s="199"/>
      <c r="BR479" s="199"/>
      <c r="BS479" s="199"/>
      <c r="BT479" s="199"/>
      <c r="BU479" s="199"/>
      <c r="BV479" s="199"/>
      <c r="BW479" s="199"/>
      <c r="BX479" s="199"/>
      <c r="BY479" s="199"/>
      <c r="BZ479" s="199"/>
      <c r="CA479" s="199"/>
      <c r="CB479" s="199"/>
      <c r="CC479" s="199"/>
      <c r="CD479" s="199"/>
      <c r="CE479" s="199"/>
      <c r="CF479" s="199"/>
      <c r="CG479" s="55"/>
      <c r="CH479" s="55"/>
      <c r="CI479" s="55"/>
      <c r="CJ479" s="55"/>
      <c r="CK479" s="55"/>
      <c r="CL479" s="55"/>
      <c r="CM479" s="55"/>
    </row>
    <row r="480" spans="1:91" s="1" customFormat="1" ht="27.95" customHeight="1" x14ac:dyDescent="0.15">
      <c r="A480" s="341"/>
      <c r="B480" s="219" t="s">
        <v>400</v>
      </c>
      <c r="C480" s="127" t="s">
        <v>401</v>
      </c>
      <c r="D480" s="641"/>
      <c r="E480" s="642"/>
      <c r="F480" s="641"/>
      <c r="G480" s="642"/>
      <c r="H480" s="641"/>
      <c r="I480" s="642"/>
      <c r="J480" s="641"/>
      <c r="K480" s="642"/>
      <c r="L480" s="641"/>
      <c r="M480" s="642"/>
      <c r="N480" s="641"/>
      <c r="O480" s="642"/>
      <c r="P480" s="641"/>
      <c r="Q480" s="642"/>
      <c r="R480" s="641"/>
      <c r="S480" s="642"/>
      <c r="T480" s="641"/>
      <c r="U480" s="642"/>
      <c r="V480" s="641"/>
      <c r="W480" s="642"/>
      <c r="X480" s="151"/>
      <c r="Y480" s="105">
        <f t="shared" si="65"/>
        <v>0</v>
      </c>
      <c r="Z480" s="338">
        <v>10</v>
      </c>
      <c r="AA480" s="16">
        <f t="shared" si="66"/>
        <v>0</v>
      </c>
      <c r="AB480" s="213"/>
      <c r="AC480" s="436"/>
      <c r="AD480" s="202"/>
      <c r="AE480" s="199"/>
      <c r="AF480" s="436"/>
      <c r="AG480" s="199"/>
      <c r="AH480" s="199"/>
      <c r="AI480" s="199"/>
      <c r="AJ480" s="199"/>
      <c r="AK480" s="199"/>
      <c r="AL480" s="199"/>
      <c r="AM480" s="199"/>
      <c r="AN480" s="199"/>
      <c r="AO480" s="199"/>
      <c r="AP480" s="199"/>
      <c r="AQ480" s="199"/>
      <c r="AR480" s="199"/>
      <c r="AS480" s="199"/>
      <c r="AT480" s="199"/>
      <c r="AU480" s="199"/>
      <c r="AV480" s="199"/>
      <c r="AW480" s="199"/>
      <c r="AX480" s="199"/>
      <c r="AY480" s="199"/>
      <c r="AZ480" s="199"/>
      <c r="BA480" s="199"/>
      <c r="BB480" s="199"/>
      <c r="BC480" s="199"/>
      <c r="BD480" s="199"/>
      <c r="BE480" s="199"/>
      <c r="BF480" s="199"/>
      <c r="BG480" s="199"/>
      <c r="BH480" s="199"/>
      <c r="BI480" s="199"/>
      <c r="BJ480" s="199"/>
      <c r="BK480" s="199"/>
      <c r="BL480" s="199"/>
      <c r="BM480" s="199"/>
      <c r="BN480" s="199"/>
      <c r="BO480" s="199"/>
      <c r="BP480" s="199"/>
      <c r="BQ480" s="199"/>
      <c r="BR480" s="199"/>
      <c r="BS480" s="199"/>
      <c r="BT480" s="199"/>
      <c r="BU480" s="199"/>
      <c r="BV480" s="199"/>
      <c r="BW480" s="199"/>
      <c r="BX480" s="199"/>
      <c r="BY480" s="199"/>
      <c r="BZ480" s="199"/>
      <c r="CA480" s="199"/>
      <c r="CB480" s="199"/>
      <c r="CC480" s="199"/>
      <c r="CD480" s="199"/>
      <c r="CE480" s="199"/>
      <c r="CF480" s="199"/>
      <c r="CG480" s="55"/>
      <c r="CH480" s="55"/>
      <c r="CI480" s="55"/>
      <c r="CJ480" s="55"/>
      <c r="CK480" s="55"/>
      <c r="CL480" s="55"/>
      <c r="CM480" s="55"/>
    </row>
    <row r="481" spans="1:95" s="1" customFormat="1" ht="45" customHeight="1" x14ac:dyDescent="0.15">
      <c r="A481" s="341"/>
      <c r="B481" s="224" t="s">
        <v>402</v>
      </c>
      <c r="C481" s="131" t="s">
        <v>403</v>
      </c>
      <c r="D481" s="641"/>
      <c r="E481" s="642"/>
      <c r="F481" s="641"/>
      <c r="G481" s="642"/>
      <c r="H481" s="641"/>
      <c r="I481" s="642"/>
      <c r="J481" s="641"/>
      <c r="K481" s="642"/>
      <c r="L481" s="641"/>
      <c r="M481" s="642"/>
      <c r="N481" s="641"/>
      <c r="O481" s="642"/>
      <c r="P481" s="641"/>
      <c r="Q481" s="642"/>
      <c r="R481" s="641"/>
      <c r="S481" s="642"/>
      <c r="T481" s="641"/>
      <c r="U481" s="642"/>
      <c r="V481" s="641"/>
      <c r="W481" s="642"/>
      <c r="X481" s="151"/>
      <c r="Y481" s="105">
        <f t="shared" si="65"/>
        <v>0</v>
      </c>
      <c r="Z481" s="338">
        <v>10</v>
      </c>
      <c r="AA481" s="16">
        <f t="shared" si="66"/>
        <v>0</v>
      </c>
      <c r="AB481" s="213"/>
      <c r="AC481" s="436"/>
      <c r="AD481" s="202" t="s">
        <v>34</v>
      </c>
      <c r="AE481" s="205"/>
      <c r="AF481" s="436"/>
      <c r="AG481" s="199"/>
      <c r="AH481" s="199"/>
      <c r="AI481" s="199"/>
      <c r="AJ481" s="199"/>
      <c r="AK481" s="199"/>
      <c r="AL481" s="199"/>
      <c r="AM481" s="199"/>
      <c r="AN481" s="199"/>
      <c r="AO481" s="199"/>
      <c r="AP481" s="199"/>
      <c r="AQ481" s="199"/>
      <c r="AR481" s="199"/>
      <c r="AS481" s="199"/>
      <c r="AT481" s="199"/>
      <c r="AU481" s="199"/>
      <c r="AV481" s="199"/>
      <c r="AW481" s="199"/>
      <c r="AX481" s="199"/>
      <c r="AY481" s="199"/>
      <c r="AZ481" s="199"/>
      <c r="BA481" s="199"/>
      <c r="BB481" s="199"/>
      <c r="BC481" s="199"/>
      <c r="BD481" s="199"/>
      <c r="BE481" s="199"/>
      <c r="BF481" s="199"/>
      <c r="BG481" s="199"/>
      <c r="BH481" s="199"/>
      <c r="BI481" s="199"/>
      <c r="BJ481" s="199"/>
      <c r="BK481" s="199"/>
      <c r="BL481" s="199"/>
      <c r="BM481" s="199"/>
      <c r="BN481" s="199"/>
      <c r="BO481" s="199"/>
      <c r="BP481" s="199"/>
      <c r="BQ481" s="199"/>
      <c r="BR481" s="199"/>
      <c r="BS481" s="199"/>
      <c r="BT481" s="199"/>
      <c r="BU481" s="199"/>
      <c r="BV481" s="199"/>
      <c r="BW481" s="199"/>
      <c r="BX481" s="199"/>
      <c r="BY481" s="199"/>
      <c r="BZ481" s="199"/>
      <c r="CA481" s="199"/>
      <c r="CB481" s="199"/>
      <c r="CC481" s="199"/>
      <c r="CD481" s="199"/>
      <c r="CE481" s="199"/>
      <c r="CF481" s="199"/>
      <c r="CG481" s="55"/>
      <c r="CH481" s="55"/>
      <c r="CI481" s="55"/>
      <c r="CJ481" s="55"/>
      <c r="CK481" s="55"/>
      <c r="CL481" s="55"/>
      <c r="CM481" s="55"/>
    </row>
    <row r="482" spans="1:95" s="1" customFormat="1" ht="45" customHeight="1" thickBot="1" x14ac:dyDescent="0.2">
      <c r="A482" s="341"/>
      <c r="B482" s="219" t="s">
        <v>404</v>
      </c>
      <c r="C482" s="124" t="s">
        <v>163</v>
      </c>
      <c r="D482" s="731"/>
      <c r="E482" s="732"/>
      <c r="F482" s="731"/>
      <c r="G482" s="732"/>
      <c r="H482" s="731"/>
      <c r="I482" s="732"/>
      <c r="J482" s="731"/>
      <c r="K482" s="732"/>
      <c r="L482" s="731"/>
      <c r="M482" s="732"/>
      <c r="N482" s="731"/>
      <c r="O482" s="732"/>
      <c r="P482" s="731"/>
      <c r="Q482" s="732"/>
      <c r="R482" s="731"/>
      <c r="S482" s="732"/>
      <c r="T482" s="731"/>
      <c r="U482" s="732"/>
      <c r="V482" s="731"/>
      <c r="W482" s="732"/>
      <c r="X482" s="151"/>
      <c r="Y482" s="105">
        <f t="shared" si="65"/>
        <v>0</v>
      </c>
      <c r="Z482" s="338">
        <v>10</v>
      </c>
      <c r="AA482" s="16">
        <f t="shared" si="66"/>
        <v>0</v>
      </c>
      <c r="AB482" s="213"/>
      <c r="AC482" s="436"/>
      <c r="AD482" s="202"/>
      <c r="AE482" s="205"/>
      <c r="AF482" s="436"/>
      <c r="AG482" s="199"/>
      <c r="AH482" s="199"/>
      <c r="AI482" s="199"/>
      <c r="AJ482" s="199"/>
      <c r="AK482" s="199"/>
      <c r="AL482" s="199"/>
      <c r="AM482" s="199"/>
      <c r="AN482" s="199"/>
      <c r="AO482" s="199"/>
      <c r="AP482" s="199"/>
      <c r="AQ482" s="199"/>
      <c r="AR482" s="199"/>
      <c r="AS482" s="199"/>
      <c r="AT482" s="199"/>
      <c r="AU482" s="199"/>
      <c r="AV482" s="199"/>
      <c r="AW482" s="199"/>
      <c r="AX482" s="199"/>
      <c r="AY482" s="199"/>
      <c r="AZ482" s="199"/>
      <c r="BA482" s="199"/>
      <c r="BB482" s="199"/>
      <c r="BC482" s="199"/>
      <c r="BD482" s="199"/>
      <c r="BE482" s="199"/>
      <c r="BF482" s="199"/>
      <c r="BG482" s="199"/>
      <c r="BH482" s="199"/>
      <c r="BI482" s="199"/>
      <c r="BJ482" s="199"/>
      <c r="BK482" s="199"/>
      <c r="BL482" s="199"/>
      <c r="BM482" s="199"/>
      <c r="BN482" s="199"/>
      <c r="BO482" s="199"/>
      <c r="BP482" s="199"/>
      <c r="BQ482" s="199"/>
      <c r="BR482" s="199"/>
      <c r="BS482" s="199"/>
      <c r="BT482" s="199"/>
      <c r="BU482" s="199"/>
      <c r="BV482" s="199"/>
      <c r="BW482" s="199"/>
      <c r="BX482" s="199"/>
      <c r="BY482" s="199"/>
      <c r="BZ482" s="199"/>
      <c r="CA482" s="199"/>
      <c r="CB482" s="199"/>
      <c r="CC482" s="199"/>
      <c r="CD482" s="199"/>
      <c r="CE482" s="199"/>
      <c r="CF482" s="199"/>
      <c r="CG482" s="55"/>
      <c r="CH482" s="55"/>
      <c r="CI482" s="55"/>
      <c r="CJ482" s="55"/>
      <c r="CK482" s="55"/>
      <c r="CL482" s="55"/>
      <c r="CM482" s="55"/>
    </row>
    <row r="483" spans="1:95" s="1" customFormat="1" ht="21" customHeight="1" thickTop="1" thickBot="1" x14ac:dyDescent="0.25">
      <c r="A483" s="341"/>
      <c r="B483" s="58"/>
      <c r="C483" s="127"/>
      <c r="D483" s="631" t="s">
        <v>145</v>
      </c>
      <c r="E483" s="648"/>
      <c r="F483" s="648"/>
      <c r="G483" s="648"/>
      <c r="H483" s="648"/>
      <c r="I483" s="648"/>
      <c r="J483" s="648"/>
      <c r="K483" s="648"/>
      <c r="L483" s="648"/>
      <c r="M483" s="648"/>
      <c r="N483" s="648"/>
      <c r="O483" s="648"/>
      <c r="P483" s="648"/>
      <c r="Q483" s="648"/>
      <c r="R483" s="648"/>
      <c r="S483" s="648"/>
      <c r="T483" s="648"/>
      <c r="U483" s="648"/>
      <c r="V483" s="648"/>
      <c r="W483" s="648"/>
      <c r="X483" s="649"/>
      <c r="Y483" s="56">
        <f>SUM(Y476:Y482)</f>
        <v>0</v>
      </c>
      <c r="Z483" s="339">
        <f>SUM(Z476:Z482)</f>
        <v>70</v>
      </c>
      <c r="AA483" s="16"/>
      <c r="AB483" s="55"/>
      <c r="AC483" s="436"/>
      <c r="AD483" s="202"/>
      <c r="AE483" s="199"/>
      <c r="AF483" s="436"/>
      <c r="AG483" s="199"/>
      <c r="AH483" s="199"/>
      <c r="AI483" s="199"/>
      <c r="AJ483" s="199"/>
      <c r="AK483" s="199"/>
      <c r="AL483" s="199"/>
      <c r="AM483" s="199"/>
      <c r="AN483" s="199"/>
      <c r="AO483" s="199"/>
      <c r="AP483" s="199"/>
      <c r="AQ483" s="199"/>
      <c r="AR483" s="199"/>
      <c r="AS483" s="199"/>
      <c r="AT483" s="199"/>
      <c r="AU483" s="199"/>
      <c r="AV483" s="199"/>
      <c r="AW483" s="199"/>
      <c r="AX483" s="199"/>
      <c r="AY483" s="199"/>
      <c r="AZ483" s="199"/>
      <c r="BA483" s="199"/>
      <c r="BB483" s="199"/>
      <c r="BC483" s="199"/>
      <c r="BD483" s="199"/>
      <c r="BE483" s="199"/>
      <c r="BF483" s="199"/>
      <c r="BG483" s="199"/>
      <c r="BH483" s="199"/>
      <c r="BI483" s="199"/>
      <c r="BJ483" s="199"/>
      <c r="BK483" s="199"/>
      <c r="BL483" s="199"/>
      <c r="BM483" s="199"/>
      <c r="BN483" s="199"/>
      <c r="BO483" s="199"/>
      <c r="BP483" s="199"/>
      <c r="BQ483" s="199"/>
      <c r="BR483" s="199"/>
      <c r="BS483" s="199"/>
      <c r="BT483" s="199"/>
      <c r="BU483" s="199"/>
      <c r="BV483" s="199"/>
      <c r="BW483" s="199"/>
      <c r="BX483" s="199"/>
      <c r="BY483" s="199"/>
      <c r="BZ483" s="199"/>
      <c r="CA483" s="199"/>
      <c r="CB483" s="199"/>
      <c r="CC483" s="199"/>
      <c r="CD483" s="199"/>
      <c r="CE483" s="199"/>
      <c r="CF483" s="199"/>
      <c r="CG483" s="55"/>
      <c r="CH483" s="55"/>
      <c r="CI483" s="55"/>
      <c r="CJ483" s="55"/>
      <c r="CK483" s="55"/>
      <c r="CL483" s="55"/>
      <c r="CM483" s="55"/>
    </row>
    <row r="484" spans="1:95" s="1" customFormat="1" ht="21" customHeight="1" thickBot="1" x14ac:dyDescent="0.25">
      <c r="A484" s="330"/>
      <c r="B484" s="152"/>
      <c r="C484" s="256"/>
      <c r="D484" s="634"/>
      <c r="E484" s="635"/>
      <c r="F484" s="808">
        <v>30</v>
      </c>
      <c r="G484" s="809"/>
      <c r="H484" s="809"/>
      <c r="I484" s="809"/>
      <c r="J484" s="809"/>
      <c r="K484" s="809"/>
      <c r="L484" s="809"/>
      <c r="M484" s="809"/>
      <c r="N484" s="809"/>
      <c r="O484" s="809"/>
      <c r="P484" s="809"/>
      <c r="Q484" s="809"/>
      <c r="R484" s="809"/>
      <c r="S484" s="809"/>
      <c r="T484" s="809"/>
      <c r="U484" s="809"/>
      <c r="V484" s="809"/>
      <c r="W484" s="809"/>
      <c r="X484" s="809"/>
      <c r="Y484" s="809"/>
      <c r="Z484" s="810"/>
      <c r="AA484" s="16"/>
      <c r="AB484" s="55"/>
      <c r="AC484" s="436"/>
      <c r="AD484" s="202"/>
      <c r="AE484" s="205"/>
      <c r="AF484" s="436"/>
      <c r="AG484" s="199"/>
      <c r="AH484" s="199"/>
      <c r="AI484" s="199"/>
      <c r="AJ484" s="199"/>
      <c r="AK484" s="199"/>
      <c r="AL484" s="199"/>
      <c r="AM484" s="199"/>
      <c r="AN484" s="199"/>
      <c r="AO484" s="199"/>
      <c r="AP484" s="199"/>
      <c r="AQ484" s="199"/>
      <c r="AR484" s="199"/>
      <c r="AS484" s="199"/>
      <c r="AT484" s="199"/>
      <c r="AU484" s="199"/>
      <c r="AV484" s="199"/>
      <c r="AW484" s="199"/>
      <c r="AX484" s="199"/>
      <c r="AY484" s="199"/>
      <c r="AZ484" s="199"/>
      <c r="BA484" s="199"/>
      <c r="BB484" s="199"/>
      <c r="BC484" s="199"/>
      <c r="BD484" s="199"/>
      <c r="BE484" s="199"/>
      <c r="BF484" s="199"/>
      <c r="BG484" s="199"/>
      <c r="BH484" s="199"/>
      <c r="BI484" s="199"/>
      <c r="BJ484" s="199"/>
      <c r="BK484" s="199"/>
      <c r="BL484" s="199"/>
      <c r="BM484" s="199"/>
      <c r="BN484" s="199"/>
      <c r="BO484" s="199"/>
      <c r="BP484" s="199"/>
      <c r="BQ484" s="199"/>
      <c r="BR484" s="199"/>
      <c r="BS484" s="199"/>
      <c r="BT484" s="199"/>
      <c r="BU484" s="199"/>
      <c r="BV484" s="199"/>
      <c r="BW484" s="199"/>
      <c r="BX484" s="199"/>
      <c r="BY484" s="199"/>
      <c r="BZ484" s="199"/>
      <c r="CA484" s="199"/>
      <c r="CB484" s="199"/>
      <c r="CC484" s="199"/>
      <c r="CD484" s="199"/>
      <c r="CE484" s="199"/>
      <c r="CF484" s="199"/>
      <c r="CG484" s="55"/>
      <c r="CH484" s="55"/>
      <c r="CI484" s="55"/>
      <c r="CJ484" s="55"/>
      <c r="CK484" s="55"/>
      <c r="CL484" s="55"/>
      <c r="CM484" s="55"/>
    </row>
    <row r="485" spans="1:95" ht="30" customHeight="1" thickBot="1" x14ac:dyDescent="0.25">
      <c r="A485" s="327"/>
      <c r="B485" s="247" t="s">
        <v>593</v>
      </c>
      <c r="C485" s="162" t="s">
        <v>609</v>
      </c>
      <c r="D485" s="163"/>
      <c r="E485" s="164"/>
      <c r="F485" s="31" t="s">
        <v>429</v>
      </c>
      <c r="G485" s="164"/>
      <c r="H485" s="31" t="s">
        <v>429</v>
      </c>
      <c r="I485" s="164"/>
      <c r="J485" s="163"/>
      <c r="K485" s="164"/>
      <c r="L485" s="163"/>
      <c r="M485" s="164"/>
      <c r="N485" s="31" t="s">
        <v>429</v>
      </c>
      <c r="O485" s="164"/>
      <c r="P485" s="31"/>
      <c r="Q485" s="164"/>
      <c r="R485" s="163"/>
      <c r="S485" s="164"/>
      <c r="T485" s="163"/>
      <c r="U485" s="164"/>
      <c r="V485" s="163"/>
      <c r="W485" s="164"/>
      <c r="X485" s="64"/>
      <c r="Y485" s="165"/>
      <c r="Z485" s="314"/>
      <c r="AA485" s="55"/>
      <c r="AD485" s="209"/>
    </row>
    <row r="486" spans="1:95" ht="27.95" customHeight="1" x14ac:dyDescent="0.2">
      <c r="A486" s="341"/>
      <c r="B486" s="240" t="s">
        <v>594</v>
      </c>
      <c r="C486" s="132" t="s">
        <v>614</v>
      </c>
      <c r="D486" s="584"/>
      <c r="E486" s="643"/>
      <c r="F486" s="584"/>
      <c r="G486" s="643"/>
      <c r="H486" s="584"/>
      <c r="I486" s="643"/>
      <c r="J486" s="584"/>
      <c r="K486" s="643"/>
      <c r="L486" s="584"/>
      <c r="M486" s="643"/>
      <c r="N486" s="584"/>
      <c r="O486" s="643"/>
      <c r="P486" s="584"/>
      <c r="Q486" s="643"/>
      <c r="R486" s="584"/>
      <c r="S486" s="643"/>
      <c r="T486" s="584"/>
      <c r="U486" s="643"/>
      <c r="V486" s="584"/>
      <c r="W486" s="643"/>
      <c r="X486" s="106"/>
      <c r="Y486" s="98">
        <f t="shared" ref="Y486:Y490" si="67">IF(OR(D486="s",F486="s",H486="s",J486="s",L486="s",N486="s",P486="s",R486="s",T486="s",V486="s"), 0, IF(OR(D486="a",F486="a",H486="a",J486="a",L486="a",N486="a",P486="a",R486="a",T486="a",V486="a"),Z486,0))</f>
        <v>0</v>
      </c>
      <c r="Z486" s="338">
        <v>10</v>
      </c>
      <c r="AA486" s="52">
        <f t="shared" ref="AA486:AA490" si="68">COUNTIF(D486:W486,"a")+COUNTIF(D486:W486,"s")</f>
        <v>0</v>
      </c>
      <c r="AB486" s="110"/>
      <c r="AD486" s="209"/>
    </row>
    <row r="487" spans="1:95" ht="45" customHeight="1" x14ac:dyDescent="0.2">
      <c r="A487" s="341"/>
      <c r="B487" s="240" t="s">
        <v>595</v>
      </c>
      <c r="C487" s="133" t="s">
        <v>615</v>
      </c>
      <c r="D487" s="585"/>
      <c r="E487" s="627"/>
      <c r="F487" s="585"/>
      <c r="G487" s="627"/>
      <c r="H487" s="585"/>
      <c r="I487" s="627"/>
      <c r="J487" s="585"/>
      <c r="K487" s="627"/>
      <c r="L487" s="585"/>
      <c r="M487" s="627"/>
      <c r="N487" s="585"/>
      <c r="O487" s="627"/>
      <c r="P487" s="585"/>
      <c r="Q487" s="627"/>
      <c r="R487" s="585"/>
      <c r="S487" s="627"/>
      <c r="T487" s="585"/>
      <c r="U487" s="627"/>
      <c r="V487" s="585"/>
      <c r="W487" s="627"/>
      <c r="X487" s="106"/>
      <c r="Y487" s="99">
        <f t="shared" si="67"/>
        <v>0</v>
      </c>
      <c r="Z487" s="338">
        <v>10</v>
      </c>
      <c r="AA487" s="52">
        <f t="shared" si="68"/>
        <v>0</v>
      </c>
      <c r="AB487" s="110"/>
      <c r="AD487" s="209"/>
    </row>
    <row r="488" spans="1:95" ht="27.95" customHeight="1" x14ac:dyDescent="0.2">
      <c r="A488" s="341"/>
      <c r="B488" s="224" t="s">
        <v>596</v>
      </c>
      <c r="C488" s="125" t="s">
        <v>599</v>
      </c>
      <c r="D488" s="585"/>
      <c r="E488" s="627"/>
      <c r="F488" s="585"/>
      <c r="G488" s="627"/>
      <c r="H488" s="585"/>
      <c r="I488" s="627"/>
      <c r="J488" s="585"/>
      <c r="K488" s="627"/>
      <c r="L488" s="585"/>
      <c r="M488" s="627"/>
      <c r="N488" s="585"/>
      <c r="O488" s="627"/>
      <c r="P488" s="585"/>
      <c r="Q488" s="627"/>
      <c r="R488" s="585"/>
      <c r="S488" s="627"/>
      <c r="T488" s="585"/>
      <c r="U488" s="627"/>
      <c r="V488" s="585"/>
      <c r="W488" s="627"/>
      <c r="X488" s="106"/>
      <c r="Y488" s="99">
        <f t="shared" si="67"/>
        <v>0</v>
      </c>
      <c r="Z488" s="338">
        <v>10</v>
      </c>
      <c r="AA488" s="52">
        <f t="shared" si="68"/>
        <v>0</v>
      </c>
      <c r="AB488" s="110"/>
      <c r="AD488" s="209"/>
    </row>
    <row r="489" spans="1:95" ht="27.95" customHeight="1" x14ac:dyDescent="0.2">
      <c r="A489" s="341"/>
      <c r="B489" s="224" t="s">
        <v>597</v>
      </c>
      <c r="C489" s="125" t="s">
        <v>601</v>
      </c>
      <c r="D489" s="585"/>
      <c r="E489" s="627"/>
      <c r="F489" s="585"/>
      <c r="G489" s="627"/>
      <c r="H489" s="585"/>
      <c r="I489" s="627"/>
      <c r="J489" s="585"/>
      <c r="K489" s="627"/>
      <c r="L489" s="585"/>
      <c r="M489" s="627"/>
      <c r="N489" s="585"/>
      <c r="O489" s="627"/>
      <c r="P489" s="585"/>
      <c r="Q489" s="627"/>
      <c r="R489" s="585"/>
      <c r="S489" s="627"/>
      <c r="T489" s="585"/>
      <c r="U489" s="627"/>
      <c r="V489" s="585"/>
      <c r="W489" s="627"/>
      <c r="X489" s="106"/>
      <c r="Y489" s="99">
        <f t="shared" si="67"/>
        <v>0</v>
      </c>
      <c r="Z489" s="338">
        <v>10</v>
      </c>
      <c r="AA489" s="52">
        <f t="shared" si="68"/>
        <v>0</v>
      </c>
      <c r="AB489" s="110"/>
      <c r="AD489" s="209"/>
    </row>
    <row r="490" spans="1:95" ht="27.95" customHeight="1" thickBot="1" x14ac:dyDescent="0.25">
      <c r="A490" s="341"/>
      <c r="B490" s="224" t="s">
        <v>598</v>
      </c>
      <c r="C490" s="125" t="s">
        <v>600</v>
      </c>
      <c r="D490" s="585"/>
      <c r="E490" s="627"/>
      <c r="F490" s="585"/>
      <c r="G490" s="627"/>
      <c r="H490" s="585"/>
      <c r="I490" s="627"/>
      <c r="J490" s="585"/>
      <c r="K490" s="627"/>
      <c r="L490" s="585"/>
      <c r="M490" s="627"/>
      <c r="N490" s="585"/>
      <c r="O490" s="627"/>
      <c r="P490" s="585"/>
      <c r="Q490" s="627"/>
      <c r="R490" s="585"/>
      <c r="S490" s="627"/>
      <c r="T490" s="585"/>
      <c r="U490" s="627"/>
      <c r="V490" s="585"/>
      <c r="W490" s="627"/>
      <c r="X490" s="106"/>
      <c r="Y490" s="99">
        <f t="shared" si="67"/>
        <v>0</v>
      </c>
      <c r="Z490" s="338">
        <v>10</v>
      </c>
      <c r="AA490" s="52">
        <f t="shared" si="68"/>
        <v>0</v>
      </c>
      <c r="AB490" s="110"/>
      <c r="AD490" s="209"/>
    </row>
    <row r="491" spans="1:95" ht="21" customHeight="1" thickTop="1" thickBot="1" x14ac:dyDescent="0.25">
      <c r="A491" s="341"/>
      <c r="B491" s="9"/>
      <c r="C491" s="8"/>
      <c r="D491" s="631" t="s">
        <v>145</v>
      </c>
      <c r="E491" s="632"/>
      <c r="F491" s="632"/>
      <c r="G491" s="632"/>
      <c r="H491" s="632"/>
      <c r="I491" s="632"/>
      <c r="J491" s="632"/>
      <c r="K491" s="632"/>
      <c r="L491" s="632"/>
      <c r="M491" s="632"/>
      <c r="N491" s="632"/>
      <c r="O491" s="632"/>
      <c r="P491" s="632"/>
      <c r="Q491" s="632"/>
      <c r="R491" s="632"/>
      <c r="S491" s="632"/>
      <c r="T491" s="632"/>
      <c r="U491" s="632"/>
      <c r="V491" s="632"/>
      <c r="W491" s="632"/>
      <c r="X491" s="633"/>
      <c r="Y491" s="56">
        <f>SUM(Y486:Y490)</f>
        <v>0</v>
      </c>
      <c r="Z491" s="346">
        <f>SUM(Z486:Z490)</f>
        <v>50</v>
      </c>
      <c r="AA491" s="55"/>
      <c r="AB491" s="55"/>
      <c r="AD491" s="209"/>
    </row>
    <row r="492" spans="1:95" ht="21" customHeight="1" thickBot="1" x14ac:dyDescent="0.25">
      <c r="A492" s="341"/>
      <c r="B492" s="152"/>
      <c r="C492" s="256"/>
      <c r="D492" s="634"/>
      <c r="E492" s="644"/>
      <c r="F492" s="781">
        <v>0</v>
      </c>
      <c r="G492" s="782"/>
      <c r="H492" s="782"/>
      <c r="I492" s="782"/>
      <c r="J492" s="782"/>
      <c r="K492" s="782"/>
      <c r="L492" s="782"/>
      <c r="M492" s="782"/>
      <c r="N492" s="782"/>
      <c r="O492" s="782"/>
      <c r="P492" s="782"/>
      <c r="Q492" s="782"/>
      <c r="R492" s="782"/>
      <c r="S492" s="782"/>
      <c r="T492" s="782"/>
      <c r="U492" s="782"/>
      <c r="V492" s="782"/>
      <c r="W492" s="782"/>
      <c r="X492" s="782"/>
      <c r="Y492" s="782"/>
      <c r="Z492" s="783"/>
      <c r="AA492" s="55"/>
      <c r="AB492" s="55"/>
      <c r="AD492" s="209"/>
    </row>
    <row r="493" spans="1:95" s="232" customFormat="1" ht="30" customHeight="1" thickBot="1" x14ac:dyDescent="0.25">
      <c r="A493" s="348"/>
      <c r="B493" s="269" t="s">
        <v>204</v>
      </c>
      <c r="C493" s="157" t="s">
        <v>379</v>
      </c>
      <c r="D493" s="243"/>
      <c r="E493" s="244"/>
      <c r="F493" s="299"/>
      <c r="G493" s="300"/>
      <c r="H493" s="31" t="s">
        <v>429</v>
      </c>
      <c r="I493" s="244"/>
      <c r="J493" s="423"/>
      <c r="K493" s="300"/>
      <c r="L493" s="243"/>
      <c r="M493" s="244"/>
      <c r="N493" s="299"/>
      <c r="O493" s="300"/>
      <c r="P493" s="243"/>
      <c r="Q493" s="244"/>
      <c r="R493" s="299"/>
      <c r="S493" s="300"/>
      <c r="T493" s="243"/>
      <c r="U493" s="244"/>
      <c r="V493" s="299"/>
      <c r="W493" s="300"/>
      <c r="X493" s="301"/>
      <c r="Y493" s="301"/>
      <c r="Z493" s="354"/>
      <c r="AA493" s="57"/>
      <c r="AB493" s="230"/>
      <c r="AC493" s="436"/>
      <c r="AD493" s="202"/>
      <c r="AE493" s="231"/>
      <c r="AF493" s="436"/>
      <c r="AG493" s="231"/>
      <c r="AH493" s="231"/>
      <c r="AI493" s="231"/>
      <c r="AJ493" s="231"/>
      <c r="AK493" s="231"/>
      <c r="AL493" s="231"/>
      <c r="AM493" s="231"/>
      <c r="AN493" s="231"/>
      <c r="AO493" s="231"/>
      <c r="AP493" s="231"/>
      <c r="AQ493" s="231"/>
      <c r="AR493" s="231"/>
      <c r="AS493" s="231"/>
      <c r="AT493" s="231"/>
      <c r="AU493" s="231"/>
      <c r="AV493" s="231"/>
      <c r="AW493" s="231"/>
      <c r="AX493" s="231"/>
      <c r="AY493" s="231"/>
      <c r="AZ493" s="231"/>
      <c r="BA493" s="231"/>
      <c r="BB493" s="231"/>
      <c r="BC493" s="231"/>
      <c r="BD493" s="231"/>
      <c r="BE493" s="231"/>
      <c r="BF493" s="231"/>
      <c r="BG493" s="231"/>
      <c r="BH493" s="231"/>
      <c r="BI493" s="231"/>
      <c r="BJ493" s="231"/>
      <c r="BK493" s="231"/>
      <c r="BL493" s="231"/>
      <c r="BM493" s="231"/>
      <c r="BN493" s="231"/>
      <c r="BO493" s="231"/>
      <c r="BP493" s="231"/>
      <c r="BQ493" s="231"/>
      <c r="BR493" s="231"/>
      <c r="BS493" s="231"/>
      <c r="BT493" s="231"/>
      <c r="BU493" s="231"/>
      <c r="BV493" s="231"/>
      <c r="BW493" s="231"/>
      <c r="BX493" s="231"/>
      <c r="BY493" s="231"/>
      <c r="BZ493" s="231"/>
      <c r="CA493" s="231"/>
      <c r="CB493" s="231"/>
      <c r="CC493" s="231"/>
      <c r="CD493" s="231"/>
      <c r="CE493" s="230"/>
      <c r="CF493" s="230"/>
      <c r="CG493" s="230"/>
      <c r="CH493" s="230"/>
      <c r="CI493" s="230"/>
      <c r="CJ493" s="230"/>
      <c r="CK493" s="230"/>
      <c r="CL493" s="230"/>
      <c r="CM493" s="230"/>
      <c r="CN493" s="230"/>
      <c r="CO493" s="230"/>
      <c r="CP493" s="230"/>
      <c r="CQ493" s="230"/>
    </row>
    <row r="494" spans="1:95" s="232" customFormat="1" ht="27.95" customHeight="1" x14ac:dyDescent="0.2">
      <c r="A494" s="341"/>
      <c r="B494" s="219" t="s">
        <v>602</v>
      </c>
      <c r="C494" s="124" t="s">
        <v>603</v>
      </c>
      <c r="D494" s="585"/>
      <c r="E494" s="627"/>
      <c r="F494" s="585"/>
      <c r="G494" s="627"/>
      <c r="H494" s="585"/>
      <c r="I494" s="627"/>
      <c r="J494" s="585"/>
      <c r="K494" s="627"/>
      <c r="L494" s="585"/>
      <c r="M494" s="627"/>
      <c r="N494" s="585"/>
      <c r="O494" s="627"/>
      <c r="P494" s="585"/>
      <c r="Q494" s="627"/>
      <c r="R494" s="585"/>
      <c r="S494" s="627"/>
      <c r="T494" s="585"/>
      <c r="U494" s="627"/>
      <c r="V494" s="585"/>
      <c r="W494" s="627"/>
      <c r="X494" s="241"/>
      <c r="Y494" s="105">
        <f t="shared" ref="Y494:Y495" si="69">IF(OR(D494="s",F494="s",H494="s",J494="s",L494="s",N494="s",P494="s",R494="s",T494="s",V494="s"), 0, IF(OR(D494="a",F494="a",H494="a",J494="a",L494="a",N494="a",P494="a",R494="a",T494="a",V494="a"),Z494,0))</f>
        <v>0</v>
      </c>
      <c r="Z494" s="338">
        <v>10</v>
      </c>
      <c r="AA494" s="57">
        <f t="shared" ref="AA494:AA495" si="70">COUNTIF(D494:W494,"a")+COUNTIF(D494:W494,"s")</f>
        <v>0</v>
      </c>
      <c r="AB494" s="213"/>
      <c r="AC494" s="436"/>
      <c r="AD494" s="202"/>
      <c r="AE494" s="205"/>
      <c r="AF494" s="436"/>
      <c r="AG494" s="231"/>
      <c r="AH494" s="231"/>
      <c r="AI494" s="231"/>
      <c r="AJ494" s="231"/>
      <c r="AK494" s="231"/>
      <c r="AL494" s="231"/>
      <c r="AM494" s="231"/>
      <c r="AN494" s="231"/>
      <c r="AO494" s="231"/>
      <c r="AP494" s="231"/>
      <c r="AQ494" s="231"/>
      <c r="AR494" s="231"/>
      <c r="AS494" s="231"/>
      <c r="AT494" s="231"/>
      <c r="AU494" s="231"/>
      <c r="AV494" s="231"/>
      <c r="AW494" s="231"/>
      <c r="AX494" s="231"/>
      <c r="AY494" s="231"/>
      <c r="AZ494" s="231"/>
      <c r="BA494" s="231"/>
      <c r="BB494" s="231"/>
      <c r="BC494" s="231"/>
      <c r="BD494" s="231"/>
      <c r="BE494" s="231"/>
      <c r="BF494" s="231"/>
      <c r="BG494" s="231"/>
      <c r="BH494" s="231"/>
      <c r="BI494" s="231"/>
      <c r="BJ494" s="231"/>
      <c r="BK494" s="231"/>
      <c r="BL494" s="231"/>
      <c r="BM494" s="231"/>
      <c r="BN494" s="231"/>
      <c r="BO494" s="231"/>
      <c r="BP494" s="231"/>
      <c r="BQ494" s="231"/>
      <c r="BR494" s="231"/>
      <c r="BS494" s="231"/>
      <c r="BT494" s="231"/>
      <c r="BU494" s="231"/>
      <c r="BV494" s="231"/>
      <c r="BW494" s="231"/>
      <c r="BX494" s="231"/>
      <c r="BY494" s="231"/>
      <c r="BZ494" s="231"/>
      <c r="CA494" s="231"/>
      <c r="CB494" s="231"/>
      <c r="CC494" s="231"/>
      <c r="CD494" s="231"/>
      <c r="CE494" s="230"/>
      <c r="CF494" s="230"/>
      <c r="CG494" s="230"/>
      <c r="CH494" s="230"/>
      <c r="CI494" s="230"/>
      <c r="CJ494" s="230"/>
      <c r="CK494" s="230"/>
      <c r="CL494" s="230"/>
      <c r="CM494" s="230"/>
      <c r="CN494" s="230"/>
      <c r="CO494" s="230"/>
      <c r="CP494" s="230"/>
      <c r="CQ494" s="230"/>
    </row>
    <row r="495" spans="1:95" s="232" customFormat="1" ht="45" customHeight="1" thickBot="1" x14ac:dyDescent="0.25">
      <c r="A495" s="341"/>
      <c r="B495" s="219" t="s">
        <v>342</v>
      </c>
      <c r="C495" s="124" t="s">
        <v>322</v>
      </c>
      <c r="D495" s="641"/>
      <c r="E495" s="642"/>
      <c r="F495" s="641"/>
      <c r="G495" s="642"/>
      <c r="H495" s="641"/>
      <c r="I495" s="642"/>
      <c r="J495" s="641"/>
      <c r="K495" s="642"/>
      <c r="L495" s="641"/>
      <c r="M495" s="642"/>
      <c r="N495" s="641"/>
      <c r="O495" s="642"/>
      <c r="P495" s="641"/>
      <c r="Q495" s="642"/>
      <c r="R495" s="641"/>
      <c r="S495" s="642"/>
      <c r="T495" s="641"/>
      <c r="U495" s="642"/>
      <c r="V495" s="641"/>
      <c r="W495" s="642"/>
      <c r="X495" s="241"/>
      <c r="Y495" s="105">
        <f t="shared" si="69"/>
        <v>0</v>
      </c>
      <c r="Z495" s="338">
        <v>10</v>
      </c>
      <c r="AA495" s="57">
        <f t="shared" si="70"/>
        <v>0</v>
      </c>
      <c r="AB495" s="213"/>
      <c r="AC495" s="436"/>
      <c r="AD495" s="202" t="s">
        <v>34</v>
      </c>
      <c r="AE495" s="231"/>
      <c r="AF495" s="436"/>
      <c r="AG495" s="231"/>
      <c r="AH495" s="231"/>
      <c r="AI495" s="231"/>
      <c r="AJ495" s="231"/>
      <c r="AK495" s="231"/>
      <c r="AL495" s="231"/>
      <c r="AM495" s="231"/>
      <c r="AN495" s="231"/>
      <c r="AO495" s="231"/>
      <c r="AP495" s="231"/>
      <c r="AQ495" s="231"/>
      <c r="AR495" s="231"/>
      <c r="AS495" s="231"/>
      <c r="AT495" s="231"/>
      <c r="AU495" s="231"/>
      <c r="AV495" s="231"/>
      <c r="AW495" s="231"/>
      <c r="AX495" s="231"/>
      <c r="AY495" s="231"/>
      <c r="AZ495" s="231"/>
      <c r="BA495" s="231"/>
      <c r="BB495" s="231"/>
      <c r="BC495" s="231"/>
      <c r="BD495" s="231"/>
      <c r="BE495" s="231"/>
      <c r="BF495" s="231"/>
      <c r="BG495" s="231"/>
      <c r="BH495" s="231"/>
      <c r="BI495" s="231"/>
      <c r="BJ495" s="231"/>
      <c r="BK495" s="231"/>
      <c r="BL495" s="231"/>
      <c r="BM495" s="231"/>
      <c r="BN495" s="231"/>
      <c r="BO495" s="231"/>
      <c r="BP495" s="231"/>
      <c r="BQ495" s="231"/>
      <c r="BR495" s="231"/>
      <c r="BS495" s="231"/>
      <c r="BT495" s="231"/>
      <c r="BU495" s="231"/>
      <c r="BV495" s="231"/>
      <c r="BW495" s="231"/>
      <c r="BX495" s="231"/>
      <c r="BY495" s="231"/>
      <c r="BZ495" s="231"/>
      <c r="CA495" s="231"/>
      <c r="CB495" s="231"/>
      <c r="CC495" s="231"/>
      <c r="CD495" s="231"/>
      <c r="CE495" s="230"/>
      <c r="CF495" s="230"/>
      <c r="CG495" s="230"/>
      <c r="CH495" s="230"/>
      <c r="CI495" s="230"/>
      <c r="CJ495" s="230"/>
      <c r="CK495" s="230"/>
      <c r="CL495" s="230"/>
      <c r="CM495" s="230"/>
      <c r="CN495" s="230"/>
      <c r="CO495" s="230"/>
      <c r="CP495" s="230"/>
      <c r="CQ495" s="230"/>
    </row>
    <row r="496" spans="1:95" s="249" customFormat="1" ht="21" customHeight="1" thickTop="1" thickBot="1" x14ac:dyDescent="0.25">
      <c r="A496" s="341"/>
      <c r="B496" s="154"/>
      <c r="C496" s="139"/>
      <c r="D496" s="631" t="s">
        <v>145</v>
      </c>
      <c r="E496" s="648"/>
      <c r="F496" s="648"/>
      <c r="G496" s="648"/>
      <c r="H496" s="648"/>
      <c r="I496" s="648"/>
      <c r="J496" s="648"/>
      <c r="K496" s="648"/>
      <c r="L496" s="648"/>
      <c r="M496" s="648"/>
      <c r="N496" s="648"/>
      <c r="O496" s="648"/>
      <c r="P496" s="648"/>
      <c r="Q496" s="648"/>
      <c r="R496" s="648"/>
      <c r="S496" s="648"/>
      <c r="T496" s="648"/>
      <c r="U496" s="648"/>
      <c r="V496" s="648"/>
      <c r="W496" s="648"/>
      <c r="X496" s="805"/>
      <c r="Y496" s="56">
        <f>SUM(Y494:Y495)</f>
        <v>0</v>
      </c>
      <c r="Z496" s="339">
        <f>SUM(Z494:Z495)</f>
        <v>20</v>
      </c>
      <c r="AA496" s="57"/>
      <c r="AB496" s="197"/>
      <c r="AC496" s="436"/>
      <c r="AD496" s="202"/>
      <c r="AE496" s="248"/>
      <c r="AF496" s="436"/>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c r="BS496" s="248"/>
      <c r="BT496" s="248"/>
      <c r="BU496" s="248"/>
      <c r="BV496" s="248"/>
      <c r="BW496" s="248"/>
      <c r="BX496" s="248"/>
      <c r="BY496" s="248"/>
      <c r="BZ496" s="248"/>
      <c r="CA496" s="248"/>
      <c r="CB496" s="248"/>
      <c r="CC496" s="248"/>
      <c r="CD496" s="248"/>
      <c r="CE496" s="197"/>
      <c r="CF496" s="197"/>
      <c r="CG496" s="197"/>
      <c r="CH496" s="197"/>
      <c r="CI496" s="197"/>
      <c r="CJ496" s="197"/>
      <c r="CK496" s="197"/>
      <c r="CL496" s="197"/>
      <c r="CM496" s="197"/>
      <c r="CN496" s="197"/>
      <c r="CO496" s="197"/>
      <c r="CP496" s="197"/>
      <c r="CQ496" s="197"/>
    </row>
    <row r="497" spans="1:173" s="249" customFormat="1" ht="21" customHeight="1" thickBot="1" x14ac:dyDescent="0.25">
      <c r="A497" s="341"/>
      <c r="B497" s="152"/>
      <c r="C497" s="153"/>
      <c r="D497" s="634"/>
      <c r="E497" s="644"/>
      <c r="F497" s="802">
        <v>10</v>
      </c>
      <c r="G497" s="803"/>
      <c r="H497" s="803"/>
      <c r="I497" s="803"/>
      <c r="J497" s="803"/>
      <c r="K497" s="803"/>
      <c r="L497" s="803"/>
      <c r="M497" s="803"/>
      <c r="N497" s="803"/>
      <c r="O497" s="803"/>
      <c r="P497" s="803"/>
      <c r="Q497" s="803"/>
      <c r="R497" s="803"/>
      <c r="S497" s="803"/>
      <c r="T497" s="803"/>
      <c r="U497" s="803"/>
      <c r="V497" s="803"/>
      <c r="W497" s="803"/>
      <c r="X497" s="803"/>
      <c r="Y497" s="803"/>
      <c r="Z497" s="804"/>
      <c r="AA497" s="57"/>
      <c r="AB497" s="197"/>
      <c r="AC497" s="436"/>
      <c r="AD497" s="202"/>
      <c r="AE497" s="248"/>
      <c r="AF497" s="436"/>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c r="BS497" s="248"/>
      <c r="BT497" s="248"/>
      <c r="BU497" s="248"/>
      <c r="BV497" s="248"/>
      <c r="BW497" s="248"/>
      <c r="BX497" s="248"/>
      <c r="BY497" s="248"/>
      <c r="BZ497" s="248"/>
      <c r="CA497" s="248"/>
      <c r="CB497" s="248"/>
      <c r="CC497" s="248"/>
      <c r="CD497" s="248"/>
      <c r="CE497" s="197"/>
      <c r="CF497" s="197"/>
      <c r="CG497" s="197"/>
      <c r="CH497" s="197"/>
      <c r="CI497" s="197"/>
      <c r="CJ497" s="197"/>
      <c r="CK497" s="197"/>
      <c r="CL497" s="197"/>
      <c r="CM497" s="197"/>
      <c r="CN497" s="197"/>
      <c r="CO497" s="197"/>
      <c r="CP497" s="197"/>
      <c r="CQ497" s="197"/>
    </row>
    <row r="498" spans="1:173" s="1" customFormat="1" ht="30" customHeight="1" thickBot="1" x14ac:dyDescent="0.25">
      <c r="A498" s="341"/>
      <c r="B498" s="229" t="s">
        <v>57</v>
      </c>
      <c r="C498" s="144" t="s">
        <v>612</v>
      </c>
      <c r="D498" s="28" t="s">
        <v>429</v>
      </c>
      <c r="E498" s="42"/>
      <c r="F498" s="43"/>
      <c r="G498" s="41"/>
      <c r="H498" s="28" t="s">
        <v>429</v>
      </c>
      <c r="I498" s="42"/>
      <c r="J498" s="171"/>
      <c r="K498" s="41"/>
      <c r="L498" s="40"/>
      <c r="M498" s="42"/>
      <c r="N498" s="43"/>
      <c r="O498" s="41"/>
      <c r="P498" s="40"/>
      <c r="Q498" s="42"/>
      <c r="R498" s="43"/>
      <c r="S498" s="41"/>
      <c r="T498" s="40"/>
      <c r="U498" s="42"/>
      <c r="V498" s="43"/>
      <c r="W498" s="41"/>
      <c r="X498" s="155"/>
      <c r="Y498" s="155"/>
      <c r="Z498" s="335"/>
      <c r="AA498" s="16"/>
      <c r="AB498" s="55"/>
      <c r="AC498" s="436"/>
      <c r="AD498" s="202"/>
      <c r="AE498" s="199"/>
      <c r="AF498" s="436"/>
      <c r="AG498" s="199"/>
      <c r="AH498" s="199"/>
      <c r="AI498" s="199"/>
      <c r="AJ498" s="199"/>
      <c r="AK498" s="199"/>
      <c r="AL498" s="199"/>
      <c r="AM498" s="199"/>
      <c r="AN498" s="199"/>
      <c r="AO498" s="199"/>
      <c r="AP498" s="199"/>
      <c r="AQ498" s="199"/>
      <c r="AR498" s="199"/>
      <c r="AS498" s="199"/>
      <c r="AT498" s="199"/>
      <c r="AU498" s="199"/>
      <c r="AV498" s="199"/>
      <c r="AW498" s="199"/>
      <c r="AX498" s="199"/>
      <c r="AY498" s="199"/>
      <c r="AZ498" s="199"/>
      <c r="BA498" s="199"/>
      <c r="BB498" s="199"/>
      <c r="BC498" s="199"/>
      <c r="BD498" s="199"/>
      <c r="BE498" s="199"/>
      <c r="BF498" s="199"/>
      <c r="BG498" s="199"/>
      <c r="BH498" s="199"/>
      <c r="BI498" s="199"/>
      <c r="BJ498" s="199"/>
      <c r="BK498" s="199"/>
      <c r="BL498" s="199"/>
      <c r="BM498" s="199"/>
      <c r="BN498" s="199"/>
      <c r="BO498" s="199"/>
      <c r="BP498" s="199"/>
      <c r="BQ498" s="199"/>
      <c r="BR498" s="199"/>
      <c r="BS498" s="199"/>
      <c r="BT498" s="199"/>
      <c r="BU498" s="199"/>
      <c r="BV498" s="199"/>
      <c r="BW498" s="199"/>
      <c r="BX498" s="199"/>
      <c r="BY498" s="199"/>
      <c r="BZ498" s="199"/>
      <c r="CA498" s="199"/>
      <c r="CB498" s="199"/>
      <c r="CC498" s="199"/>
      <c r="CD498" s="199"/>
      <c r="CE498" s="199"/>
      <c r="CF498" s="199"/>
      <c r="CG498" s="55"/>
      <c r="CH498" s="55"/>
      <c r="CI498" s="55"/>
      <c r="CJ498" s="55"/>
      <c r="CK498" s="55"/>
      <c r="CL498" s="55"/>
      <c r="CM498" s="55"/>
    </row>
    <row r="499" spans="1:173" s="1" customFormat="1" ht="45" customHeight="1" x14ac:dyDescent="0.2">
      <c r="A499" s="341"/>
      <c r="B499" s="219" t="s">
        <v>56</v>
      </c>
      <c r="C499" s="124" t="s">
        <v>297</v>
      </c>
      <c r="D499" s="585"/>
      <c r="E499" s="627"/>
      <c r="F499" s="585"/>
      <c r="G499" s="627"/>
      <c r="H499" s="585"/>
      <c r="I499" s="627"/>
      <c r="J499" s="585"/>
      <c r="K499" s="627"/>
      <c r="L499" s="585"/>
      <c r="M499" s="627"/>
      <c r="N499" s="585"/>
      <c r="O499" s="627"/>
      <c r="P499" s="585"/>
      <c r="Q499" s="627"/>
      <c r="R499" s="585"/>
      <c r="S499" s="627"/>
      <c r="T499" s="585"/>
      <c r="U499" s="627"/>
      <c r="V499" s="585"/>
      <c r="W499" s="627"/>
      <c r="X499" s="173"/>
      <c r="Y499" s="105">
        <f t="shared" ref="Y499:Y502" si="71">IF(OR(D499="s",F499="s",H499="s",J499="s",L499="s",N499="s",P499="s",R499="s",T499="s",V499="s"), 0, IF(OR(D499="a",F499="a",H499="a",J499="a",L499="a",N499="a",P499="a",R499="a",T499="a",V499="a"),Z499,0))</f>
        <v>0</v>
      </c>
      <c r="Z499" s="338">
        <v>10</v>
      </c>
      <c r="AA499" s="16">
        <f>COUNTIF(D499:W499,"a")+COUNTIF(D499:W499,"s")</f>
        <v>0</v>
      </c>
      <c r="AB499" s="213"/>
      <c r="AC499" s="436"/>
      <c r="AD499" s="202" t="s">
        <v>34</v>
      </c>
      <c r="AE499" s="199"/>
      <c r="AF499" s="436"/>
      <c r="AG499" s="199"/>
      <c r="AH499" s="199"/>
      <c r="AI499" s="199"/>
      <c r="AJ499" s="199"/>
      <c r="AK499" s="199"/>
      <c r="AL499" s="199"/>
      <c r="AM499" s="199"/>
      <c r="AN499" s="199"/>
      <c r="AO499" s="199"/>
      <c r="AP499" s="199"/>
      <c r="AQ499" s="199"/>
      <c r="AR499" s="199"/>
      <c r="AS499" s="199"/>
      <c r="AT499" s="199"/>
      <c r="AU499" s="199"/>
      <c r="AV499" s="199"/>
      <c r="AW499" s="199"/>
      <c r="AX499" s="199"/>
      <c r="AY499" s="199"/>
      <c r="AZ499" s="199"/>
      <c r="BA499" s="199"/>
      <c r="BB499" s="199"/>
      <c r="BC499" s="199"/>
      <c r="BD499" s="199"/>
      <c r="BE499" s="199"/>
      <c r="BF499" s="199"/>
      <c r="BG499" s="199"/>
      <c r="BH499" s="199"/>
      <c r="BI499" s="199"/>
      <c r="BJ499" s="199"/>
      <c r="BK499" s="199"/>
      <c r="BL499" s="199"/>
      <c r="BM499" s="199"/>
      <c r="BN499" s="199"/>
      <c r="BO499" s="199"/>
      <c r="BP499" s="199"/>
      <c r="BQ499" s="199"/>
      <c r="BR499" s="199"/>
      <c r="BS499" s="199"/>
      <c r="BT499" s="199"/>
      <c r="BU499" s="199"/>
      <c r="BV499" s="199"/>
      <c r="BW499" s="199"/>
      <c r="BX499" s="199"/>
      <c r="BY499" s="199"/>
      <c r="BZ499" s="199"/>
      <c r="CA499" s="199"/>
      <c r="CB499" s="199"/>
      <c r="CC499" s="199"/>
      <c r="CD499" s="199"/>
      <c r="CE499" s="199"/>
      <c r="CF499" s="199"/>
      <c r="CG499" s="55"/>
      <c r="CH499" s="55"/>
      <c r="CI499" s="55"/>
      <c r="CJ499" s="55"/>
      <c r="CK499" s="55"/>
      <c r="CL499" s="55"/>
      <c r="CM499" s="55"/>
    </row>
    <row r="500" spans="1:173" s="1" customFormat="1" ht="27.95" customHeight="1" x14ac:dyDescent="0.2">
      <c r="A500" s="341"/>
      <c r="B500" s="219" t="s">
        <v>55</v>
      </c>
      <c r="C500" s="124" t="s">
        <v>14</v>
      </c>
      <c r="D500" s="585"/>
      <c r="E500" s="627"/>
      <c r="F500" s="585"/>
      <c r="G500" s="627"/>
      <c r="H500" s="585"/>
      <c r="I500" s="627"/>
      <c r="J500" s="585"/>
      <c r="K500" s="627"/>
      <c r="L500" s="585"/>
      <c r="M500" s="627"/>
      <c r="N500" s="585"/>
      <c r="O500" s="627"/>
      <c r="P500" s="585"/>
      <c r="Q500" s="627"/>
      <c r="R500" s="585"/>
      <c r="S500" s="627"/>
      <c r="T500" s="585"/>
      <c r="U500" s="627"/>
      <c r="V500" s="585"/>
      <c r="W500" s="627"/>
      <c r="X500" s="173"/>
      <c r="Y500" s="105">
        <f t="shared" si="71"/>
        <v>0</v>
      </c>
      <c r="Z500" s="338">
        <v>10</v>
      </c>
      <c r="AA500" s="16">
        <f>COUNTIF(D500:W500,"a")+COUNTIF(D500:W500,"s")</f>
        <v>0</v>
      </c>
      <c r="AB500" s="213"/>
      <c r="AC500" s="436"/>
      <c r="AD500" s="202" t="s">
        <v>34</v>
      </c>
      <c r="AE500" s="199"/>
      <c r="AF500" s="436"/>
      <c r="AG500" s="199"/>
      <c r="AH500" s="199"/>
      <c r="AI500" s="199"/>
      <c r="AJ500" s="199"/>
      <c r="AK500" s="199"/>
      <c r="AL500" s="199"/>
      <c r="AM500" s="199"/>
      <c r="AN500" s="199"/>
      <c r="AO500" s="199"/>
      <c r="AP500" s="199"/>
      <c r="AQ500" s="199"/>
      <c r="AR500" s="199"/>
      <c r="AS500" s="199"/>
      <c r="AT500" s="199"/>
      <c r="AU500" s="199"/>
      <c r="AV500" s="199"/>
      <c r="AW500" s="199"/>
      <c r="AX500" s="199"/>
      <c r="AY500" s="199"/>
      <c r="AZ500" s="199"/>
      <c r="BA500" s="199"/>
      <c r="BB500" s="199"/>
      <c r="BC500" s="199"/>
      <c r="BD500" s="199"/>
      <c r="BE500" s="199"/>
      <c r="BF500" s="199"/>
      <c r="BG500" s="199"/>
      <c r="BH500" s="199"/>
      <c r="BI500" s="199"/>
      <c r="BJ500" s="199"/>
      <c r="BK500" s="199"/>
      <c r="BL500" s="199"/>
      <c r="BM500" s="199"/>
      <c r="BN500" s="199"/>
      <c r="BO500" s="199"/>
      <c r="BP500" s="199"/>
      <c r="BQ500" s="199"/>
      <c r="BR500" s="199"/>
      <c r="BS500" s="199"/>
      <c r="BT500" s="199"/>
      <c r="BU500" s="199"/>
      <c r="BV500" s="199"/>
      <c r="BW500" s="199"/>
      <c r="BX500" s="199"/>
      <c r="BY500" s="199"/>
      <c r="BZ500" s="199"/>
      <c r="CA500" s="199"/>
      <c r="CB500" s="199"/>
      <c r="CC500" s="199"/>
      <c r="CD500" s="199"/>
      <c r="CE500" s="199"/>
      <c r="CF500" s="199"/>
      <c r="CG500" s="55"/>
      <c r="CH500" s="55"/>
      <c r="CI500" s="55"/>
      <c r="CJ500" s="55"/>
      <c r="CK500" s="55"/>
      <c r="CL500" s="55"/>
      <c r="CM500" s="55"/>
    </row>
    <row r="501" spans="1:173" s="1" customFormat="1" ht="27.95" customHeight="1" x14ac:dyDescent="0.2">
      <c r="A501" s="341"/>
      <c r="B501" s="261" t="s">
        <v>54</v>
      </c>
      <c r="C501" s="124" t="s">
        <v>169</v>
      </c>
      <c r="D501" s="585"/>
      <c r="E501" s="627"/>
      <c r="F501" s="585"/>
      <c r="G501" s="627"/>
      <c r="H501" s="585"/>
      <c r="I501" s="627"/>
      <c r="J501" s="585"/>
      <c r="K501" s="627"/>
      <c r="L501" s="585"/>
      <c r="M501" s="627"/>
      <c r="N501" s="585"/>
      <c r="O501" s="627"/>
      <c r="P501" s="585"/>
      <c r="Q501" s="627"/>
      <c r="R501" s="585"/>
      <c r="S501" s="627"/>
      <c r="T501" s="585"/>
      <c r="U501" s="627"/>
      <c r="V501" s="585"/>
      <c r="W501" s="627"/>
      <c r="X501" s="173"/>
      <c r="Y501" s="250">
        <f t="shared" si="71"/>
        <v>0</v>
      </c>
      <c r="Z501" s="342">
        <v>20</v>
      </c>
      <c r="AA501" s="16">
        <f>COUNTIF(D501:W501,"a")+COUNTIF(D501:W501,"s")</f>
        <v>0</v>
      </c>
      <c r="AB501" s="213"/>
      <c r="AC501" s="436"/>
      <c r="AD501" s="202"/>
      <c r="AE501" s="199"/>
      <c r="AF501" s="436"/>
      <c r="AG501" s="199"/>
      <c r="AH501" s="199"/>
      <c r="AI501" s="199"/>
      <c r="AJ501" s="199"/>
      <c r="AK501" s="199"/>
      <c r="AL501" s="199"/>
      <c r="AM501" s="199"/>
      <c r="AN501" s="199"/>
      <c r="AO501" s="199"/>
      <c r="AP501" s="199"/>
      <c r="AQ501" s="199"/>
      <c r="AR501" s="199"/>
      <c r="AS501" s="199"/>
      <c r="AT501" s="199"/>
      <c r="AU501" s="199"/>
      <c r="AV501" s="199"/>
      <c r="AW501" s="199"/>
      <c r="AX501" s="199"/>
      <c r="AY501" s="199"/>
      <c r="AZ501" s="199"/>
      <c r="BA501" s="199"/>
      <c r="BB501" s="199"/>
      <c r="BC501" s="199"/>
      <c r="BD501" s="199"/>
      <c r="BE501" s="199"/>
      <c r="BF501" s="199"/>
      <c r="BG501" s="199"/>
      <c r="BH501" s="199"/>
      <c r="BI501" s="199"/>
      <c r="BJ501" s="199"/>
      <c r="BK501" s="199"/>
      <c r="BL501" s="199"/>
      <c r="BM501" s="199"/>
      <c r="BN501" s="199"/>
      <c r="BO501" s="199"/>
      <c r="BP501" s="199"/>
      <c r="BQ501" s="199"/>
      <c r="BR501" s="199"/>
      <c r="BS501" s="199"/>
      <c r="BT501" s="199"/>
      <c r="BU501" s="199"/>
      <c r="BV501" s="199"/>
      <c r="BW501" s="199"/>
      <c r="BX501" s="199"/>
      <c r="BY501" s="199"/>
      <c r="BZ501" s="199"/>
      <c r="CA501" s="199"/>
      <c r="CB501" s="199"/>
      <c r="CC501" s="199"/>
      <c r="CD501" s="199"/>
      <c r="CE501" s="199"/>
      <c r="CF501" s="199"/>
      <c r="CG501" s="55"/>
      <c r="CH501" s="55"/>
      <c r="CI501" s="55"/>
      <c r="CJ501" s="55"/>
      <c r="CK501" s="55"/>
      <c r="CL501" s="55"/>
      <c r="CM501" s="55"/>
    </row>
    <row r="502" spans="1:173" s="1" customFormat="1" ht="27.95" customHeight="1" thickBot="1" x14ac:dyDescent="0.25">
      <c r="A502" s="341"/>
      <c r="B502" s="261" t="s">
        <v>153</v>
      </c>
      <c r="C502" s="124" t="s">
        <v>1037</v>
      </c>
      <c r="D502" s="731"/>
      <c r="E502" s="732"/>
      <c r="F502" s="731"/>
      <c r="G502" s="732"/>
      <c r="H502" s="731"/>
      <c r="I502" s="732"/>
      <c r="J502" s="731"/>
      <c r="K502" s="732"/>
      <c r="L502" s="731"/>
      <c r="M502" s="732"/>
      <c r="N502" s="731"/>
      <c r="O502" s="732"/>
      <c r="P502" s="731"/>
      <c r="Q502" s="732"/>
      <c r="R502" s="731"/>
      <c r="S502" s="732"/>
      <c r="T502" s="731"/>
      <c r="U502" s="732"/>
      <c r="V502" s="731"/>
      <c r="W502" s="732"/>
      <c r="X502" s="173"/>
      <c r="Y502" s="250">
        <f t="shared" si="71"/>
        <v>0</v>
      </c>
      <c r="Z502" s="338">
        <v>15</v>
      </c>
      <c r="AA502" s="57">
        <f>COUNTIF(D502:W502,"a")+COUNTIF(D502:W502,"s")</f>
        <v>0</v>
      </c>
      <c r="AB502" s="213"/>
      <c r="AC502" s="436"/>
      <c r="AD502" s="202" t="s">
        <v>34</v>
      </c>
      <c r="AE502" s="199"/>
      <c r="AF502" s="436"/>
      <c r="AG502" s="199"/>
      <c r="AH502" s="199"/>
      <c r="AI502" s="199"/>
      <c r="AJ502" s="199"/>
      <c r="AK502" s="199"/>
      <c r="AL502" s="199"/>
      <c r="AM502" s="199"/>
      <c r="AN502" s="199"/>
      <c r="AO502" s="199"/>
      <c r="AP502" s="199"/>
      <c r="AQ502" s="199"/>
      <c r="AR502" s="199"/>
      <c r="AS502" s="199"/>
      <c r="AT502" s="199"/>
      <c r="AU502" s="199"/>
      <c r="AV502" s="199"/>
      <c r="AW502" s="199"/>
      <c r="AX502" s="199"/>
      <c r="AY502" s="199"/>
      <c r="AZ502" s="199"/>
      <c r="BA502" s="199"/>
      <c r="BB502" s="199"/>
      <c r="BC502" s="199"/>
      <c r="BD502" s="199"/>
      <c r="BE502" s="199"/>
      <c r="BF502" s="199"/>
      <c r="BG502" s="199"/>
      <c r="BH502" s="199"/>
      <c r="BI502" s="199"/>
      <c r="BJ502" s="199"/>
      <c r="BK502" s="199"/>
      <c r="BL502" s="199"/>
      <c r="BM502" s="199"/>
      <c r="BN502" s="199"/>
      <c r="BO502" s="199"/>
      <c r="BP502" s="199"/>
      <c r="BQ502" s="199"/>
      <c r="BR502" s="199"/>
      <c r="BS502" s="199"/>
      <c r="BT502" s="199"/>
      <c r="BU502" s="199"/>
      <c r="BV502" s="199"/>
      <c r="BW502" s="199"/>
      <c r="BX502" s="199"/>
      <c r="BY502" s="199"/>
      <c r="BZ502" s="199"/>
      <c r="CA502" s="199"/>
      <c r="CB502" s="199"/>
      <c r="CC502" s="199"/>
      <c r="CD502" s="199"/>
      <c r="CE502" s="55"/>
      <c r="CF502" s="55"/>
      <c r="CG502" s="55"/>
      <c r="CH502" s="55"/>
      <c r="CI502" s="55"/>
      <c r="CJ502" s="55"/>
      <c r="CK502" s="55"/>
      <c r="CL502" s="55"/>
      <c r="CM502" s="55"/>
      <c r="CN502" s="55"/>
      <c r="CO502" s="55"/>
      <c r="CP502" s="55"/>
      <c r="CQ502" s="55"/>
    </row>
    <row r="503" spans="1:173" s="232" customFormat="1" ht="21" customHeight="1" thickTop="1" thickBot="1" x14ac:dyDescent="0.25">
      <c r="A503" s="341"/>
      <c r="B503" s="174"/>
      <c r="C503" s="124"/>
      <c r="D503" s="631" t="s">
        <v>145</v>
      </c>
      <c r="E503" s="648"/>
      <c r="F503" s="648"/>
      <c r="G503" s="648"/>
      <c r="H503" s="648"/>
      <c r="I503" s="648"/>
      <c r="J503" s="648"/>
      <c r="K503" s="648"/>
      <c r="L503" s="648"/>
      <c r="M503" s="648"/>
      <c r="N503" s="648"/>
      <c r="O503" s="648"/>
      <c r="P503" s="648"/>
      <c r="Q503" s="648"/>
      <c r="R503" s="648"/>
      <c r="S503" s="648"/>
      <c r="T503" s="648"/>
      <c r="U503" s="648"/>
      <c r="V503" s="648"/>
      <c r="W503" s="648"/>
      <c r="X503" s="718"/>
      <c r="Y503" s="56">
        <f>SUM(Y499:Y502)</f>
        <v>0</v>
      </c>
      <c r="Z503" s="339">
        <f>SUM(Z499:Z502)</f>
        <v>55</v>
      </c>
      <c r="AA503" s="57"/>
      <c r="AB503" s="230"/>
      <c r="AC503" s="436"/>
      <c r="AD503" s="231"/>
      <c r="AE503" s="231"/>
      <c r="AF503" s="436"/>
      <c r="AG503" s="231"/>
      <c r="AH503" s="231"/>
      <c r="AI503" s="231"/>
      <c r="AJ503" s="231"/>
      <c r="AK503" s="231"/>
      <c r="AL503" s="231"/>
      <c r="AM503" s="231"/>
      <c r="AN503" s="231"/>
      <c r="AO503" s="231"/>
      <c r="AP503" s="231"/>
      <c r="AQ503" s="231"/>
      <c r="AR503" s="231"/>
      <c r="AS503" s="231"/>
      <c r="AT503" s="231"/>
      <c r="AU503" s="231"/>
      <c r="AV503" s="231"/>
      <c r="AW503" s="231"/>
      <c r="AX503" s="231"/>
      <c r="AY503" s="231"/>
      <c r="AZ503" s="231"/>
      <c r="BA503" s="231"/>
      <c r="BB503" s="231"/>
      <c r="BC503" s="231"/>
      <c r="BD503" s="231"/>
      <c r="BE503" s="231"/>
      <c r="BF503" s="231"/>
      <c r="BG503" s="231"/>
      <c r="BH503" s="231"/>
      <c r="BI503" s="231"/>
      <c r="BJ503" s="231"/>
      <c r="BK503" s="231"/>
      <c r="BL503" s="231"/>
      <c r="BM503" s="231"/>
      <c r="BN503" s="231"/>
      <c r="BO503" s="231"/>
      <c r="BP503" s="231"/>
      <c r="BQ503" s="231"/>
      <c r="BR503" s="231"/>
      <c r="BS503" s="231"/>
      <c r="BT503" s="231"/>
      <c r="BU503" s="231"/>
      <c r="BV503" s="231"/>
      <c r="BW503" s="231"/>
      <c r="BX503" s="231"/>
      <c r="BY503" s="231"/>
      <c r="BZ503" s="231"/>
      <c r="CA503" s="231"/>
      <c r="CB503" s="231"/>
      <c r="CC503" s="231"/>
      <c r="CD503" s="231"/>
      <c r="CE503" s="230"/>
      <c r="CF503" s="230"/>
      <c r="CG503" s="230"/>
      <c r="CH503" s="230"/>
      <c r="CI503" s="230"/>
      <c r="CJ503" s="230"/>
      <c r="CK503" s="230"/>
      <c r="CL503" s="230"/>
      <c r="CM503" s="230"/>
      <c r="CN503" s="230"/>
      <c r="CO503" s="230"/>
      <c r="CP503" s="230"/>
      <c r="CQ503" s="230"/>
    </row>
    <row r="504" spans="1:173" s="251" customFormat="1" ht="21" customHeight="1" thickBot="1" x14ac:dyDescent="0.25">
      <c r="A504" s="330"/>
      <c r="B504" s="152"/>
      <c r="C504" s="363"/>
      <c r="D504" s="634"/>
      <c r="E504" s="635"/>
      <c r="F504" s="812">
        <v>35</v>
      </c>
      <c r="G504" s="646"/>
      <c r="H504" s="646"/>
      <c r="I504" s="646"/>
      <c r="J504" s="646"/>
      <c r="K504" s="646"/>
      <c r="L504" s="646"/>
      <c r="M504" s="646"/>
      <c r="N504" s="646"/>
      <c r="O504" s="646"/>
      <c r="P504" s="646"/>
      <c r="Q504" s="646"/>
      <c r="R504" s="646"/>
      <c r="S504" s="646"/>
      <c r="T504" s="646"/>
      <c r="U504" s="646"/>
      <c r="V504" s="646"/>
      <c r="W504" s="646"/>
      <c r="X504" s="646"/>
      <c r="Y504" s="646"/>
      <c r="Z504" s="647"/>
      <c r="AA504" s="57"/>
      <c r="AB504" s="230"/>
      <c r="AC504" s="436"/>
      <c r="AD504" s="231"/>
      <c r="AE504" s="231"/>
      <c r="AF504" s="436"/>
      <c r="AG504" s="231"/>
      <c r="AH504" s="231"/>
      <c r="AI504" s="231"/>
      <c r="AJ504" s="231"/>
      <c r="AK504" s="231"/>
      <c r="AL504" s="231"/>
      <c r="AM504" s="231"/>
      <c r="AN504" s="231"/>
      <c r="AO504" s="231"/>
      <c r="AP504" s="231"/>
      <c r="AQ504" s="231"/>
      <c r="AR504" s="231"/>
      <c r="AS504" s="231"/>
      <c r="AT504" s="231"/>
      <c r="AU504" s="231"/>
      <c r="AV504" s="231"/>
      <c r="AW504" s="231"/>
      <c r="AX504" s="231"/>
      <c r="AY504" s="231"/>
      <c r="AZ504" s="231"/>
      <c r="BA504" s="231"/>
      <c r="BB504" s="231"/>
      <c r="BC504" s="231"/>
      <c r="BD504" s="231"/>
      <c r="BE504" s="231"/>
      <c r="BF504" s="231"/>
      <c r="BG504" s="231"/>
      <c r="BH504" s="231"/>
      <c r="BI504" s="231"/>
      <c r="BJ504" s="231"/>
      <c r="BK504" s="231"/>
      <c r="BL504" s="231"/>
      <c r="BM504" s="231"/>
      <c r="BN504" s="231"/>
      <c r="BO504" s="231"/>
      <c r="BP504" s="231"/>
      <c r="BQ504" s="231"/>
      <c r="BR504" s="231"/>
      <c r="BS504" s="231"/>
      <c r="BT504" s="231"/>
      <c r="BU504" s="231"/>
      <c r="BV504" s="231"/>
      <c r="BW504" s="231"/>
      <c r="BX504" s="231"/>
      <c r="BY504" s="231"/>
      <c r="BZ504" s="231"/>
      <c r="CA504" s="231"/>
      <c r="CB504" s="231"/>
      <c r="CC504" s="231"/>
      <c r="CD504" s="231"/>
      <c r="CE504" s="230"/>
      <c r="CF504" s="230"/>
      <c r="CG504" s="230"/>
      <c r="CH504" s="230"/>
      <c r="CI504" s="230"/>
      <c r="CJ504" s="230"/>
      <c r="CK504" s="230"/>
      <c r="CL504" s="230"/>
      <c r="CM504" s="230"/>
      <c r="CN504" s="230"/>
      <c r="CO504" s="230"/>
      <c r="CP504" s="230"/>
      <c r="CQ504" s="230"/>
      <c r="CR504" s="232"/>
      <c r="CS504" s="232"/>
      <c r="CT504" s="232"/>
      <c r="CU504" s="232"/>
      <c r="CV504" s="232"/>
      <c r="CW504" s="232"/>
      <c r="CX504" s="232"/>
      <c r="CY504" s="232"/>
      <c r="CZ504" s="232"/>
      <c r="DA504" s="232"/>
      <c r="DB504" s="232"/>
      <c r="DC504" s="232"/>
      <c r="DD504" s="232"/>
      <c r="DE504" s="232"/>
      <c r="DF504" s="232"/>
      <c r="DG504" s="232"/>
      <c r="DH504" s="232"/>
      <c r="DI504" s="232"/>
      <c r="DJ504" s="232"/>
      <c r="DK504" s="232"/>
      <c r="DL504" s="232"/>
      <c r="DM504" s="232"/>
      <c r="DN504" s="232"/>
      <c r="DO504" s="232"/>
      <c r="DP504" s="232"/>
      <c r="DQ504" s="232"/>
      <c r="DR504" s="232"/>
      <c r="DS504" s="232"/>
      <c r="DT504" s="232"/>
      <c r="DU504" s="232"/>
      <c r="DV504" s="232"/>
      <c r="DW504" s="232"/>
      <c r="DX504" s="232"/>
      <c r="DY504" s="232"/>
      <c r="DZ504" s="232"/>
      <c r="EA504" s="232"/>
      <c r="EB504" s="232"/>
      <c r="EC504" s="232"/>
      <c r="ED504" s="232"/>
      <c r="EE504" s="232"/>
      <c r="EF504" s="232"/>
      <c r="EG504" s="232"/>
      <c r="EH504" s="232"/>
      <c r="EI504" s="232"/>
      <c r="EJ504" s="232"/>
      <c r="EK504" s="232"/>
      <c r="EL504" s="232"/>
      <c r="EM504" s="232"/>
      <c r="EN504" s="232"/>
      <c r="EO504" s="232"/>
      <c r="EP504" s="232"/>
      <c r="EQ504" s="232"/>
      <c r="ER504" s="232"/>
      <c r="ES504" s="232"/>
      <c r="ET504" s="232"/>
      <c r="EU504" s="232"/>
      <c r="EV504" s="232"/>
      <c r="EW504" s="232"/>
      <c r="EX504" s="232"/>
      <c r="EY504" s="232"/>
      <c r="EZ504" s="232"/>
      <c r="FA504" s="232"/>
      <c r="FB504" s="232"/>
      <c r="FC504" s="232"/>
      <c r="FD504" s="232"/>
      <c r="FE504" s="232"/>
      <c r="FF504" s="232"/>
      <c r="FG504" s="232"/>
      <c r="FH504" s="232"/>
      <c r="FI504" s="232"/>
      <c r="FJ504" s="232"/>
      <c r="FK504" s="232"/>
      <c r="FL504" s="232"/>
      <c r="FM504" s="232"/>
      <c r="FN504" s="232"/>
      <c r="FO504" s="232"/>
      <c r="FP504" s="232"/>
      <c r="FQ504" s="232"/>
    </row>
    <row r="505" spans="1:173" ht="33" customHeight="1" thickBot="1" x14ac:dyDescent="0.25">
      <c r="A505" s="334"/>
      <c r="B505" s="266" t="s">
        <v>58</v>
      </c>
      <c r="C505" s="790" t="s">
        <v>220</v>
      </c>
      <c r="D505" s="791"/>
      <c r="E505" s="791"/>
      <c r="F505" s="791"/>
      <c r="G505" s="791"/>
      <c r="H505" s="791"/>
      <c r="I505" s="791"/>
      <c r="J505" s="791"/>
      <c r="K505" s="791"/>
      <c r="L505" s="791"/>
      <c r="M505" s="791"/>
      <c r="N505" s="791"/>
      <c r="O505" s="791"/>
      <c r="P505" s="791"/>
      <c r="Q505" s="791"/>
      <c r="R505" s="791"/>
      <c r="S505" s="791"/>
      <c r="T505" s="791"/>
      <c r="U505" s="791"/>
      <c r="V505" s="791"/>
      <c r="W505" s="791"/>
      <c r="X505" s="791"/>
      <c r="Y505" s="791"/>
      <c r="Z505" s="792"/>
      <c r="AA505" s="55"/>
      <c r="AD505" s="209"/>
    </row>
    <row r="506" spans="1:173" ht="30" customHeight="1" thickBot="1" x14ac:dyDescent="0.25">
      <c r="A506" s="344"/>
      <c r="B506" s="216" t="s">
        <v>59</v>
      </c>
      <c r="C506" s="142" t="s">
        <v>380</v>
      </c>
      <c r="D506" s="33"/>
      <c r="E506" s="34"/>
      <c r="F506" s="35"/>
      <c r="G506" s="36"/>
      <c r="H506" s="33"/>
      <c r="I506" s="34"/>
      <c r="J506" s="35"/>
      <c r="K506" s="36"/>
      <c r="L506" s="33" t="s">
        <v>429</v>
      </c>
      <c r="M506" s="34"/>
      <c r="N506" s="35"/>
      <c r="O506" s="36"/>
      <c r="P506" s="33"/>
      <c r="Q506" s="34"/>
      <c r="R506" s="35"/>
      <c r="S506" s="36"/>
      <c r="T506" s="33"/>
      <c r="U506" s="34"/>
      <c r="V506" s="35"/>
      <c r="W506" s="36"/>
      <c r="X506" s="38"/>
      <c r="Y506" s="65"/>
      <c r="Z506" s="46"/>
      <c r="AA506" s="55"/>
      <c r="AD506" s="209"/>
    </row>
    <row r="507" spans="1:173" ht="27.95" customHeight="1" thickBot="1" x14ac:dyDescent="0.25">
      <c r="A507" s="344"/>
      <c r="B507" s="240" t="s">
        <v>15</v>
      </c>
      <c r="C507" s="134" t="s">
        <v>119</v>
      </c>
      <c r="D507" s="728"/>
      <c r="E507" s="729"/>
      <c r="F507" s="728"/>
      <c r="G507" s="729"/>
      <c r="H507" s="728"/>
      <c r="I507" s="729"/>
      <c r="J507" s="728"/>
      <c r="K507" s="729"/>
      <c r="L507" s="728"/>
      <c r="M507" s="729"/>
      <c r="N507" s="728"/>
      <c r="O507" s="729"/>
      <c r="P507" s="728"/>
      <c r="Q507" s="729"/>
      <c r="R507" s="728"/>
      <c r="S507" s="729"/>
      <c r="T507" s="728"/>
      <c r="U507" s="729"/>
      <c r="V507" s="728"/>
      <c r="W507" s="729"/>
      <c r="X507" s="551"/>
      <c r="Y507" s="181">
        <f>IF(OR(D507="s",F507="s",H507="s",J507="s",L507="s",N507="s",P507="s",R507="s",T507="s",V507="s"), 0, IF(OR(D507="a",F507="a",H507="a",J507="a",L507="a",N507="a",P507="a",R507="a",T507="a",V507="a"),Z507,0))</f>
        <v>0</v>
      </c>
      <c r="Z507" s="359">
        <v>30</v>
      </c>
      <c r="AA507" s="52">
        <f>IF((COUNTIF(D507:W507,"a")+COUNTIF(D507:W507,"s"))&gt;0,IF(OR((COUNTIF(D509:W509,"a")+COUNTIF(D509:W509,"s")),(COUNTIF(D510:W510,"a")+COUNTIF(D510:W510,"s")),(COUNTIF(D511:W511,"a")+COUNTIF(D511:W511,"s"))),0,COUNTIF(D507:W507,"a")+COUNTIF(D507:W507,"s")),COUNTIF(D507:W507,"a")+COUNTIF(D507:W507,"s"))</f>
        <v>0</v>
      </c>
      <c r="AB507" s="110"/>
      <c r="AD507" s="209"/>
    </row>
    <row r="508" spans="1:173" ht="27.95" customHeight="1" thickBot="1" x14ac:dyDescent="0.25">
      <c r="A508" s="341"/>
      <c r="B508" s="246"/>
      <c r="C508" s="176" t="s">
        <v>256</v>
      </c>
      <c r="D508" s="769"/>
      <c r="E508" s="770"/>
      <c r="F508" s="770"/>
      <c r="G508" s="770"/>
      <c r="H508" s="770"/>
      <c r="I508" s="770"/>
      <c r="J508" s="770"/>
      <c r="K508" s="770"/>
      <c r="L508" s="770"/>
      <c r="M508" s="770"/>
      <c r="N508" s="770"/>
      <c r="O508" s="770"/>
      <c r="P508" s="770"/>
      <c r="Q508" s="770"/>
      <c r="R508" s="770"/>
      <c r="S508" s="770"/>
      <c r="T508" s="770"/>
      <c r="U508" s="770"/>
      <c r="V508" s="770"/>
      <c r="W508" s="770"/>
      <c r="X508" s="771"/>
      <c r="Y508" s="771"/>
      <c r="Z508" s="772"/>
      <c r="AA508" s="55"/>
      <c r="AB508" s="55"/>
      <c r="AD508" s="209"/>
    </row>
    <row r="509" spans="1:173" ht="27.95" customHeight="1" x14ac:dyDescent="0.2">
      <c r="A509" s="344"/>
      <c r="B509" s="224" t="s">
        <v>16</v>
      </c>
      <c r="C509" s="119" t="s">
        <v>120</v>
      </c>
      <c r="D509" s="758"/>
      <c r="E509" s="758"/>
      <c r="F509" s="758"/>
      <c r="G509" s="758"/>
      <c r="H509" s="758"/>
      <c r="I509" s="758"/>
      <c r="J509" s="758"/>
      <c r="K509" s="758"/>
      <c r="L509" s="758"/>
      <c r="M509" s="758"/>
      <c r="N509" s="758"/>
      <c r="O509" s="758"/>
      <c r="P509" s="758"/>
      <c r="Q509" s="758"/>
      <c r="R509" s="758"/>
      <c r="S509" s="758"/>
      <c r="T509" s="758"/>
      <c r="U509" s="758"/>
      <c r="V509" s="758"/>
      <c r="W509" s="758"/>
      <c r="X509" s="178"/>
      <c r="Y509" s="182">
        <f>IF(OR(D509="s",F509="s",H509="s",J509="s",L509="s",N509="s",P509="s",R509="s",T509="s",V509="s"), 0, IF(OR(D509="a",F509="a",H509="a",J509="a",L509="a",N509="a",P509="a",R509="a",T509="a",V509="a"),Z509,0))</f>
        <v>0</v>
      </c>
      <c r="Z509" s="360">
        <v>10</v>
      </c>
      <c r="AA509" s="52">
        <f>IF((COUNTIF(D509:W509,"a")+COUNTIF(D509:W509,"s"))&gt;0,IF((COUNTIF(D507:W507,"a")+COUNTIF(D507:W507,"s"))&gt;0,0,COUNTIF(D509:W509,"a")+COUNTIF(D509:W509,"s")), COUNTIF(D509:W509,"a")+COUNTIF(D509:W509,"s"))</f>
        <v>0</v>
      </c>
      <c r="AB509" s="110"/>
      <c r="AD509" s="209"/>
    </row>
    <row r="510" spans="1:173" ht="27.95" customHeight="1" x14ac:dyDescent="0.2">
      <c r="A510" s="344"/>
      <c r="B510" s="224" t="s">
        <v>263</v>
      </c>
      <c r="C510" s="119" t="s">
        <v>0</v>
      </c>
      <c r="D510" s="768"/>
      <c r="E510" s="768"/>
      <c r="F510" s="768"/>
      <c r="G510" s="768"/>
      <c r="H510" s="768"/>
      <c r="I510" s="768"/>
      <c r="J510" s="768"/>
      <c r="K510" s="768"/>
      <c r="L510" s="768"/>
      <c r="M510" s="768"/>
      <c r="N510" s="768"/>
      <c r="O510" s="768"/>
      <c r="P510" s="768"/>
      <c r="Q510" s="768"/>
      <c r="R510" s="768"/>
      <c r="S510" s="768"/>
      <c r="T510" s="768"/>
      <c r="U510" s="768"/>
      <c r="V510" s="768"/>
      <c r="W510" s="768"/>
      <c r="X510" s="179"/>
      <c r="Y510" s="97">
        <f>IF(OR(D510="s",F510="s",H510="s",J510="s",L510="s",N510="s",P510="s",R510="s",T510="s",V510="s"), 0, IF(OR(D510="a",F510="a",H510="a",J510="a",L510="a",N510="a",P510="a",R510="a",T510="a",V510="a"),Z510,0))</f>
        <v>0</v>
      </c>
      <c r="Z510" s="342">
        <v>10</v>
      </c>
      <c r="AA510" s="52">
        <f>IF((COUNTIF(D510:W510,"a")+COUNTIF(D510:W510,"s"))&gt;0,IF((COUNTIF(D507:W507,"a")+COUNTIF(D507:W507,"s"))&gt;0,0,COUNTIF(D510:W510,"a")+COUNTIF(D510:W510,"s")), COUNTIF(D510:W510,"a")+COUNTIF(D510:W510,"s"))</f>
        <v>0</v>
      </c>
      <c r="AB510" s="110"/>
      <c r="AD510" s="209"/>
    </row>
    <row r="511" spans="1:173" ht="27.95" customHeight="1" thickBot="1" x14ac:dyDescent="0.25">
      <c r="A511" s="344"/>
      <c r="B511" s="224" t="s">
        <v>264</v>
      </c>
      <c r="C511" s="119" t="s">
        <v>165</v>
      </c>
      <c r="D511" s="757"/>
      <c r="E511" s="757"/>
      <c r="F511" s="757"/>
      <c r="G511" s="757"/>
      <c r="H511" s="757"/>
      <c r="I511" s="757"/>
      <c r="J511" s="757"/>
      <c r="K511" s="757"/>
      <c r="L511" s="757"/>
      <c r="M511" s="757"/>
      <c r="N511" s="757"/>
      <c r="O511" s="757"/>
      <c r="P511" s="757"/>
      <c r="Q511" s="757"/>
      <c r="R511" s="757"/>
      <c r="S511" s="757"/>
      <c r="T511" s="757"/>
      <c r="U511" s="757"/>
      <c r="V511" s="757"/>
      <c r="W511" s="757"/>
      <c r="X511" s="180"/>
      <c r="Y511" s="97">
        <f>IF(OR(D511="s",F511="s",H511="s",J511="s",L511="s",N511="s",P511="s",R511="s",T511="s",V511="s"), 0, IF(OR(D511="a",F511="a",H511="a",J511="a",L511="a",N511="a",P511="a",R511="a",T511="a",V511="a"),Z511,0))</f>
        <v>0</v>
      </c>
      <c r="Z511" s="342">
        <v>10</v>
      </c>
      <c r="AA511" s="52">
        <f>IF((COUNTIF(D511:W511,"a")+COUNTIF(D511:W511,"s"))&gt;0,IF((COUNTIF(D507:W507,"a")+COUNTIF(D507:W507,"s"))&gt;0,0,COUNTIF(D511:W511,"a")+COUNTIF(D511:W511,"s")), COUNTIF(D511:W511,"a")+COUNTIF(D511:W511,"s"))</f>
        <v>0</v>
      </c>
      <c r="AB511" s="110"/>
      <c r="AD511" s="209"/>
    </row>
    <row r="512" spans="1:173" ht="21" customHeight="1" thickTop="1" thickBot="1" x14ac:dyDescent="0.25">
      <c r="A512" s="344"/>
      <c r="B512" s="22"/>
      <c r="C512" s="15"/>
      <c r="D512" s="631" t="s">
        <v>145</v>
      </c>
      <c r="E512" s="632"/>
      <c r="F512" s="632"/>
      <c r="G512" s="632"/>
      <c r="H512" s="632"/>
      <c r="I512" s="632"/>
      <c r="J512" s="632"/>
      <c r="K512" s="632"/>
      <c r="L512" s="632"/>
      <c r="M512" s="632"/>
      <c r="N512" s="632"/>
      <c r="O512" s="632"/>
      <c r="P512" s="632"/>
      <c r="Q512" s="632"/>
      <c r="R512" s="632"/>
      <c r="S512" s="632"/>
      <c r="T512" s="632"/>
      <c r="U512" s="632"/>
      <c r="V512" s="632"/>
      <c r="W512" s="632"/>
      <c r="X512" s="727"/>
      <c r="Y512" s="56">
        <f>SUM(Y507:Y511)</f>
        <v>0</v>
      </c>
      <c r="Z512" s="346">
        <v>30</v>
      </c>
      <c r="AA512" s="55"/>
      <c r="AB512" s="55"/>
      <c r="AD512" s="209"/>
    </row>
    <row r="513" spans="1:173" ht="21" customHeight="1" thickBot="1" x14ac:dyDescent="0.25">
      <c r="A513" s="341"/>
      <c r="B513" s="27"/>
      <c r="C513" s="256"/>
      <c r="D513" s="634"/>
      <c r="E513" s="644"/>
      <c r="F513" s="811">
        <v>0</v>
      </c>
      <c r="G513" s="646"/>
      <c r="H513" s="646"/>
      <c r="I513" s="646"/>
      <c r="J513" s="646"/>
      <c r="K513" s="646"/>
      <c r="L513" s="646"/>
      <c r="M513" s="646"/>
      <c r="N513" s="646"/>
      <c r="O513" s="646"/>
      <c r="P513" s="646"/>
      <c r="Q513" s="646"/>
      <c r="R513" s="646"/>
      <c r="S513" s="646"/>
      <c r="T513" s="646"/>
      <c r="U513" s="646"/>
      <c r="V513" s="646"/>
      <c r="W513" s="646"/>
      <c r="X513" s="646"/>
      <c r="Y513" s="646"/>
      <c r="Z513" s="647"/>
      <c r="AA513" s="55"/>
      <c r="AB513" s="55"/>
      <c r="AD513" s="209"/>
    </row>
    <row r="514" spans="1:173" s="307" customFormat="1" ht="30" customHeight="1" thickBot="1" x14ac:dyDescent="0.25">
      <c r="A514" s="341"/>
      <c r="B514" s="229" t="s">
        <v>60</v>
      </c>
      <c r="C514" s="144" t="s">
        <v>478</v>
      </c>
      <c r="D514" s="43"/>
      <c r="E514" s="42"/>
      <c r="F514" s="43"/>
      <c r="G514" s="41"/>
      <c r="H514" s="28" t="s">
        <v>429</v>
      </c>
      <c r="I514" s="42"/>
      <c r="J514" s="171"/>
      <c r="K514" s="41"/>
      <c r="L514" s="28" t="s">
        <v>429</v>
      </c>
      <c r="M514" s="42"/>
      <c r="N514" s="43"/>
      <c r="O514" s="41"/>
      <c r="P514" s="40"/>
      <c r="Q514" s="42"/>
      <c r="R514" s="43"/>
      <c r="S514" s="41"/>
      <c r="T514" s="40"/>
      <c r="U514" s="42"/>
      <c r="V514" s="43"/>
      <c r="W514" s="41"/>
      <c r="X514" s="155"/>
      <c r="Y514" s="155"/>
      <c r="Z514" s="335"/>
      <c r="AA514" s="16"/>
      <c r="AB514" s="55"/>
      <c r="AC514" s="436"/>
      <c r="AD514" s="202"/>
      <c r="AE514" s="199"/>
      <c r="AF514" s="436"/>
      <c r="AG514" s="199"/>
      <c r="AH514" s="199"/>
      <c r="AI514" s="199"/>
      <c r="AJ514" s="199"/>
      <c r="AK514" s="199"/>
      <c r="AL514" s="199"/>
      <c r="AM514" s="199"/>
      <c r="AN514" s="199"/>
      <c r="AO514" s="199"/>
      <c r="AP514" s="199"/>
      <c r="AQ514" s="199"/>
      <c r="AR514" s="199"/>
      <c r="AS514" s="199"/>
      <c r="AT514" s="199"/>
      <c r="AU514" s="199"/>
      <c r="AV514" s="199"/>
      <c r="AW514" s="199"/>
      <c r="AX514" s="199"/>
      <c r="AY514" s="199"/>
      <c r="AZ514" s="199"/>
      <c r="BA514" s="199"/>
      <c r="BB514" s="199"/>
      <c r="BC514" s="199"/>
      <c r="BD514" s="199"/>
      <c r="BE514" s="199"/>
      <c r="BF514" s="199"/>
      <c r="BG514" s="199"/>
      <c r="BH514" s="199"/>
      <c r="BI514" s="199"/>
      <c r="BJ514" s="199"/>
      <c r="BK514" s="199"/>
      <c r="BL514" s="199"/>
      <c r="BM514" s="199"/>
      <c r="BN514" s="199"/>
      <c r="BO514" s="199"/>
      <c r="BP514" s="199"/>
      <c r="BQ514" s="199"/>
      <c r="BR514" s="199"/>
      <c r="BS514" s="199"/>
      <c r="BT514" s="199"/>
      <c r="BU514" s="199"/>
      <c r="BV514" s="199"/>
      <c r="BW514" s="199"/>
      <c r="BX514" s="199"/>
      <c r="BY514" s="199"/>
      <c r="BZ514" s="199"/>
      <c r="CA514" s="199"/>
      <c r="CB514" s="199"/>
      <c r="CC514" s="199"/>
      <c r="CD514" s="199"/>
      <c r="CE514" s="199"/>
      <c r="CF514" s="199"/>
      <c r="CG514" s="55"/>
      <c r="CH514" s="55"/>
      <c r="CI514" s="55"/>
      <c r="CJ514" s="55"/>
      <c r="CK514" s="55"/>
      <c r="CL514" s="55"/>
      <c r="CM514" s="55"/>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row>
    <row r="515" spans="1:173" s="1" customFormat="1" ht="45" customHeight="1" x14ac:dyDescent="0.2">
      <c r="A515" s="341"/>
      <c r="B515" s="211" t="s">
        <v>266</v>
      </c>
      <c r="C515" s="411" t="s">
        <v>479</v>
      </c>
      <c r="D515" s="584"/>
      <c r="E515" s="643"/>
      <c r="F515" s="584"/>
      <c r="G515" s="643"/>
      <c r="H515" s="584"/>
      <c r="I515" s="643"/>
      <c r="J515" s="584"/>
      <c r="K515" s="643"/>
      <c r="L515" s="584"/>
      <c r="M515" s="643"/>
      <c r="N515" s="584"/>
      <c r="O515" s="643"/>
      <c r="P515" s="584"/>
      <c r="Q515" s="643"/>
      <c r="R515" s="584"/>
      <c r="S515" s="643"/>
      <c r="T515" s="584"/>
      <c r="U515" s="643"/>
      <c r="V515" s="584"/>
      <c r="W515" s="643"/>
      <c r="X515" s="173"/>
      <c r="Y515" s="104">
        <f t="shared" ref="Y515:Y521" si="72">IF(OR(D515="s",F515="s",H515="s",J515="s",L515="s",N515="s",P515="s",R515="s",T515="s",V515="s"), 0, IF(OR(D515="a",F515="a",H515="a",J515="a",L515="a",N515="a",P515="a",R515="a",T515="a",V515="a"),Z515,0))</f>
        <v>0</v>
      </c>
      <c r="Z515" s="340">
        <v>10</v>
      </c>
      <c r="AA515" s="16">
        <f t="shared" ref="AA515:AA521" si="73">COUNTIF(D515:W515,"a")+COUNTIF(D515:W515,"s")</f>
        <v>0</v>
      </c>
      <c r="AB515" s="402"/>
      <c r="AC515" s="436"/>
      <c r="AD515" s="202"/>
      <c r="AE515" s="199"/>
      <c r="AF515" s="436"/>
      <c r="AG515" s="199"/>
      <c r="AH515" s="199"/>
      <c r="AI515" s="199"/>
      <c r="AJ515" s="199"/>
      <c r="AK515" s="199"/>
      <c r="AL515" s="199"/>
      <c r="AM515" s="199"/>
      <c r="AN515" s="199"/>
      <c r="AO515" s="199"/>
      <c r="AP515" s="199"/>
      <c r="AQ515" s="199"/>
      <c r="AR515" s="199"/>
      <c r="AS515" s="199"/>
      <c r="AT515" s="199"/>
      <c r="AU515" s="199"/>
      <c r="AV515" s="199"/>
      <c r="AW515" s="199"/>
      <c r="AX515" s="199"/>
      <c r="AY515" s="199"/>
      <c r="AZ515" s="199"/>
      <c r="BA515" s="199"/>
      <c r="BB515" s="199"/>
      <c r="BC515" s="199"/>
      <c r="BD515" s="199"/>
      <c r="BE515" s="199"/>
      <c r="BF515" s="199"/>
      <c r="BG515" s="199"/>
      <c r="BH515" s="199"/>
      <c r="BI515" s="199"/>
      <c r="BJ515" s="199"/>
      <c r="BK515" s="199"/>
      <c r="BL515" s="199"/>
      <c r="BM515" s="199"/>
      <c r="BN515" s="199"/>
      <c r="BO515" s="199"/>
      <c r="BP515" s="199"/>
      <c r="BQ515" s="199"/>
      <c r="BR515" s="199"/>
      <c r="BS515" s="199"/>
      <c r="BT515" s="199"/>
      <c r="BU515" s="199"/>
      <c r="BV515" s="199"/>
      <c r="BW515" s="199"/>
      <c r="BX515" s="199"/>
      <c r="BY515" s="199"/>
      <c r="BZ515" s="199"/>
      <c r="CA515" s="199"/>
      <c r="CB515" s="199"/>
      <c r="CC515" s="199"/>
      <c r="CD515" s="199"/>
      <c r="CE515" s="199"/>
      <c r="CF515" s="199"/>
      <c r="CG515" s="55"/>
      <c r="CH515" s="55"/>
      <c r="CI515" s="55"/>
      <c r="CJ515" s="55"/>
      <c r="CK515" s="55"/>
      <c r="CL515" s="55"/>
      <c r="CM515" s="55"/>
    </row>
    <row r="516" spans="1:173" s="1" customFormat="1" ht="45" customHeight="1" x14ac:dyDescent="0.2">
      <c r="A516" s="341"/>
      <c r="B516" s="219" t="s">
        <v>480</v>
      </c>
      <c r="C516" s="412" t="s">
        <v>481</v>
      </c>
      <c r="D516" s="585"/>
      <c r="E516" s="627"/>
      <c r="F516" s="585"/>
      <c r="G516" s="627"/>
      <c r="H516" s="585"/>
      <c r="I516" s="627"/>
      <c r="J516" s="585"/>
      <c r="K516" s="627"/>
      <c r="L516" s="585"/>
      <c r="M516" s="627"/>
      <c r="N516" s="585"/>
      <c r="O516" s="627"/>
      <c r="P516" s="585"/>
      <c r="Q516" s="627"/>
      <c r="R516" s="585"/>
      <c r="S516" s="627"/>
      <c r="T516" s="585"/>
      <c r="U516" s="627"/>
      <c r="V516" s="585"/>
      <c r="W516" s="627"/>
      <c r="X516" s="173"/>
      <c r="Y516" s="105">
        <f t="shared" si="72"/>
        <v>0</v>
      </c>
      <c r="Z516" s="338">
        <v>10</v>
      </c>
      <c r="AA516" s="16">
        <f t="shared" si="73"/>
        <v>0</v>
      </c>
      <c r="AB516" s="402"/>
      <c r="AC516" s="436"/>
      <c r="AD516" s="202"/>
      <c r="AE516" s="199"/>
      <c r="AF516" s="436"/>
      <c r="AG516" s="199"/>
      <c r="AH516" s="199"/>
      <c r="AI516" s="199"/>
      <c r="AJ516" s="199"/>
      <c r="AK516" s="199"/>
      <c r="AL516" s="199"/>
      <c r="AM516" s="199"/>
      <c r="AN516" s="199"/>
      <c r="AO516" s="199"/>
      <c r="AP516" s="199"/>
      <c r="AQ516" s="199"/>
      <c r="AR516" s="199"/>
      <c r="AS516" s="199"/>
      <c r="AT516" s="199"/>
      <c r="AU516" s="199"/>
      <c r="AV516" s="199"/>
      <c r="AW516" s="199"/>
      <c r="AX516" s="199"/>
      <c r="AY516" s="199"/>
      <c r="AZ516" s="199"/>
      <c r="BA516" s="199"/>
      <c r="BB516" s="199"/>
      <c r="BC516" s="199"/>
      <c r="BD516" s="199"/>
      <c r="BE516" s="199"/>
      <c r="BF516" s="199"/>
      <c r="BG516" s="199"/>
      <c r="BH516" s="199"/>
      <c r="BI516" s="199"/>
      <c r="BJ516" s="199"/>
      <c r="BK516" s="199"/>
      <c r="BL516" s="199"/>
      <c r="BM516" s="199"/>
      <c r="BN516" s="199"/>
      <c r="BO516" s="199"/>
      <c r="BP516" s="199"/>
      <c r="BQ516" s="199"/>
      <c r="BR516" s="199"/>
      <c r="BS516" s="199"/>
      <c r="BT516" s="199"/>
      <c r="BU516" s="199"/>
      <c r="BV516" s="199"/>
      <c r="BW516" s="199"/>
      <c r="BX516" s="199"/>
      <c r="BY516" s="199"/>
      <c r="BZ516" s="199"/>
      <c r="CA516" s="199"/>
      <c r="CB516" s="199"/>
      <c r="CC516" s="199"/>
      <c r="CD516" s="199"/>
      <c r="CE516" s="199"/>
      <c r="CF516" s="199"/>
      <c r="CG516" s="55"/>
      <c r="CH516" s="55"/>
      <c r="CI516" s="55"/>
      <c r="CJ516" s="55"/>
      <c r="CK516" s="55"/>
      <c r="CL516" s="55"/>
      <c r="CM516" s="55"/>
    </row>
    <row r="517" spans="1:173" s="1" customFormat="1" ht="45" customHeight="1" x14ac:dyDescent="0.2">
      <c r="A517" s="341"/>
      <c r="B517" s="219" t="s">
        <v>267</v>
      </c>
      <c r="C517" s="412" t="s">
        <v>482</v>
      </c>
      <c r="D517" s="585"/>
      <c r="E517" s="627"/>
      <c r="F517" s="585"/>
      <c r="G517" s="627"/>
      <c r="H517" s="585"/>
      <c r="I517" s="627"/>
      <c r="J517" s="585"/>
      <c r="K517" s="627"/>
      <c r="L517" s="585"/>
      <c r="M517" s="627"/>
      <c r="N517" s="585"/>
      <c r="O517" s="627"/>
      <c r="P517" s="585"/>
      <c r="Q517" s="627"/>
      <c r="R517" s="585"/>
      <c r="S517" s="627"/>
      <c r="T517" s="585"/>
      <c r="U517" s="627"/>
      <c r="V517" s="585"/>
      <c r="W517" s="627"/>
      <c r="X517" s="173"/>
      <c r="Y517" s="105">
        <f t="shared" si="72"/>
        <v>0</v>
      </c>
      <c r="Z517" s="338">
        <v>10</v>
      </c>
      <c r="AA517" s="16">
        <f t="shared" si="73"/>
        <v>0</v>
      </c>
      <c r="AB517" s="402"/>
      <c r="AC517" s="436"/>
      <c r="AD517" s="202" t="s">
        <v>34</v>
      </c>
      <c r="AE517" s="199"/>
      <c r="AF517" s="436"/>
      <c r="AG517" s="199"/>
      <c r="AH517" s="199"/>
      <c r="AI517" s="199"/>
      <c r="AJ517" s="199"/>
      <c r="AK517" s="199"/>
      <c r="AL517" s="199"/>
      <c r="AM517" s="199"/>
      <c r="AN517" s="199"/>
      <c r="AO517" s="199"/>
      <c r="AP517" s="199"/>
      <c r="AQ517" s="199"/>
      <c r="AR517" s="199"/>
      <c r="AS517" s="199"/>
      <c r="AT517" s="199"/>
      <c r="AU517" s="199"/>
      <c r="AV517" s="199"/>
      <c r="AW517" s="199"/>
      <c r="AX517" s="199"/>
      <c r="AY517" s="199"/>
      <c r="AZ517" s="199"/>
      <c r="BA517" s="199"/>
      <c r="BB517" s="199"/>
      <c r="BC517" s="199"/>
      <c r="BD517" s="199"/>
      <c r="BE517" s="199"/>
      <c r="BF517" s="199"/>
      <c r="BG517" s="199"/>
      <c r="BH517" s="199"/>
      <c r="BI517" s="199"/>
      <c r="BJ517" s="199"/>
      <c r="BK517" s="199"/>
      <c r="BL517" s="199"/>
      <c r="BM517" s="199"/>
      <c r="BN517" s="199"/>
      <c r="BO517" s="199"/>
      <c r="BP517" s="199"/>
      <c r="BQ517" s="199"/>
      <c r="BR517" s="199"/>
      <c r="BS517" s="199"/>
      <c r="BT517" s="199"/>
      <c r="BU517" s="199"/>
      <c r="BV517" s="199"/>
      <c r="BW517" s="199"/>
      <c r="BX517" s="199"/>
      <c r="BY517" s="199"/>
      <c r="BZ517" s="199"/>
      <c r="CA517" s="199"/>
      <c r="CB517" s="199"/>
      <c r="CC517" s="199"/>
      <c r="CD517" s="199"/>
      <c r="CE517" s="199"/>
      <c r="CF517" s="199"/>
      <c r="CG517" s="55"/>
      <c r="CH517" s="55"/>
      <c r="CI517" s="55"/>
      <c r="CJ517" s="55"/>
      <c r="CK517" s="55"/>
      <c r="CL517" s="55"/>
      <c r="CM517" s="55"/>
    </row>
    <row r="518" spans="1:173" s="1" customFormat="1" ht="45" customHeight="1" x14ac:dyDescent="0.2">
      <c r="A518" s="341"/>
      <c r="B518" s="219" t="s">
        <v>486</v>
      </c>
      <c r="C518" s="412" t="s">
        <v>484</v>
      </c>
      <c r="D518" s="585"/>
      <c r="E518" s="627"/>
      <c r="F518" s="585"/>
      <c r="G518" s="627"/>
      <c r="H518" s="585"/>
      <c r="I518" s="627"/>
      <c r="J518" s="585"/>
      <c r="K518" s="627"/>
      <c r="L518" s="585"/>
      <c r="M518" s="627"/>
      <c r="N518" s="585"/>
      <c r="O518" s="627"/>
      <c r="P518" s="585"/>
      <c r="Q518" s="627"/>
      <c r="R518" s="585"/>
      <c r="S518" s="627"/>
      <c r="T518" s="585"/>
      <c r="U518" s="627"/>
      <c r="V518" s="585"/>
      <c r="W518" s="627"/>
      <c r="X518" s="173"/>
      <c r="Y518" s="105">
        <f t="shared" si="72"/>
        <v>0</v>
      </c>
      <c r="Z518" s="338">
        <v>10</v>
      </c>
      <c r="AA518" s="16">
        <f t="shared" si="73"/>
        <v>0</v>
      </c>
      <c r="AB518" s="402"/>
      <c r="AC518" s="436"/>
      <c r="AD518" s="202" t="s">
        <v>34</v>
      </c>
      <c r="AE518" s="199"/>
      <c r="AF518" s="436"/>
      <c r="AG518" s="199"/>
      <c r="AH518" s="199"/>
      <c r="AI518" s="199"/>
      <c r="AJ518" s="199"/>
      <c r="AK518" s="199"/>
      <c r="AL518" s="199"/>
      <c r="AM518" s="199"/>
      <c r="AN518" s="199"/>
      <c r="AO518" s="199"/>
      <c r="AP518" s="199"/>
      <c r="AQ518" s="199"/>
      <c r="AR518" s="199"/>
      <c r="AS518" s="199"/>
      <c r="AT518" s="199"/>
      <c r="AU518" s="199"/>
      <c r="AV518" s="199"/>
      <c r="AW518" s="199"/>
      <c r="AX518" s="199"/>
      <c r="AY518" s="199"/>
      <c r="AZ518" s="199"/>
      <c r="BA518" s="199"/>
      <c r="BB518" s="199"/>
      <c r="BC518" s="199"/>
      <c r="BD518" s="199"/>
      <c r="BE518" s="199"/>
      <c r="BF518" s="199"/>
      <c r="BG518" s="199"/>
      <c r="BH518" s="199"/>
      <c r="BI518" s="199"/>
      <c r="BJ518" s="199"/>
      <c r="BK518" s="199"/>
      <c r="BL518" s="199"/>
      <c r="BM518" s="199"/>
      <c r="BN518" s="199"/>
      <c r="BO518" s="199"/>
      <c r="BP518" s="199"/>
      <c r="BQ518" s="199"/>
      <c r="BR518" s="199"/>
      <c r="BS518" s="199"/>
      <c r="BT518" s="199"/>
      <c r="BU518" s="199"/>
      <c r="BV518" s="199"/>
      <c r="BW518" s="199"/>
      <c r="BX518" s="199"/>
      <c r="BY518" s="199"/>
      <c r="BZ518" s="199"/>
      <c r="CA518" s="199"/>
      <c r="CB518" s="199"/>
      <c r="CC518" s="199"/>
      <c r="CD518" s="199"/>
      <c r="CE518" s="199"/>
      <c r="CF518" s="199"/>
      <c r="CG518" s="55"/>
      <c r="CH518" s="55"/>
      <c r="CI518" s="55"/>
      <c r="CJ518" s="55"/>
      <c r="CK518" s="55"/>
      <c r="CL518" s="55"/>
      <c r="CM518" s="55"/>
    </row>
    <row r="519" spans="1:173" s="1" customFormat="1" ht="27.75" customHeight="1" x14ac:dyDescent="0.2">
      <c r="A519" s="341"/>
      <c r="B519" s="219" t="s">
        <v>268</v>
      </c>
      <c r="C519" s="412" t="s">
        <v>485</v>
      </c>
      <c r="D519" s="585"/>
      <c r="E519" s="627"/>
      <c r="F519" s="585"/>
      <c r="G519" s="627"/>
      <c r="H519" s="585"/>
      <c r="I519" s="627"/>
      <c r="J519" s="585"/>
      <c r="K519" s="627"/>
      <c r="L519" s="585"/>
      <c r="M519" s="627"/>
      <c r="N519" s="585"/>
      <c r="O519" s="627"/>
      <c r="P519" s="585"/>
      <c r="Q519" s="627"/>
      <c r="R519" s="585"/>
      <c r="S519" s="627"/>
      <c r="T519" s="585"/>
      <c r="U519" s="627"/>
      <c r="V519" s="585"/>
      <c r="W519" s="627"/>
      <c r="X519" s="173"/>
      <c r="Y519" s="105">
        <f t="shared" si="72"/>
        <v>0</v>
      </c>
      <c r="Z519" s="338">
        <v>10</v>
      </c>
      <c r="AA519" s="16">
        <f t="shared" si="73"/>
        <v>0</v>
      </c>
      <c r="AB519" s="402"/>
      <c r="AC519" s="436"/>
      <c r="AD519" s="202" t="s">
        <v>34</v>
      </c>
      <c r="AE519" s="199"/>
      <c r="AF519" s="436"/>
      <c r="AG519" s="199"/>
      <c r="AH519" s="199"/>
      <c r="AI519" s="199"/>
      <c r="AJ519" s="199"/>
      <c r="AK519" s="199"/>
      <c r="AL519" s="199"/>
      <c r="AM519" s="199"/>
      <c r="AN519" s="199"/>
      <c r="AO519" s="199"/>
      <c r="AP519" s="199"/>
      <c r="AQ519" s="199"/>
      <c r="AR519" s="199"/>
      <c r="AS519" s="199"/>
      <c r="AT519" s="199"/>
      <c r="AU519" s="199"/>
      <c r="AV519" s="199"/>
      <c r="AW519" s="199"/>
      <c r="AX519" s="199"/>
      <c r="AY519" s="199"/>
      <c r="AZ519" s="199"/>
      <c r="BA519" s="199"/>
      <c r="BB519" s="199"/>
      <c r="BC519" s="199"/>
      <c r="BD519" s="199"/>
      <c r="BE519" s="199"/>
      <c r="BF519" s="199"/>
      <c r="BG519" s="199"/>
      <c r="BH519" s="199"/>
      <c r="BI519" s="199"/>
      <c r="BJ519" s="199"/>
      <c r="BK519" s="199"/>
      <c r="BL519" s="199"/>
      <c r="BM519" s="199"/>
      <c r="BN519" s="199"/>
      <c r="BO519" s="199"/>
      <c r="BP519" s="199"/>
      <c r="BQ519" s="199"/>
      <c r="BR519" s="199"/>
      <c r="BS519" s="199"/>
      <c r="BT519" s="199"/>
      <c r="BU519" s="199"/>
      <c r="BV519" s="199"/>
      <c r="BW519" s="199"/>
      <c r="BX519" s="199"/>
      <c r="BY519" s="199"/>
      <c r="BZ519" s="199"/>
      <c r="CA519" s="199"/>
      <c r="CB519" s="199"/>
      <c r="CC519" s="199"/>
      <c r="CD519" s="199"/>
      <c r="CE519" s="199"/>
      <c r="CF519" s="199"/>
      <c r="CG519" s="55"/>
      <c r="CH519" s="55"/>
      <c r="CI519" s="55"/>
      <c r="CJ519" s="55"/>
      <c r="CK519" s="55"/>
      <c r="CL519" s="55"/>
      <c r="CM519" s="55"/>
    </row>
    <row r="520" spans="1:173" s="1" customFormat="1" ht="45" customHeight="1" x14ac:dyDescent="0.2">
      <c r="A520" s="341"/>
      <c r="B520" s="219" t="s">
        <v>487</v>
      </c>
      <c r="C520" s="412" t="s">
        <v>604</v>
      </c>
      <c r="D520" s="585"/>
      <c r="E520" s="627"/>
      <c r="F520" s="585"/>
      <c r="G520" s="627"/>
      <c r="H520" s="585"/>
      <c r="I520" s="627"/>
      <c r="J520" s="585"/>
      <c r="K520" s="627"/>
      <c r="L520" s="585"/>
      <c r="M520" s="627"/>
      <c r="N520" s="585"/>
      <c r="O520" s="627"/>
      <c r="P520" s="585"/>
      <c r="Q520" s="627"/>
      <c r="R520" s="585"/>
      <c r="S520" s="627"/>
      <c r="T520" s="585"/>
      <c r="U520" s="627"/>
      <c r="V520" s="585"/>
      <c r="W520" s="627"/>
      <c r="X520" s="173"/>
      <c r="Y520" s="105">
        <f t="shared" si="72"/>
        <v>0</v>
      </c>
      <c r="Z520" s="338">
        <v>10</v>
      </c>
      <c r="AA520" s="16">
        <f t="shared" si="73"/>
        <v>0</v>
      </c>
      <c r="AB520" s="402"/>
      <c r="AC520" s="436"/>
      <c r="AD520" s="202" t="s">
        <v>34</v>
      </c>
      <c r="AE520" s="199"/>
      <c r="AF520" s="436"/>
      <c r="AG520" s="199"/>
      <c r="AH520" s="199"/>
      <c r="AI520" s="199"/>
      <c r="AJ520" s="199"/>
      <c r="AK520" s="199"/>
      <c r="AL520" s="199"/>
      <c r="AM520" s="199"/>
      <c r="AN520" s="199"/>
      <c r="AO520" s="199"/>
      <c r="AP520" s="199"/>
      <c r="AQ520" s="199"/>
      <c r="AR520" s="199"/>
      <c r="AS520" s="199"/>
      <c r="AT520" s="199"/>
      <c r="AU520" s="199"/>
      <c r="AV520" s="199"/>
      <c r="AW520" s="199"/>
      <c r="AX520" s="199"/>
      <c r="AY520" s="199"/>
      <c r="AZ520" s="199"/>
      <c r="BA520" s="199"/>
      <c r="BB520" s="199"/>
      <c r="BC520" s="199"/>
      <c r="BD520" s="199"/>
      <c r="BE520" s="199"/>
      <c r="BF520" s="199"/>
      <c r="BG520" s="199"/>
      <c r="BH520" s="199"/>
      <c r="BI520" s="199"/>
      <c r="BJ520" s="199"/>
      <c r="BK520" s="199"/>
      <c r="BL520" s="199"/>
      <c r="BM520" s="199"/>
      <c r="BN520" s="199"/>
      <c r="BO520" s="199"/>
      <c r="BP520" s="199"/>
      <c r="BQ520" s="199"/>
      <c r="BR520" s="199"/>
      <c r="BS520" s="199"/>
      <c r="BT520" s="199"/>
      <c r="BU520" s="199"/>
      <c r="BV520" s="199"/>
      <c r="BW520" s="199"/>
      <c r="BX520" s="199"/>
      <c r="BY520" s="199"/>
      <c r="BZ520" s="199"/>
      <c r="CA520" s="199"/>
      <c r="CB520" s="199"/>
      <c r="CC520" s="199"/>
      <c r="CD520" s="199"/>
      <c r="CE520" s="199"/>
      <c r="CF520" s="199"/>
      <c r="CG520" s="55"/>
      <c r="CH520" s="55"/>
      <c r="CI520" s="55"/>
      <c r="CJ520" s="55"/>
      <c r="CK520" s="55"/>
      <c r="CL520" s="55"/>
      <c r="CM520" s="55"/>
    </row>
    <row r="521" spans="1:173" s="1" customFormat="1" ht="45" customHeight="1" thickBot="1" x14ac:dyDescent="0.25">
      <c r="A521" s="341"/>
      <c r="B521" s="219" t="s">
        <v>483</v>
      </c>
      <c r="C521" s="413" t="s">
        <v>488</v>
      </c>
      <c r="D521" s="585"/>
      <c r="E521" s="627"/>
      <c r="F521" s="585"/>
      <c r="G521" s="627"/>
      <c r="H521" s="585"/>
      <c r="I521" s="627"/>
      <c r="J521" s="585"/>
      <c r="K521" s="627"/>
      <c r="L521" s="585"/>
      <c r="M521" s="627"/>
      <c r="N521" s="585"/>
      <c r="O521" s="627"/>
      <c r="P521" s="585"/>
      <c r="Q521" s="627"/>
      <c r="R521" s="585"/>
      <c r="S521" s="627"/>
      <c r="T521" s="585"/>
      <c r="U521" s="627"/>
      <c r="V521" s="585"/>
      <c r="W521" s="627"/>
      <c r="X521" s="173"/>
      <c r="Y521" s="105">
        <f t="shared" si="72"/>
        <v>0</v>
      </c>
      <c r="Z521" s="338">
        <v>10</v>
      </c>
      <c r="AA521" s="16">
        <f t="shared" si="73"/>
        <v>0</v>
      </c>
      <c r="AB521" s="402"/>
      <c r="AC521" s="436"/>
      <c r="AD521" s="202"/>
      <c r="AE521" s="199"/>
      <c r="AF521" s="436"/>
      <c r="AG521" s="199"/>
      <c r="AH521" s="199"/>
      <c r="AI521" s="199"/>
      <c r="AJ521" s="199"/>
      <c r="AK521" s="199"/>
      <c r="AL521" s="199"/>
      <c r="AM521" s="199"/>
      <c r="AN521" s="199"/>
      <c r="AO521" s="199"/>
      <c r="AP521" s="199"/>
      <c r="AQ521" s="199"/>
      <c r="AR521" s="199"/>
      <c r="AS521" s="199"/>
      <c r="AT521" s="199"/>
      <c r="AU521" s="199"/>
      <c r="AV521" s="199"/>
      <c r="AW521" s="199"/>
      <c r="AX521" s="199"/>
      <c r="AY521" s="199"/>
      <c r="AZ521" s="199"/>
      <c r="BA521" s="199"/>
      <c r="BB521" s="199"/>
      <c r="BC521" s="199"/>
      <c r="BD521" s="199"/>
      <c r="BE521" s="199"/>
      <c r="BF521" s="199"/>
      <c r="BG521" s="199"/>
      <c r="BH521" s="199"/>
      <c r="BI521" s="199"/>
      <c r="BJ521" s="199"/>
      <c r="BK521" s="199"/>
      <c r="BL521" s="199"/>
      <c r="BM521" s="199"/>
      <c r="BN521" s="199"/>
      <c r="BO521" s="199"/>
      <c r="BP521" s="199"/>
      <c r="BQ521" s="199"/>
      <c r="BR521" s="199"/>
      <c r="BS521" s="199"/>
      <c r="BT521" s="199"/>
      <c r="BU521" s="199"/>
      <c r="BV521" s="199"/>
      <c r="BW521" s="199"/>
      <c r="BX521" s="199"/>
      <c r="BY521" s="199"/>
      <c r="BZ521" s="199"/>
      <c r="CA521" s="199"/>
      <c r="CB521" s="199"/>
      <c r="CC521" s="199"/>
      <c r="CD521" s="199"/>
      <c r="CE521" s="199"/>
      <c r="CF521" s="199"/>
      <c r="CG521" s="55"/>
      <c r="CH521" s="55"/>
      <c r="CI521" s="55"/>
      <c r="CJ521" s="55"/>
      <c r="CK521" s="55"/>
      <c r="CL521" s="55"/>
      <c r="CM521" s="55"/>
    </row>
    <row r="522" spans="1:173" ht="20.25" customHeight="1" thickTop="1" thickBot="1" x14ac:dyDescent="0.25">
      <c r="A522" s="341"/>
      <c r="B522" s="22"/>
      <c r="C522" s="15"/>
      <c r="D522" s="631" t="s">
        <v>145</v>
      </c>
      <c r="E522" s="632"/>
      <c r="F522" s="632"/>
      <c r="G522" s="632"/>
      <c r="H522" s="632"/>
      <c r="I522" s="632"/>
      <c r="J522" s="632"/>
      <c r="K522" s="632"/>
      <c r="L522" s="632"/>
      <c r="M522" s="632"/>
      <c r="N522" s="632"/>
      <c r="O522" s="632"/>
      <c r="P522" s="632"/>
      <c r="Q522" s="632"/>
      <c r="R522" s="632"/>
      <c r="S522" s="632"/>
      <c r="T522" s="632"/>
      <c r="U522" s="632"/>
      <c r="V522" s="632"/>
      <c r="W522" s="632"/>
      <c r="X522" s="727"/>
      <c r="Y522" s="56">
        <f>SUM(Y515:Y521)</f>
        <v>0</v>
      </c>
      <c r="Z522" s="346">
        <f>SUM(Z515:Z521)</f>
        <v>70</v>
      </c>
      <c r="AA522" s="55"/>
      <c r="AB522" s="55"/>
      <c r="AD522" s="209"/>
    </row>
    <row r="523" spans="1:173" ht="20.25" customHeight="1" thickBot="1" x14ac:dyDescent="0.25">
      <c r="A523" s="330"/>
      <c r="B523" s="27"/>
      <c r="C523" s="364"/>
      <c r="D523" s="634"/>
      <c r="E523" s="644"/>
      <c r="F523" s="726">
        <v>40</v>
      </c>
      <c r="G523" s="646"/>
      <c r="H523" s="646"/>
      <c r="I523" s="646"/>
      <c r="J523" s="646"/>
      <c r="K523" s="646"/>
      <c r="L523" s="646"/>
      <c r="M523" s="646"/>
      <c r="N523" s="646"/>
      <c r="O523" s="646"/>
      <c r="P523" s="646"/>
      <c r="Q523" s="646"/>
      <c r="R523" s="646"/>
      <c r="S523" s="646"/>
      <c r="T523" s="646"/>
      <c r="U523" s="646"/>
      <c r="V523" s="646"/>
      <c r="W523" s="646"/>
      <c r="X523" s="646"/>
      <c r="Y523" s="646"/>
      <c r="Z523" s="647"/>
      <c r="AA523" s="55"/>
      <c r="AB523" s="55"/>
      <c r="AD523" s="209"/>
    </row>
    <row r="524" spans="1:173" s="307" customFormat="1" ht="48" customHeight="1" thickBot="1" x14ac:dyDescent="0.25">
      <c r="A524" s="327" t="s">
        <v>1097</v>
      </c>
      <c r="B524" s="269">
        <v>7300</v>
      </c>
      <c r="C524" s="157" t="s">
        <v>164</v>
      </c>
      <c r="D524" s="291"/>
      <c r="E524" s="288"/>
      <c r="F524" s="291"/>
      <c r="G524" s="289"/>
      <c r="H524" s="290"/>
      <c r="I524" s="288"/>
      <c r="J524" s="400"/>
      <c r="K524" s="289"/>
      <c r="L524" s="31" t="s">
        <v>429</v>
      </c>
      <c r="M524" s="288"/>
      <c r="N524" s="291"/>
      <c r="O524" s="289"/>
      <c r="P524" s="290"/>
      <c r="Q524" s="288"/>
      <c r="R524" s="291"/>
      <c r="S524" s="289"/>
      <c r="T524" s="290"/>
      <c r="U524" s="288"/>
      <c r="V524" s="291"/>
      <c r="W524" s="289"/>
      <c r="X524" s="64"/>
      <c r="Y524" s="161"/>
      <c r="Z524" s="354"/>
      <c r="AA524" s="16"/>
      <c r="AB524" s="55"/>
      <c r="AC524" s="436"/>
      <c r="AD524" s="202"/>
      <c r="AE524" s="199"/>
      <c r="AF524" s="436"/>
      <c r="AG524" s="199"/>
      <c r="AH524" s="199"/>
      <c r="AI524" s="199"/>
      <c r="AJ524" s="199"/>
      <c r="AK524" s="199"/>
      <c r="AL524" s="199"/>
      <c r="AM524" s="199"/>
      <c r="AN524" s="199"/>
      <c r="AO524" s="199"/>
      <c r="AP524" s="199"/>
      <c r="AQ524" s="199"/>
      <c r="AR524" s="199"/>
      <c r="AS524" s="199"/>
      <c r="AT524" s="199"/>
      <c r="AU524" s="199"/>
      <c r="AV524" s="199"/>
      <c r="AW524" s="199"/>
      <c r="AX524" s="199"/>
      <c r="AY524" s="199"/>
      <c r="AZ524" s="199"/>
      <c r="BA524" s="199"/>
      <c r="BB524" s="199"/>
      <c r="BC524" s="199"/>
      <c r="BD524" s="199"/>
      <c r="BE524" s="199"/>
      <c r="BF524" s="199"/>
      <c r="BG524" s="199"/>
      <c r="BH524" s="199"/>
      <c r="BI524" s="199"/>
      <c r="BJ524" s="199"/>
      <c r="BK524" s="199"/>
      <c r="BL524" s="199"/>
      <c r="BM524" s="199"/>
      <c r="BN524" s="199"/>
      <c r="BO524" s="199"/>
      <c r="BP524" s="199"/>
      <c r="BQ524" s="199"/>
      <c r="BR524" s="199"/>
      <c r="BS524" s="199"/>
      <c r="BT524" s="199"/>
      <c r="BU524" s="199"/>
      <c r="BV524" s="199"/>
      <c r="BW524" s="199"/>
      <c r="BX524" s="199"/>
      <c r="BY524" s="199"/>
      <c r="BZ524" s="199"/>
      <c r="CA524" s="199"/>
      <c r="CB524" s="199"/>
      <c r="CC524" s="199"/>
      <c r="CD524" s="199"/>
      <c r="CE524" s="199"/>
      <c r="CF524" s="199"/>
      <c r="CG524" s="55"/>
      <c r="CH524" s="55"/>
      <c r="CI524" s="55"/>
      <c r="CJ524" s="55"/>
      <c r="CK524" s="55"/>
      <c r="CL524" s="55"/>
      <c r="CM524" s="55"/>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row>
    <row r="525" spans="1:173" s="556" customFormat="1" ht="45" customHeight="1" x14ac:dyDescent="0.2">
      <c r="A525" s="341" t="s">
        <v>344</v>
      </c>
      <c r="B525" s="219" t="s">
        <v>1115</v>
      </c>
      <c r="C525" s="124" t="s">
        <v>1116</v>
      </c>
      <c r="D525" s="585"/>
      <c r="E525" s="627"/>
      <c r="F525" s="585"/>
      <c r="G525" s="627"/>
      <c r="H525" s="585"/>
      <c r="I525" s="627"/>
      <c r="J525" s="585"/>
      <c r="K525" s="627"/>
      <c r="L525" s="585"/>
      <c r="M525" s="627"/>
      <c r="N525" s="585"/>
      <c r="O525" s="627"/>
      <c r="P525" s="585"/>
      <c r="Q525" s="627"/>
      <c r="R525" s="585"/>
      <c r="S525" s="627"/>
      <c r="T525" s="585"/>
      <c r="U525" s="627"/>
      <c r="V525" s="585"/>
      <c r="W525" s="627"/>
      <c r="X525" s="173"/>
      <c r="Y525" s="250">
        <f>IF(OR(D525="s",F525="s",H525="s",J525="s",L525="s",N525="s",P525="s",R525="s",T525="s",V525="s"), 0, IF(OR(D525="a",F525="a",H525="a",J525="a",L525="a",N525="a",P525="a",R525="a",T525="a",V525="a"),Z525,0))</f>
        <v>0</v>
      </c>
      <c r="Z525" s="342">
        <v>10</v>
      </c>
      <c r="AA525" s="16">
        <f>COUNTIF(D525:W525,"a")+COUNTIF(D525:W525,"s")</f>
        <v>0</v>
      </c>
      <c r="AB525" s="572"/>
      <c r="AD525" s="557"/>
    </row>
    <row r="526" spans="1:173" s="1" customFormat="1" ht="45" customHeight="1" x14ac:dyDescent="0.2">
      <c r="A526" s="341"/>
      <c r="B526" s="219" t="s">
        <v>135</v>
      </c>
      <c r="C526" s="124" t="s">
        <v>489</v>
      </c>
      <c r="D526" s="585"/>
      <c r="E526" s="627"/>
      <c r="F526" s="585"/>
      <c r="G526" s="627"/>
      <c r="H526" s="585"/>
      <c r="I526" s="627"/>
      <c r="J526" s="585"/>
      <c r="K526" s="627"/>
      <c r="L526" s="585"/>
      <c r="M526" s="627"/>
      <c r="N526" s="585"/>
      <c r="O526" s="627"/>
      <c r="P526" s="585"/>
      <c r="Q526" s="627"/>
      <c r="R526" s="585"/>
      <c r="S526" s="627"/>
      <c r="T526" s="585"/>
      <c r="U526" s="627"/>
      <c r="V526" s="585"/>
      <c r="W526" s="627"/>
      <c r="X526" s="173"/>
      <c r="Y526" s="250">
        <f>IF(OR(D526="s",F526="s",H526="s",J526="s",L526="s",N526="s",P526="s",R526="s",T526="s",V526="s"), 0, IF(OR(D526="a",F526="a",H526="a",J526="a",L526="a",N526="a",P526="a",R526="a",T526="a",V526="a"),Z526,0))</f>
        <v>0</v>
      </c>
      <c r="Z526" s="342">
        <v>10</v>
      </c>
      <c r="AA526" s="16">
        <f>COUNTIF(D526:W526,"a")+COUNTIF(D526:W526,"s")</f>
        <v>0</v>
      </c>
      <c r="AB526" s="402"/>
      <c r="AC526" s="436"/>
      <c r="AD526" s="202"/>
      <c r="AE526" s="199"/>
      <c r="AF526" s="436"/>
      <c r="AG526" s="199"/>
      <c r="AH526" s="199"/>
      <c r="AI526" s="199"/>
      <c r="AJ526" s="199"/>
      <c r="AK526" s="199"/>
      <c r="AL526" s="199"/>
      <c r="AM526" s="199"/>
      <c r="AN526" s="199"/>
      <c r="AO526" s="199"/>
      <c r="AP526" s="199"/>
      <c r="AQ526" s="199"/>
      <c r="AR526" s="199"/>
      <c r="AS526" s="199"/>
      <c r="AT526" s="199"/>
      <c r="AU526" s="199"/>
      <c r="AV526" s="199"/>
      <c r="AW526" s="199"/>
      <c r="AX526" s="199"/>
      <c r="AY526" s="199"/>
      <c r="AZ526" s="199"/>
      <c r="BA526" s="199"/>
      <c r="BB526" s="199"/>
      <c r="BC526" s="199"/>
      <c r="BD526" s="199"/>
      <c r="BE526" s="199"/>
      <c r="BF526" s="199"/>
      <c r="BG526" s="199"/>
      <c r="BH526" s="199"/>
      <c r="BI526" s="199"/>
      <c r="BJ526" s="199"/>
      <c r="BK526" s="199"/>
      <c r="BL526" s="199"/>
      <c r="BM526" s="199"/>
      <c r="BN526" s="199"/>
      <c r="BO526" s="199"/>
      <c r="BP526" s="199"/>
      <c r="BQ526" s="199"/>
      <c r="BR526" s="199"/>
      <c r="BS526" s="199"/>
      <c r="BT526" s="199"/>
      <c r="BU526" s="199"/>
      <c r="BV526" s="199"/>
      <c r="BW526" s="199"/>
      <c r="BX526" s="199"/>
      <c r="BY526" s="199"/>
      <c r="BZ526" s="199"/>
      <c r="CA526" s="199"/>
      <c r="CB526" s="199"/>
      <c r="CC526" s="199"/>
      <c r="CD526" s="199"/>
      <c r="CE526" s="199"/>
      <c r="CF526" s="199"/>
      <c r="CG526" s="55"/>
      <c r="CH526" s="55"/>
      <c r="CI526" s="55"/>
      <c r="CJ526" s="55"/>
      <c r="CK526" s="55"/>
      <c r="CL526" s="55"/>
      <c r="CM526" s="55"/>
    </row>
    <row r="527" spans="1:173" s="1" customFormat="1" ht="45" customHeight="1" x14ac:dyDescent="0.2">
      <c r="A527" s="341"/>
      <c r="B527" s="219" t="s">
        <v>490</v>
      </c>
      <c r="C527" s="124" t="s">
        <v>491</v>
      </c>
      <c r="D527" s="585"/>
      <c r="E527" s="627"/>
      <c r="F527" s="585"/>
      <c r="G527" s="627"/>
      <c r="H527" s="585"/>
      <c r="I527" s="627"/>
      <c r="J527" s="585"/>
      <c r="K527" s="627"/>
      <c r="L527" s="585"/>
      <c r="M527" s="627"/>
      <c r="N527" s="585"/>
      <c r="O527" s="627"/>
      <c r="P527" s="585"/>
      <c r="Q527" s="627"/>
      <c r="R527" s="585"/>
      <c r="S527" s="627"/>
      <c r="T527" s="585"/>
      <c r="U527" s="627"/>
      <c r="V527" s="585"/>
      <c r="W527" s="627"/>
      <c r="X527" s="173"/>
      <c r="Y527" s="250">
        <f t="shared" ref="Y527:Y531" si="74">IF(OR(D527="s",F527="s",H527="s",J527="s",L527="s",N527="s",P527="s",R527="s",T527="s",V527="s"), 0, IF(OR(D527="a",F527="a",H527="a",J527="a",L527="a",N527="a",P527="a",R527="a",T527="a",V527="a"),Z527,0))</f>
        <v>0</v>
      </c>
      <c r="Z527" s="342">
        <v>5</v>
      </c>
      <c r="AA527" s="16">
        <f t="shared" ref="AA527:AA528" si="75">COUNTIF(D527:W527,"a")+COUNTIF(D527:W527,"s")</f>
        <v>0</v>
      </c>
      <c r="AB527" s="402"/>
      <c r="AC527" s="436"/>
      <c r="AD527" s="202"/>
      <c r="AE527" s="199"/>
      <c r="AF527" s="436"/>
      <c r="AG527" s="199"/>
      <c r="AH527" s="199"/>
      <c r="AI527" s="199"/>
      <c r="AJ527" s="199"/>
      <c r="AK527" s="199"/>
      <c r="AL527" s="199"/>
      <c r="AM527" s="199"/>
      <c r="AN527" s="199"/>
      <c r="AO527" s="199"/>
      <c r="AP527" s="199"/>
      <c r="AQ527" s="199"/>
      <c r="AR527" s="199"/>
      <c r="AS527" s="199"/>
      <c r="AT527" s="199"/>
      <c r="AU527" s="199"/>
      <c r="AV527" s="199"/>
      <c r="AW527" s="199"/>
      <c r="AX527" s="199"/>
      <c r="AY527" s="199"/>
      <c r="AZ527" s="199"/>
      <c r="BA527" s="199"/>
      <c r="BB527" s="199"/>
      <c r="BC527" s="199"/>
      <c r="BD527" s="199"/>
      <c r="BE527" s="199"/>
      <c r="BF527" s="199"/>
      <c r="BG527" s="199"/>
      <c r="BH527" s="199"/>
      <c r="BI527" s="199"/>
      <c r="BJ527" s="199"/>
      <c r="BK527" s="199"/>
      <c r="BL527" s="199"/>
      <c r="BM527" s="199"/>
      <c r="BN527" s="199"/>
      <c r="BO527" s="199"/>
      <c r="BP527" s="199"/>
      <c r="BQ527" s="199"/>
      <c r="BR527" s="199"/>
      <c r="BS527" s="199"/>
      <c r="BT527" s="199"/>
      <c r="BU527" s="199"/>
      <c r="BV527" s="199"/>
      <c r="BW527" s="199"/>
      <c r="BX527" s="199"/>
      <c r="BY527" s="199"/>
      <c r="BZ527" s="199"/>
      <c r="CA527" s="199"/>
      <c r="CB527" s="199"/>
      <c r="CC527" s="199"/>
      <c r="CD527" s="199"/>
      <c r="CE527" s="199"/>
      <c r="CF527" s="199"/>
      <c r="CG527" s="55"/>
      <c r="CH527" s="55"/>
      <c r="CI527" s="55"/>
      <c r="CJ527" s="55"/>
      <c r="CK527" s="55"/>
      <c r="CL527" s="55"/>
      <c r="CM527" s="55"/>
    </row>
    <row r="528" spans="1:173" s="1" customFormat="1" ht="45" customHeight="1" x14ac:dyDescent="0.2">
      <c r="A528" s="341"/>
      <c r="B528" s="219" t="s">
        <v>492</v>
      </c>
      <c r="C528" s="124" t="s">
        <v>493</v>
      </c>
      <c r="D528" s="585"/>
      <c r="E528" s="627"/>
      <c r="F528" s="585"/>
      <c r="G528" s="627"/>
      <c r="H528" s="585"/>
      <c r="I528" s="627"/>
      <c r="J528" s="585"/>
      <c r="K528" s="627"/>
      <c r="L528" s="585"/>
      <c r="M528" s="627"/>
      <c r="N528" s="585"/>
      <c r="O528" s="627"/>
      <c r="P528" s="585"/>
      <c r="Q528" s="627"/>
      <c r="R528" s="585"/>
      <c r="S528" s="627"/>
      <c r="T528" s="585"/>
      <c r="U528" s="627"/>
      <c r="V528" s="585"/>
      <c r="W528" s="627"/>
      <c r="X528" s="173"/>
      <c r="Y528" s="250">
        <f t="shared" si="74"/>
        <v>0</v>
      </c>
      <c r="Z528" s="342">
        <v>5</v>
      </c>
      <c r="AA528" s="16">
        <f t="shared" si="75"/>
        <v>0</v>
      </c>
      <c r="AB528" s="402"/>
      <c r="AC528" s="436"/>
      <c r="AD528" s="202"/>
      <c r="AE528" s="199"/>
      <c r="AF528" s="436"/>
      <c r="AG528" s="199"/>
      <c r="AH528" s="199"/>
      <c r="AI528" s="199"/>
      <c r="AJ528" s="199"/>
      <c r="AK528" s="199"/>
      <c r="AL528" s="199"/>
      <c r="AM528" s="199"/>
      <c r="AN528" s="199"/>
      <c r="AO528" s="199"/>
      <c r="AP528" s="199"/>
      <c r="AQ528" s="199"/>
      <c r="AR528" s="199"/>
      <c r="AS528" s="199"/>
      <c r="AT528" s="199"/>
      <c r="AU528" s="199"/>
      <c r="AV528" s="199"/>
      <c r="AW528" s="199"/>
      <c r="AX528" s="199"/>
      <c r="AY528" s="199"/>
      <c r="AZ528" s="199"/>
      <c r="BA528" s="199"/>
      <c r="BB528" s="199"/>
      <c r="BC528" s="199"/>
      <c r="BD528" s="199"/>
      <c r="BE528" s="199"/>
      <c r="BF528" s="199"/>
      <c r="BG528" s="199"/>
      <c r="BH528" s="199"/>
      <c r="BI528" s="199"/>
      <c r="BJ528" s="199"/>
      <c r="BK528" s="199"/>
      <c r="BL528" s="199"/>
      <c r="BM528" s="199"/>
      <c r="BN528" s="199"/>
      <c r="BO528" s="199"/>
      <c r="BP528" s="199"/>
      <c r="BQ528" s="199"/>
      <c r="BR528" s="199"/>
      <c r="BS528" s="199"/>
      <c r="BT528" s="199"/>
      <c r="BU528" s="199"/>
      <c r="BV528" s="199"/>
      <c r="BW528" s="199"/>
      <c r="BX528" s="199"/>
      <c r="BY528" s="199"/>
      <c r="BZ528" s="199"/>
      <c r="CA528" s="199"/>
      <c r="CB528" s="199"/>
      <c r="CC528" s="199"/>
      <c r="CD528" s="199"/>
      <c r="CE528" s="199"/>
      <c r="CF528" s="199"/>
      <c r="CG528" s="55"/>
      <c r="CH528" s="55"/>
      <c r="CI528" s="55"/>
      <c r="CJ528" s="55"/>
      <c r="CK528" s="55"/>
      <c r="CL528" s="55"/>
      <c r="CM528" s="55"/>
    </row>
    <row r="529" spans="1:91" s="1" customFormat="1" ht="45" customHeight="1" x14ac:dyDescent="0.2">
      <c r="A529" s="341"/>
      <c r="B529" s="219" t="s">
        <v>159</v>
      </c>
      <c r="C529" s="124" t="s">
        <v>494</v>
      </c>
      <c r="D529" s="585"/>
      <c r="E529" s="627"/>
      <c r="F529" s="585"/>
      <c r="G529" s="627"/>
      <c r="H529" s="585"/>
      <c r="I529" s="627"/>
      <c r="J529" s="585"/>
      <c r="K529" s="627"/>
      <c r="L529" s="585"/>
      <c r="M529" s="627"/>
      <c r="N529" s="585"/>
      <c r="O529" s="627"/>
      <c r="P529" s="585"/>
      <c r="Q529" s="627"/>
      <c r="R529" s="585"/>
      <c r="S529" s="627"/>
      <c r="T529" s="585"/>
      <c r="U529" s="627"/>
      <c r="V529" s="585"/>
      <c r="W529" s="627"/>
      <c r="X529" s="173"/>
      <c r="Y529" s="250">
        <f t="shared" si="74"/>
        <v>0</v>
      </c>
      <c r="Z529" s="342">
        <v>5</v>
      </c>
      <c r="AA529" s="16">
        <f>IF((COUNTIF(D529:W529,"a")+COUNTIF(D529:W529,"s"))&gt;0,IF(OR((COUNTIF(D531:W531,"a")+COUNTIF(D531:W531,"s"))),0,COUNTIF(D529:W529,"a")+COUNTIF(D529:W529,"s")),COUNTIF(D529:W529,"a")+COUNTIF(D529:W529,"s"))</f>
        <v>0</v>
      </c>
      <c r="AB529" s="228"/>
      <c r="AC529" s="436"/>
      <c r="AD529" s="202" t="s">
        <v>34</v>
      </c>
      <c r="AE529" s="199"/>
      <c r="AF529" s="436"/>
      <c r="AG529" s="199"/>
      <c r="AH529" s="199"/>
      <c r="AI529" s="199"/>
      <c r="AJ529" s="199"/>
      <c r="AK529" s="199"/>
      <c r="AL529" s="199"/>
      <c r="AM529" s="199"/>
      <c r="AN529" s="199"/>
      <c r="AO529" s="199"/>
      <c r="AP529" s="199"/>
      <c r="AQ529" s="199"/>
      <c r="AR529" s="199"/>
      <c r="AS529" s="199"/>
      <c r="AT529" s="199"/>
      <c r="AU529" s="199"/>
      <c r="AV529" s="199"/>
      <c r="AW529" s="199"/>
      <c r="AX529" s="199"/>
      <c r="AY529" s="199"/>
      <c r="AZ529" s="199"/>
      <c r="BA529" s="199"/>
      <c r="BB529" s="199"/>
      <c r="BC529" s="199"/>
      <c r="BD529" s="199"/>
      <c r="BE529" s="199"/>
      <c r="BF529" s="199"/>
      <c r="BG529" s="199"/>
      <c r="BH529" s="199"/>
      <c r="BI529" s="199"/>
      <c r="BJ529" s="199"/>
      <c r="BK529" s="199"/>
      <c r="BL529" s="199"/>
      <c r="BM529" s="199"/>
      <c r="BN529" s="199"/>
      <c r="BO529" s="199"/>
      <c r="BP529" s="199"/>
      <c r="BQ529" s="199"/>
      <c r="BR529" s="199"/>
      <c r="BS529" s="199"/>
      <c r="BT529" s="199"/>
      <c r="BU529" s="199"/>
      <c r="BV529" s="199"/>
      <c r="BW529" s="199"/>
      <c r="BX529" s="199"/>
      <c r="BY529" s="199"/>
      <c r="BZ529" s="199"/>
      <c r="CA529" s="199"/>
      <c r="CB529" s="199"/>
      <c r="CC529" s="199"/>
      <c r="CD529" s="199"/>
      <c r="CE529" s="199"/>
      <c r="CF529" s="199"/>
      <c r="CG529" s="55"/>
      <c r="CH529" s="55"/>
      <c r="CI529" s="55"/>
      <c r="CJ529" s="55"/>
      <c r="CK529" s="55"/>
      <c r="CL529" s="55"/>
      <c r="CM529" s="55"/>
    </row>
    <row r="530" spans="1:91" s="1" customFormat="1" ht="45" customHeight="1" x14ac:dyDescent="0.2">
      <c r="A530" s="341"/>
      <c r="B530" s="219" t="s">
        <v>495</v>
      </c>
      <c r="C530" s="124" t="s">
        <v>496</v>
      </c>
      <c r="D530" s="585"/>
      <c r="E530" s="627"/>
      <c r="F530" s="585"/>
      <c r="G530" s="627"/>
      <c r="H530" s="585"/>
      <c r="I530" s="627"/>
      <c r="J530" s="585"/>
      <c r="K530" s="627"/>
      <c r="L530" s="585"/>
      <c r="M530" s="627"/>
      <c r="N530" s="585"/>
      <c r="O530" s="627"/>
      <c r="P530" s="585"/>
      <c r="Q530" s="627"/>
      <c r="R530" s="585"/>
      <c r="S530" s="627"/>
      <c r="T530" s="585"/>
      <c r="U530" s="627"/>
      <c r="V530" s="585"/>
      <c r="W530" s="627"/>
      <c r="X530" s="173"/>
      <c r="Y530" s="99">
        <f t="shared" si="74"/>
        <v>0</v>
      </c>
      <c r="Z530" s="342">
        <v>5</v>
      </c>
      <c r="AA530" s="16">
        <f>IF((COUNTIF(D530:W530,"a")+COUNTIF(D530:W530,"s"))&gt;0,IF(OR((COUNTIF(D531:W531,"a")+COUNTIF(D531:W531,"s"))),0,COUNTIF(D530:W530,"a")+COUNTIF(D530:W530,"s")),COUNTIF(D530:W530,"a")+COUNTIF(D530:W530,"s"))</f>
        <v>0</v>
      </c>
      <c r="AB530" s="228"/>
      <c r="AC530" s="436"/>
      <c r="AD530" s="202" t="s">
        <v>34</v>
      </c>
      <c r="AE530" s="199"/>
      <c r="AF530" s="436"/>
      <c r="AG530" s="199"/>
      <c r="AH530" s="199"/>
      <c r="AI530" s="199"/>
      <c r="AJ530" s="199"/>
      <c r="AK530" s="199"/>
      <c r="AL530" s="199"/>
      <c r="AM530" s="199"/>
      <c r="AN530" s="199"/>
      <c r="AO530" s="199"/>
      <c r="AP530" s="199"/>
      <c r="AQ530" s="199"/>
      <c r="AR530" s="199"/>
      <c r="AS530" s="199"/>
      <c r="AT530" s="199"/>
      <c r="AU530" s="199"/>
      <c r="AV530" s="199"/>
      <c r="AW530" s="199"/>
      <c r="AX530" s="199"/>
      <c r="AY530" s="199"/>
      <c r="AZ530" s="199"/>
      <c r="BA530" s="199"/>
      <c r="BB530" s="199"/>
      <c r="BC530" s="199"/>
      <c r="BD530" s="199"/>
      <c r="BE530" s="199"/>
      <c r="BF530" s="199"/>
      <c r="BG530" s="199"/>
      <c r="BH530" s="199"/>
      <c r="BI530" s="199"/>
      <c r="BJ530" s="199"/>
      <c r="BK530" s="199"/>
      <c r="BL530" s="199"/>
      <c r="BM530" s="199"/>
      <c r="BN530" s="199"/>
      <c r="BO530" s="199"/>
      <c r="BP530" s="199"/>
      <c r="BQ530" s="199"/>
      <c r="BR530" s="199"/>
      <c r="BS530" s="199"/>
      <c r="BT530" s="199"/>
      <c r="BU530" s="199"/>
      <c r="BV530" s="199"/>
      <c r="BW530" s="199"/>
      <c r="BX530" s="199"/>
      <c r="BY530" s="199"/>
      <c r="BZ530" s="199"/>
      <c r="CA530" s="199"/>
      <c r="CB530" s="199"/>
      <c r="CC530" s="199"/>
      <c r="CD530" s="199"/>
      <c r="CE530" s="199"/>
      <c r="CF530" s="199"/>
      <c r="CG530" s="55"/>
      <c r="CH530" s="55"/>
      <c r="CI530" s="55"/>
      <c r="CJ530" s="55"/>
      <c r="CK530" s="55"/>
      <c r="CL530" s="55"/>
      <c r="CM530" s="55"/>
    </row>
    <row r="531" spans="1:91" s="1" customFormat="1" ht="45" customHeight="1" x14ac:dyDescent="0.2">
      <c r="A531" s="341"/>
      <c r="B531" s="414" t="s">
        <v>497</v>
      </c>
      <c r="C531" s="415" t="s">
        <v>498</v>
      </c>
      <c r="D531" s="585"/>
      <c r="E531" s="627"/>
      <c r="F531" s="585"/>
      <c r="G531" s="627"/>
      <c r="H531" s="585"/>
      <c r="I531" s="627"/>
      <c r="J531" s="585"/>
      <c r="K531" s="627"/>
      <c r="L531" s="585"/>
      <c r="M531" s="627"/>
      <c r="N531" s="585"/>
      <c r="O531" s="627"/>
      <c r="P531" s="585"/>
      <c r="Q531" s="627"/>
      <c r="R531" s="585"/>
      <c r="S531" s="627"/>
      <c r="T531" s="585"/>
      <c r="U531" s="627"/>
      <c r="V531" s="585"/>
      <c r="W531" s="627"/>
      <c r="X531" s="173"/>
      <c r="Y531" s="297">
        <f t="shared" si="74"/>
        <v>0</v>
      </c>
      <c r="Z531" s="342">
        <v>10</v>
      </c>
      <c r="AA531" s="16">
        <f>IF((COUNTIF(D531:W531,"a")+COUNTIF(D531:W531,"s"))&gt;0,IF((COUNTIF(D529:W530,"a")+COUNTIF(D529:W530,"s"))&gt;0,0,COUNTIF(D531:W531,"a")+COUNTIF(D531:W531,"s")), COUNTIF(D531:W531,"a")+COUNTIF(D531:W531,"s"))</f>
        <v>0</v>
      </c>
      <c r="AB531" s="228"/>
      <c r="AC531" s="436"/>
      <c r="AD531" s="202" t="s">
        <v>34</v>
      </c>
      <c r="AE531" s="199"/>
      <c r="AF531" s="436"/>
      <c r="AG531" s="199"/>
      <c r="AH531" s="199"/>
      <c r="AI531" s="199"/>
      <c r="AJ531" s="199"/>
      <c r="AK531" s="199"/>
      <c r="AL531" s="199"/>
      <c r="AM531" s="199"/>
      <c r="AN531" s="199"/>
      <c r="AO531" s="199"/>
      <c r="AP531" s="199"/>
      <c r="AQ531" s="199"/>
      <c r="AR531" s="199"/>
      <c r="AS531" s="199"/>
      <c r="AT531" s="199"/>
      <c r="AU531" s="199"/>
      <c r="AV531" s="199"/>
      <c r="AW531" s="199"/>
      <c r="AX531" s="199"/>
      <c r="AY531" s="199"/>
      <c r="AZ531" s="199"/>
      <c r="BA531" s="199"/>
      <c r="BB531" s="199"/>
      <c r="BC531" s="199"/>
      <c r="BD531" s="199"/>
      <c r="BE531" s="199"/>
      <c r="BF531" s="199"/>
      <c r="BG531" s="199"/>
      <c r="BH531" s="199"/>
      <c r="BI531" s="199"/>
      <c r="BJ531" s="199"/>
      <c r="BK531" s="199"/>
      <c r="BL531" s="199"/>
      <c r="BM531" s="199"/>
      <c r="BN531" s="199"/>
      <c r="BO531" s="199"/>
      <c r="BP531" s="199"/>
      <c r="BQ531" s="199"/>
      <c r="BR531" s="199"/>
      <c r="BS531" s="199"/>
      <c r="BT531" s="199"/>
      <c r="BU531" s="199"/>
      <c r="BV531" s="199"/>
      <c r="BW531" s="199"/>
      <c r="BX531" s="199"/>
      <c r="BY531" s="199"/>
      <c r="BZ531" s="199"/>
      <c r="CA531" s="199"/>
      <c r="CB531" s="199"/>
      <c r="CC531" s="199"/>
      <c r="CD531" s="199"/>
      <c r="CE531" s="199"/>
      <c r="CF531" s="199"/>
      <c r="CG531" s="55"/>
      <c r="CH531" s="55"/>
      <c r="CI531" s="55"/>
      <c r="CJ531" s="55"/>
      <c r="CK531" s="55"/>
      <c r="CL531" s="55"/>
      <c r="CM531" s="55"/>
    </row>
    <row r="532" spans="1:91" s="1" customFormat="1" ht="45" customHeight="1" x14ac:dyDescent="0.2">
      <c r="A532" s="341"/>
      <c r="B532" s="219" t="s">
        <v>128</v>
      </c>
      <c r="C532" s="124" t="s">
        <v>499</v>
      </c>
      <c r="D532" s="585"/>
      <c r="E532" s="627"/>
      <c r="F532" s="585"/>
      <c r="G532" s="627"/>
      <c r="H532" s="585"/>
      <c r="I532" s="627"/>
      <c r="J532" s="585"/>
      <c r="K532" s="627"/>
      <c r="L532" s="585"/>
      <c r="M532" s="627"/>
      <c r="N532" s="585"/>
      <c r="O532" s="627"/>
      <c r="P532" s="585"/>
      <c r="Q532" s="627"/>
      <c r="R532" s="585"/>
      <c r="S532" s="627"/>
      <c r="T532" s="585"/>
      <c r="U532" s="627"/>
      <c r="V532" s="585"/>
      <c r="W532" s="627"/>
      <c r="X532" s="173"/>
      <c r="Y532" s="250">
        <f>IF(OR(D532="s",F532="s",H532="s",J532="s",L532="s",N532="s",P532="s",R532="s",T532="s",V532="s"), 0, IF(OR(D532="a",F532="a",H532="a",J532="a",L532="a",N532="a",P532="a",R532="a",T532="a",V532="a"),Z532,0))</f>
        <v>0</v>
      </c>
      <c r="Z532" s="342">
        <v>15</v>
      </c>
      <c r="AA532" s="16">
        <f>COUNTIF(D532:W532,"a")+COUNTIF(D532:W532,"s")</f>
        <v>0</v>
      </c>
      <c r="AB532" s="402"/>
      <c r="AC532" s="436"/>
      <c r="AD532" s="202" t="s">
        <v>34</v>
      </c>
      <c r="AE532" s="199"/>
      <c r="AF532" s="436"/>
      <c r="AG532" s="199"/>
      <c r="AH532" s="199"/>
      <c r="AI532" s="199"/>
      <c r="AJ532" s="199"/>
      <c r="AK532" s="199"/>
      <c r="AL532" s="199"/>
      <c r="AM532" s="199"/>
      <c r="AN532" s="199"/>
      <c r="AO532" s="199"/>
      <c r="AP532" s="199"/>
      <c r="AQ532" s="199"/>
      <c r="AR532" s="199"/>
      <c r="AS532" s="199"/>
      <c r="AT532" s="199"/>
      <c r="AU532" s="199"/>
      <c r="AV532" s="199"/>
      <c r="AW532" s="199"/>
      <c r="AX532" s="199"/>
      <c r="AY532" s="199"/>
      <c r="AZ532" s="199"/>
      <c r="BA532" s="199"/>
      <c r="BB532" s="199"/>
      <c r="BC532" s="199"/>
      <c r="BD532" s="199"/>
      <c r="BE532" s="199"/>
      <c r="BF532" s="199"/>
      <c r="BG532" s="199"/>
      <c r="BH532" s="199"/>
      <c r="BI532" s="199"/>
      <c r="BJ532" s="199"/>
      <c r="BK532" s="199"/>
      <c r="BL532" s="199"/>
      <c r="BM532" s="199"/>
      <c r="BN532" s="199"/>
      <c r="BO532" s="199"/>
      <c r="BP532" s="199"/>
      <c r="BQ532" s="199"/>
      <c r="BR532" s="199"/>
      <c r="BS532" s="199"/>
      <c r="BT532" s="199"/>
      <c r="BU532" s="199"/>
      <c r="BV532" s="199"/>
      <c r="BW532" s="199"/>
      <c r="BX532" s="199"/>
      <c r="BY532" s="199"/>
      <c r="BZ532" s="199"/>
      <c r="CA532" s="199"/>
      <c r="CB532" s="199"/>
      <c r="CC532" s="199"/>
      <c r="CD532" s="199"/>
      <c r="CE532" s="199"/>
      <c r="CF532" s="199"/>
      <c r="CG532" s="55"/>
      <c r="CH532" s="55"/>
      <c r="CI532" s="55"/>
      <c r="CJ532" s="55"/>
      <c r="CK532" s="55"/>
      <c r="CL532" s="55"/>
      <c r="CM532" s="55"/>
    </row>
    <row r="533" spans="1:91" s="1" customFormat="1" ht="45" customHeight="1" x14ac:dyDescent="0.2">
      <c r="A533" s="341" t="s">
        <v>412</v>
      </c>
      <c r="B533" s="219" t="s">
        <v>168</v>
      </c>
      <c r="C533" s="124" t="s">
        <v>1114</v>
      </c>
      <c r="D533" s="585"/>
      <c r="E533" s="627"/>
      <c r="F533" s="585"/>
      <c r="G533" s="627"/>
      <c r="H533" s="585"/>
      <c r="I533" s="627"/>
      <c r="J533" s="585"/>
      <c r="K533" s="627"/>
      <c r="L533" s="585"/>
      <c r="M533" s="627"/>
      <c r="N533" s="585"/>
      <c r="O533" s="627"/>
      <c r="P533" s="585"/>
      <c r="Q533" s="627"/>
      <c r="R533" s="585"/>
      <c r="S533" s="627"/>
      <c r="T533" s="585"/>
      <c r="U533" s="627"/>
      <c r="V533" s="585"/>
      <c r="W533" s="627"/>
      <c r="X533" s="173"/>
      <c r="Y533" s="250">
        <f>IF(OR(D533="s",F533="s",H533="s",J533="s",L533="s",N533="s",P533="s",R533="s",T533="s",V533="s"), 0, IF(OR(D533="a",F533="a",H533="a",J533="a",L533="a",N533="a",P533="a",R533="a",T533="a",V533="a"),Z533,0))</f>
        <v>0</v>
      </c>
      <c r="Z533" s="342">
        <v>15</v>
      </c>
      <c r="AA533" s="16">
        <f>COUNTIF(D533:W533,"a")+COUNTIF(D533:W533,"s")</f>
        <v>0</v>
      </c>
      <c r="AB533" s="402"/>
      <c r="AC533" s="436"/>
      <c r="AD533" s="202" t="s">
        <v>34</v>
      </c>
      <c r="AE533" s="199"/>
      <c r="AF533" s="436"/>
      <c r="AG533" s="199"/>
      <c r="AH533" s="199"/>
      <c r="AI533" s="199"/>
      <c r="AJ533" s="199"/>
      <c r="AK533" s="199"/>
      <c r="AL533" s="199"/>
      <c r="AM533" s="199"/>
      <c r="AN533" s="199"/>
      <c r="AO533" s="199"/>
      <c r="AP533" s="199"/>
      <c r="AQ533" s="199"/>
      <c r="AR533" s="199"/>
      <c r="AS533" s="199"/>
      <c r="AT533" s="199"/>
      <c r="AU533" s="199"/>
      <c r="AV533" s="199"/>
      <c r="AW533" s="199"/>
      <c r="AX533" s="199"/>
      <c r="AY533" s="199"/>
      <c r="AZ533" s="199"/>
      <c r="BA533" s="199"/>
      <c r="BB533" s="199"/>
      <c r="BC533" s="199"/>
      <c r="BD533" s="199"/>
      <c r="BE533" s="199"/>
      <c r="BF533" s="199"/>
      <c r="BG533" s="199"/>
      <c r="BH533" s="199"/>
      <c r="BI533" s="199"/>
      <c r="BJ533" s="199"/>
      <c r="BK533" s="199"/>
      <c r="BL533" s="199"/>
      <c r="BM533" s="199"/>
      <c r="BN533" s="199"/>
      <c r="BO533" s="199"/>
      <c r="BP533" s="199"/>
      <c r="BQ533" s="199"/>
      <c r="BR533" s="199"/>
      <c r="BS533" s="199"/>
      <c r="BT533" s="199"/>
      <c r="BU533" s="199"/>
      <c r="BV533" s="199"/>
      <c r="BW533" s="199"/>
      <c r="BX533" s="199"/>
      <c r="BY533" s="199"/>
      <c r="BZ533" s="199"/>
      <c r="CA533" s="199"/>
      <c r="CB533" s="199"/>
      <c r="CC533" s="199"/>
      <c r="CD533" s="199"/>
      <c r="CE533" s="199"/>
      <c r="CF533" s="199"/>
      <c r="CG533" s="55"/>
      <c r="CH533" s="55"/>
      <c r="CI533" s="55"/>
      <c r="CJ533" s="55"/>
      <c r="CK533" s="55"/>
      <c r="CL533" s="55"/>
      <c r="CM533" s="55"/>
    </row>
    <row r="534" spans="1:91" s="1" customFormat="1" ht="45" customHeight="1" x14ac:dyDescent="0.2">
      <c r="A534" s="341" t="s">
        <v>67</v>
      </c>
      <c r="B534" s="219" t="s">
        <v>500</v>
      </c>
      <c r="C534" s="124" t="s">
        <v>503</v>
      </c>
      <c r="D534" s="585"/>
      <c r="E534" s="627"/>
      <c r="F534" s="585"/>
      <c r="G534" s="627"/>
      <c r="H534" s="585"/>
      <c r="I534" s="627"/>
      <c r="J534" s="585"/>
      <c r="K534" s="627"/>
      <c r="L534" s="585"/>
      <c r="M534" s="627"/>
      <c r="N534" s="585"/>
      <c r="O534" s="627"/>
      <c r="P534" s="585"/>
      <c r="Q534" s="627"/>
      <c r="R534" s="585"/>
      <c r="S534" s="627"/>
      <c r="T534" s="585"/>
      <c r="U534" s="627"/>
      <c r="V534" s="585"/>
      <c r="W534" s="627"/>
      <c r="X534" s="173"/>
      <c r="Y534" s="250">
        <f t="shared" ref="Y534:Y538" si="76">IF(OR(D534="s",F534="s",H534="s",J534="s",L534="s",N534="s",P534="s",R534="s",T534="s",V534="s"), 0, IF(OR(D534="a",F534="a",H534="a",J534="a",L534="a",N534="a",P534="a",R534="a",T534="a",V534="a"),Z534,0))</f>
        <v>0</v>
      </c>
      <c r="Z534" s="342">
        <v>20</v>
      </c>
      <c r="AA534" s="16">
        <f t="shared" ref="AA534:AA536" si="77">COUNTIF(D534:W534,"a")+COUNTIF(D534:W534,"s")</f>
        <v>0</v>
      </c>
      <c r="AB534" s="402"/>
      <c r="AC534" s="436"/>
      <c r="AD534" s="202"/>
      <c r="AE534" s="199"/>
      <c r="AF534" s="436"/>
      <c r="AG534" s="199"/>
      <c r="AH534" s="199"/>
      <c r="AI534" s="199"/>
      <c r="AJ534" s="199"/>
      <c r="AK534" s="199"/>
      <c r="AL534" s="199"/>
      <c r="AM534" s="199"/>
      <c r="AN534" s="199"/>
      <c r="AO534" s="199"/>
      <c r="AP534" s="199"/>
      <c r="AQ534" s="199"/>
      <c r="AR534" s="199"/>
      <c r="AS534" s="199"/>
      <c r="AT534" s="199"/>
      <c r="AU534" s="199"/>
      <c r="AV534" s="199"/>
      <c r="AW534" s="199"/>
      <c r="AX534" s="199"/>
      <c r="AY534" s="199"/>
      <c r="AZ534" s="199"/>
      <c r="BA534" s="199"/>
      <c r="BB534" s="199"/>
      <c r="BC534" s="199"/>
      <c r="BD534" s="199"/>
      <c r="BE534" s="199"/>
      <c r="BF534" s="199"/>
      <c r="BG534" s="199"/>
      <c r="BH534" s="199"/>
      <c r="BI534" s="199"/>
      <c r="BJ534" s="199"/>
      <c r="BK534" s="199"/>
      <c r="BL534" s="199"/>
      <c r="BM534" s="199"/>
      <c r="BN534" s="199"/>
      <c r="BO534" s="199"/>
      <c r="BP534" s="199"/>
      <c r="BQ534" s="199"/>
      <c r="BR534" s="199"/>
      <c r="BS534" s="199"/>
      <c r="BT534" s="199"/>
      <c r="BU534" s="199"/>
      <c r="BV534" s="199"/>
      <c r="BW534" s="199"/>
      <c r="BX534" s="199"/>
      <c r="BY534" s="199"/>
      <c r="BZ534" s="199"/>
      <c r="CA534" s="199"/>
      <c r="CB534" s="199"/>
      <c r="CC534" s="199"/>
      <c r="CD534" s="199"/>
      <c r="CE534" s="199"/>
      <c r="CF534" s="199"/>
      <c r="CG534" s="55"/>
      <c r="CH534" s="55"/>
      <c r="CI534" s="55"/>
      <c r="CJ534" s="55"/>
      <c r="CK534" s="55"/>
      <c r="CL534" s="55"/>
      <c r="CM534" s="55"/>
    </row>
    <row r="535" spans="1:91" s="1" customFormat="1" ht="45" customHeight="1" x14ac:dyDescent="0.2">
      <c r="A535" s="341"/>
      <c r="B535" s="219" t="s">
        <v>502</v>
      </c>
      <c r="C535" s="124" t="s">
        <v>501</v>
      </c>
      <c r="D535" s="641"/>
      <c r="E535" s="642"/>
      <c r="F535" s="641"/>
      <c r="G535" s="642"/>
      <c r="H535" s="641"/>
      <c r="I535" s="642"/>
      <c r="J535" s="641"/>
      <c r="K535" s="642"/>
      <c r="L535" s="641"/>
      <c r="M535" s="642"/>
      <c r="N535" s="641"/>
      <c r="O535" s="642"/>
      <c r="P535" s="641"/>
      <c r="Q535" s="642"/>
      <c r="R535" s="641"/>
      <c r="S535" s="642"/>
      <c r="T535" s="641"/>
      <c r="U535" s="642"/>
      <c r="V535" s="641"/>
      <c r="W535" s="642"/>
      <c r="X535" s="173"/>
      <c r="Y535" s="250">
        <f t="shared" si="76"/>
        <v>0</v>
      </c>
      <c r="Z535" s="342">
        <v>20</v>
      </c>
      <c r="AA535" s="16">
        <f t="shared" si="77"/>
        <v>0</v>
      </c>
      <c r="AB535" s="402"/>
      <c r="AC535" s="436"/>
      <c r="AD535" s="202"/>
      <c r="AE535" s="199"/>
      <c r="AF535" s="436"/>
      <c r="AG535" s="199"/>
      <c r="AH535" s="199"/>
      <c r="AI535" s="199"/>
      <c r="AJ535" s="199"/>
      <c r="AK535" s="199"/>
      <c r="AL535" s="199"/>
      <c r="AM535" s="199"/>
      <c r="AN535" s="199"/>
      <c r="AO535" s="199"/>
      <c r="AP535" s="199"/>
      <c r="AQ535" s="199"/>
      <c r="AR535" s="199"/>
      <c r="AS535" s="199"/>
      <c r="AT535" s="199"/>
      <c r="AU535" s="199"/>
      <c r="AV535" s="199"/>
      <c r="AW535" s="199"/>
      <c r="AX535" s="199"/>
      <c r="AY535" s="199"/>
      <c r="AZ535" s="199"/>
      <c r="BA535" s="199"/>
      <c r="BB535" s="199"/>
      <c r="BC535" s="199"/>
      <c r="BD535" s="199"/>
      <c r="BE535" s="199"/>
      <c r="BF535" s="199"/>
      <c r="BG535" s="199"/>
      <c r="BH535" s="199"/>
      <c r="BI535" s="199"/>
      <c r="BJ535" s="199"/>
      <c r="BK535" s="199"/>
      <c r="BL535" s="199"/>
      <c r="BM535" s="199"/>
      <c r="BN535" s="199"/>
      <c r="BO535" s="199"/>
      <c r="BP535" s="199"/>
      <c r="BQ535" s="199"/>
      <c r="BR535" s="199"/>
      <c r="BS535" s="199"/>
      <c r="BT535" s="199"/>
      <c r="BU535" s="199"/>
      <c r="BV535" s="199"/>
      <c r="BW535" s="199"/>
      <c r="BX535" s="199"/>
      <c r="BY535" s="199"/>
      <c r="BZ535" s="199"/>
      <c r="CA535" s="199"/>
      <c r="CB535" s="199"/>
      <c r="CC535" s="199"/>
      <c r="CD535" s="199"/>
      <c r="CE535" s="199"/>
      <c r="CF535" s="199"/>
      <c r="CG535" s="55"/>
      <c r="CH535" s="55"/>
      <c r="CI535" s="55"/>
      <c r="CJ535" s="55"/>
      <c r="CK535" s="55"/>
      <c r="CL535" s="55"/>
      <c r="CM535" s="55"/>
    </row>
    <row r="536" spans="1:91" s="1" customFormat="1" ht="27.95" customHeight="1" x14ac:dyDescent="0.2">
      <c r="A536" s="341"/>
      <c r="B536" s="219"/>
      <c r="C536" s="124" t="s">
        <v>606</v>
      </c>
      <c r="D536" s="722"/>
      <c r="E536" s="723"/>
      <c r="F536" s="723"/>
      <c r="G536" s="723"/>
      <c r="H536" s="723"/>
      <c r="I536" s="723"/>
      <c r="J536" s="723"/>
      <c r="K536" s="723"/>
      <c r="L536" s="723"/>
      <c r="M536" s="723"/>
      <c r="N536" s="723"/>
      <c r="O536" s="723"/>
      <c r="P536" s="723"/>
      <c r="Q536" s="723"/>
      <c r="R536" s="723"/>
      <c r="S536" s="723"/>
      <c r="T536" s="723"/>
      <c r="U536" s="723"/>
      <c r="V536" s="723"/>
      <c r="W536" s="723"/>
      <c r="X536" s="439"/>
      <c r="Y536" s="440"/>
      <c r="Z536" s="441"/>
      <c r="AA536" s="16">
        <f t="shared" si="77"/>
        <v>0</v>
      </c>
      <c r="AB536" s="402"/>
      <c r="AC536" s="436"/>
      <c r="AD536" s="202"/>
      <c r="AE536" s="199"/>
      <c r="AF536" s="436"/>
      <c r="AG536" s="199"/>
      <c r="AH536" s="199"/>
      <c r="AI536" s="199"/>
      <c r="AJ536" s="199"/>
      <c r="AK536" s="199"/>
      <c r="AL536" s="199"/>
      <c r="AM536" s="199"/>
      <c r="AN536" s="199"/>
      <c r="AO536" s="199"/>
      <c r="AP536" s="199"/>
      <c r="AQ536" s="199"/>
      <c r="AR536" s="199"/>
      <c r="AS536" s="199"/>
      <c r="AT536" s="199"/>
      <c r="AU536" s="199"/>
      <c r="AV536" s="199"/>
      <c r="AW536" s="199"/>
      <c r="AX536" s="199"/>
      <c r="AY536" s="199"/>
      <c r="AZ536" s="199"/>
      <c r="BA536" s="199"/>
      <c r="BB536" s="199"/>
      <c r="BC536" s="199"/>
      <c r="BD536" s="199"/>
      <c r="BE536" s="199"/>
      <c r="BF536" s="199"/>
      <c r="BG536" s="199"/>
      <c r="BH536" s="199"/>
      <c r="BI536" s="199"/>
      <c r="BJ536" s="199"/>
      <c r="BK536" s="199"/>
      <c r="BL536" s="199"/>
      <c r="BM536" s="199"/>
      <c r="BN536" s="199"/>
      <c r="BO536" s="199"/>
      <c r="BP536" s="199"/>
      <c r="BQ536" s="199"/>
      <c r="BR536" s="199"/>
      <c r="BS536" s="199"/>
      <c r="BT536" s="199"/>
      <c r="BU536" s="199"/>
      <c r="BV536" s="199"/>
      <c r="BW536" s="199"/>
      <c r="BX536" s="199"/>
      <c r="BY536" s="199"/>
      <c r="BZ536" s="199"/>
      <c r="CA536" s="199"/>
      <c r="CB536" s="199"/>
      <c r="CC536" s="199"/>
      <c r="CD536" s="199"/>
      <c r="CE536" s="199"/>
      <c r="CF536" s="199"/>
      <c r="CG536" s="55"/>
      <c r="CH536" s="55"/>
      <c r="CI536" s="55"/>
      <c r="CJ536" s="55"/>
      <c r="CK536" s="55"/>
      <c r="CL536" s="55"/>
      <c r="CM536" s="55"/>
    </row>
    <row r="537" spans="1:91" s="1" customFormat="1" ht="27.75" customHeight="1" x14ac:dyDescent="0.15">
      <c r="A537" s="341" t="s">
        <v>1097</v>
      </c>
      <c r="B537" s="224" t="s">
        <v>605</v>
      </c>
      <c r="C537" s="116" t="s">
        <v>1117</v>
      </c>
      <c r="D537" s="641"/>
      <c r="E537" s="642"/>
      <c r="F537" s="641"/>
      <c r="G537" s="642"/>
      <c r="H537" s="641"/>
      <c r="I537" s="642"/>
      <c r="J537" s="641"/>
      <c r="K537" s="642"/>
      <c r="L537" s="641"/>
      <c r="M537" s="642"/>
      <c r="N537" s="641"/>
      <c r="O537" s="642"/>
      <c r="P537" s="641"/>
      <c r="Q537" s="642"/>
      <c r="R537" s="641"/>
      <c r="S537" s="642"/>
      <c r="T537" s="641"/>
      <c r="U537" s="642"/>
      <c r="V537" s="641"/>
      <c r="W537" s="642"/>
      <c r="X537" s="172"/>
      <c r="Y537" s="250">
        <f t="shared" si="76"/>
        <v>0</v>
      </c>
      <c r="Z537" s="342">
        <v>10</v>
      </c>
      <c r="AA537" s="16">
        <f t="shared" ref="AA537:AA539" si="78">COUNTIF(D537:W537,"a")+COUNTIF(D537:W537,"s")+COUNTIF(X537,"na")</f>
        <v>0</v>
      </c>
      <c r="AB537" s="402"/>
      <c r="AC537" s="436"/>
      <c r="AD537" s="202"/>
      <c r="AE537" s="199"/>
      <c r="AF537" s="436"/>
      <c r="AG537" s="199"/>
      <c r="AH537" s="199"/>
      <c r="AI537" s="199"/>
      <c r="AJ537" s="199"/>
      <c r="AK537" s="199"/>
      <c r="AL537" s="199"/>
      <c r="AM537" s="199"/>
      <c r="AN537" s="199"/>
      <c r="AO537" s="199"/>
      <c r="AP537" s="199"/>
      <c r="AQ537" s="199"/>
      <c r="AR537" s="199"/>
      <c r="AS537" s="199"/>
      <c r="AT537" s="199"/>
      <c r="AU537" s="199"/>
      <c r="AV537" s="199"/>
      <c r="AW537" s="199"/>
      <c r="AX537" s="199"/>
      <c r="AY537" s="199"/>
      <c r="AZ537" s="199"/>
      <c r="BA537" s="199"/>
      <c r="BB537" s="199"/>
      <c r="BC537" s="199"/>
      <c r="BD537" s="199"/>
      <c r="BE537" s="199"/>
      <c r="BF537" s="199"/>
      <c r="BG537" s="199"/>
      <c r="BH537" s="199"/>
      <c r="BI537" s="199"/>
      <c r="BJ537" s="199"/>
      <c r="BK537" s="199"/>
      <c r="BL537" s="199"/>
      <c r="BM537" s="199"/>
      <c r="BN537" s="199"/>
      <c r="BO537" s="199"/>
      <c r="BP537" s="199"/>
      <c r="BQ537" s="199"/>
      <c r="BR537" s="199"/>
      <c r="BS537" s="199"/>
      <c r="BT537" s="199"/>
      <c r="BU537" s="199"/>
      <c r="BV537" s="199"/>
      <c r="BW537" s="199"/>
      <c r="BX537" s="199"/>
      <c r="BY537" s="199"/>
      <c r="BZ537" s="199"/>
      <c r="CA537" s="199"/>
      <c r="CB537" s="199"/>
      <c r="CC537" s="199"/>
      <c r="CD537" s="199"/>
      <c r="CE537" s="199"/>
      <c r="CF537" s="199"/>
      <c r="CG537" s="55"/>
      <c r="CH537" s="55"/>
      <c r="CI537" s="55"/>
      <c r="CJ537" s="55"/>
      <c r="CK537" s="55"/>
      <c r="CL537" s="55"/>
      <c r="CM537" s="55"/>
    </row>
    <row r="538" spans="1:91" s="1" customFormat="1" ht="27.95" customHeight="1" x14ac:dyDescent="0.15">
      <c r="A538" s="341" t="s">
        <v>67</v>
      </c>
      <c r="B538" s="224" t="s">
        <v>613</v>
      </c>
      <c r="C538" s="116" t="s">
        <v>610</v>
      </c>
      <c r="D538" s="641"/>
      <c r="E538" s="642"/>
      <c r="F538" s="641"/>
      <c r="G538" s="642"/>
      <c r="H538" s="641"/>
      <c r="I538" s="642"/>
      <c r="J538" s="641"/>
      <c r="K538" s="642"/>
      <c r="L538" s="641"/>
      <c r="M538" s="642"/>
      <c r="N538" s="641"/>
      <c r="O538" s="642"/>
      <c r="P538" s="641"/>
      <c r="Q538" s="642"/>
      <c r="R538" s="641"/>
      <c r="S538" s="642"/>
      <c r="T538" s="641"/>
      <c r="U538" s="642"/>
      <c r="V538" s="641"/>
      <c r="W538" s="642"/>
      <c r="X538" s="172"/>
      <c r="Y538" s="250">
        <f t="shared" si="76"/>
        <v>0</v>
      </c>
      <c r="Z538" s="342">
        <v>10</v>
      </c>
      <c r="AA538" s="16">
        <f t="shared" si="78"/>
        <v>0</v>
      </c>
      <c r="AB538" s="402"/>
      <c r="AC538" s="436"/>
      <c r="AD538" s="202"/>
      <c r="AE538" s="199"/>
      <c r="AF538" s="436"/>
      <c r="AG538" s="199"/>
      <c r="AH538" s="199"/>
      <c r="AI538" s="199"/>
      <c r="AJ538" s="199"/>
      <c r="AK538" s="199"/>
      <c r="AL538" s="199"/>
      <c r="AM538" s="199"/>
      <c r="AN538" s="199"/>
      <c r="AO538" s="199"/>
      <c r="AP538" s="199"/>
      <c r="AQ538" s="199"/>
      <c r="AR538" s="199"/>
      <c r="AS538" s="199"/>
      <c r="AT538" s="199"/>
      <c r="AU538" s="199"/>
      <c r="AV538" s="199"/>
      <c r="AW538" s="199"/>
      <c r="AX538" s="199"/>
      <c r="AY538" s="199"/>
      <c r="AZ538" s="199"/>
      <c r="BA538" s="199"/>
      <c r="BB538" s="199"/>
      <c r="BC538" s="199"/>
      <c r="BD538" s="199"/>
      <c r="BE538" s="199"/>
      <c r="BF538" s="199"/>
      <c r="BG538" s="199"/>
      <c r="BH538" s="199"/>
      <c r="BI538" s="199"/>
      <c r="BJ538" s="199"/>
      <c r="BK538" s="199"/>
      <c r="BL538" s="199"/>
      <c r="BM538" s="199"/>
      <c r="BN538" s="199"/>
      <c r="BO538" s="199"/>
      <c r="BP538" s="199"/>
      <c r="BQ538" s="199"/>
      <c r="BR538" s="199"/>
      <c r="BS538" s="199"/>
      <c r="BT538" s="199"/>
      <c r="BU538" s="199"/>
      <c r="BV538" s="199"/>
      <c r="BW538" s="199"/>
      <c r="BX538" s="199"/>
      <c r="BY538" s="199"/>
      <c r="BZ538" s="199"/>
      <c r="CA538" s="199"/>
      <c r="CB538" s="199"/>
      <c r="CC538" s="199"/>
      <c r="CD538" s="199"/>
      <c r="CE538" s="199"/>
      <c r="CF538" s="199"/>
      <c r="CG538" s="55"/>
      <c r="CH538" s="55"/>
      <c r="CI538" s="55"/>
      <c r="CJ538" s="55"/>
      <c r="CK538" s="55"/>
      <c r="CL538" s="55"/>
      <c r="CM538" s="55"/>
    </row>
    <row r="539" spans="1:91" s="1" customFormat="1" ht="27.95" customHeight="1" x14ac:dyDescent="0.15">
      <c r="A539" s="341" t="s">
        <v>1097</v>
      </c>
      <c r="B539" s="224" t="s">
        <v>625</v>
      </c>
      <c r="C539" s="116" t="s">
        <v>1121</v>
      </c>
      <c r="D539" s="641"/>
      <c r="E539" s="642"/>
      <c r="F539" s="641"/>
      <c r="G539" s="642"/>
      <c r="H539" s="641"/>
      <c r="I539" s="642"/>
      <c r="J539" s="641"/>
      <c r="K539" s="642"/>
      <c r="L539" s="641"/>
      <c r="M539" s="642"/>
      <c r="N539" s="641"/>
      <c r="O539" s="642"/>
      <c r="P539" s="641"/>
      <c r="Q539" s="642"/>
      <c r="R539" s="641"/>
      <c r="S539" s="642"/>
      <c r="T539" s="641"/>
      <c r="U539" s="642"/>
      <c r="V539" s="641"/>
      <c r="W539" s="642"/>
      <c r="X539" s="172"/>
      <c r="Y539" s="250">
        <f t="shared" ref="Y539" si="79">IF(OR(D539="s",F539="s",H539="s",J539="s",L539="s",N539="s",P539="s",R539="s",T539="s",V539="s"), 0, IF(OR(D539="a",F539="a",H539="a",J539="a",L539="a",N539="a",P539="a",R539="a",T539="a",V539="a"),Z539,0))</f>
        <v>0</v>
      </c>
      <c r="Z539" s="342">
        <v>10</v>
      </c>
      <c r="AA539" s="16">
        <f t="shared" si="78"/>
        <v>0</v>
      </c>
      <c r="AB539" s="402"/>
      <c r="AC539" s="436"/>
      <c r="AD539" s="202"/>
      <c r="AE539" s="199"/>
      <c r="AF539" s="436"/>
      <c r="AG539" s="199"/>
      <c r="AH539" s="199"/>
      <c r="AI539" s="199"/>
      <c r="AJ539" s="199"/>
      <c r="AK539" s="199"/>
      <c r="AL539" s="199"/>
      <c r="AM539" s="199"/>
      <c r="AN539" s="199"/>
      <c r="AO539" s="199"/>
      <c r="AP539" s="199"/>
      <c r="AQ539" s="199"/>
      <c r="AR539" s="199"/>
      <c r="AS539" s="199"/>
      <c r="AT539" s="199"/>
      <c r="AU539" s="199"/>
      <c r="AV539" s="199"/>
      <c r="AW539" s="199"/>
      <c r="AX539" s="199"/>
      <c r="AY539" s="199"/>
      <c r="AZ539" s="199"/>
      <c r="BA539" s="199"/>
      <c r="BB539" s="199"/>
      <c r="BC539" s="199"/>
      <c r="BD539" s="199"/>
      <c r="BE539" s="199"/>
      <c r="BF539" s="199"/>
      <c r="BG539" s="199"/>
      <c r="BH539" s="199"/>
      <c r="BI539" s="199"/>
      <c r="BJ539" s="199"/>
      <c r="BK539" s="199"/>
      <c r="BL539" s="199"/>
      <c r="BM539" s="199"/>
      <c r="BN539" s="199"/>
      <c r="BO539" s="199"/>
      <c r="BP539" s="199"/>
      <c r="BQ539" s="199"/>
      <c r="BR539" s="199"/>
      <c r="BS539" s="199"/>
      <c r="BT539" s="199"/>
      <c r="BU539" s="199"/>
      <c r="BV539" s="199"/>
      <c r="BW539" s="199"/>
      <c r="BX539" s="199"/>
      <c r="BY539" s="199"/>
      <c r="BZ539" s="199"/>
      <c r="CA539" s="199"/>
      <c r="CB539" s="199"/>
      <c r="CC539" s="199"/>
      <c r="CD539" s="199"/>
      <c r="CE539" s="199"/>
      <c r="CF539" s="199"/>
      <c r="CG539" s="55"/>
      <c r="CH539" s="55"/>
      <c r="CI539" s="55"/>
      <c r="CJ539" s="55"/>
      <c r="CK539" s="55"/>
      <c r="CL539" s="55"/>
      <c r="CM539" s="55"/>
    </row>
    <row r="540" spans="1:91" s="1" customFormat="1" ht="27.95" customHeight="1" x14ac:dyDescent="0.15">
      <c r="A540" s="341" t="s">
        <v>1097</v>
      </c>
      <c r="B540" s="224" t="s">
        <v>626</v>
      </c>
      <c r="C540" s="116" t="s">
        <v>1120</v>
      </c>
      <c r="D540" s="641"/>
      <c r="E540" s="642"/>
      <c r="F540" s="641"/>
      <c r="G540" s="642"/>
      <c r="H540" s="641"/>
      <c r="I540" s="642"/>
      <c r="J540" s="641"/>
      <c r="K540" s="642"/>
      <c r="L540" s="641"/>
      <c r="M540" s="642"/>
      <c r="N540" s="641"/>
      <c r="O540" s="642"/>
      <c r="P540" s="641"/>
      <c r="Q540" s="642"/>
      <c r="R540" s="641"/>
      <c r="S540" s="642"/>
      <c r="T540" s="641"/>
      <c r="U540" s="642"/>
      <c r="V540" s="641"/>
      <c r="W540" s="642"/>
      <c r="X540" s="172"/>
      <c r="Y540" s="250">
        <f t="shared" ref="Y540" si="80">IF(OR(D540="s",F540="s",H540="s",J540="s",L540="s",N540="s",P540="s",R540="s",T540="s",V540="s"), 0, IF(OR(D540="a",F540="a",H540="a",J540="a",L540="a",N540="a",P540="a",R540="a",T540="a",V540="a"),Z540,0))</f>
        <v>0</v>
      </c>
      <c r="Z540" s="342">
        <v>10</v>
      </c>
      <c r="AA540" s="16">
        <f t="shared" ref="AA540" si="81">COUNTIF(D540:W540,"a")+COUNTIF(D540:W540,"s")+COUNTIF(X540,"na")</f>
        <v>0</v>
      </c>
      <c r="AB540" s="402"/>
      <c r="AC540" s="436"/>
      <c r="AD540" s="202"/>
      <c r="AE540" s="199"/>
      <c r="AF540" s="436"/>
      <c r="AG540" s="199"/>
      <c r="AH540" s="199"/>
      <c r="AI540" s="199"/>
      <c r="AJ540" s="199"/>
      <c r="AK540" s="199"/>
      <c r="AL540" s="199"/>
      <c r="AM540" s="199"/>
      <c r="AN540" s="199"/>
      <c r="AO540" s="199"/>
      <c r="AP540" s="199"/>
      <c r="AQ540" s="199"/>
      <c r="AR540" s="199"/>
      <c r="AS540" s="199"/>
      <c r="AT540" s="199"/>
      <c r="AU540" s="199"/>
      <c r="AV540" s="199"/>
      <c r="AW540" s="199"/>
      <c r="AX540" s="199"/>
      <c r="AY540" s="199"/>
      <c r="AZ540" s="199"/>
      <c r="BA540" s="199"/>
      <c r="BB540" s="199"/>
      <c r="BC540" s="199"/>
      <c r="BD540" s="199"/>
      <c r="BE540" s="199"/>
      <c r="BF540" s="199"/>
      <c r="BG540" s="199"/>
      <c r="BH540" s="199"/>
      <c r="BI540" s="199"/>
      <c r="BJ540" s="199"/>
      <c r="BK540" s="199"/>
      <c r="BL540" s="199"/>
      <c r="BM540" s="199"/>
      <c r="BN540" s="199"/>
      <c r="BO540" s="199"/>
      <c r="BP540" s="199"/>
      <c r="BQ540" s="199"/>
      <c r="BR540" s="199"/>
      <c r="BS540" s="199"/>
      <c r="BT540" s="199"/>
      <c r="BU540" s="199"/>
      <c r="BV540" s="199"/>
      <c r="BW540" s="199"/>
      <c r="BX540" s="199"/>
      <c r="BY540" s="199"/>
      <c r="BZ540" s="199"/>
      <c r="CA540" s="199"/>
      <c r="CB540" s="199"/>
      <c r="CC540" s="199"/>
      <c r="CD540" s="199"/>
      <c r="CE540" s="199"/>
      <c r="CF540" s="199"/>
      <c r="CG540" s="55"/>
      <c r="CH540" s="55"/>
      <c r="CI540" s="55"/>
      <c r="CJ540" s="55"/>
      <c r="CK540" s="55"/>
      <c r="CL540" s="55"/>
      <c r="CM540" s="55"/>
    </row>
    <row r="541" spans="1:91" s="1" customFormat="1" ht="27.95" customHeight="1" thickBot="1" x14ac:dyDescent="0.2">
      <c r="A541" s="341" t="s">
        <v>67</v>
      </c>
      <c r="B541" s="224" t="s">
        <v>627</v>
      </c>
      <c r="C541" s="444" t="s">
        <v>628</v>
      </c>
      <c r="D541" s="641"/>
      <c r="E541" s="642"/>
      <c r="F541" s="641"/>
      <c r="G541" s="642"/>
      <c r="H541" s="641"/>
      <c r="I541" s="642"/>
      <c r="J541" s="641"/>
      <c r="K541" s="642"/>
      <c r="L541" s="641"/>
      <c r="M541" s="642"/>
      <c r="N541" s="641"/>
      <c r="O541" s="642"/>
      <c r="P541" s="641"/>
      <c r="Q541" s="642"/>
      <c r="R541" s="641"/>
      <c r="S541" s="642"/>
      <c r="T541" s="641"/>
      <c r="U541" s="642"/>
      <c r="V541" s="641"/>
      <c r="W541" s="642"/>
      <c r="X541" s="172"/>
      <c r="Y541" s="250">
        <f t="shared" ref="Y541" si="82">IF(OR(D541="s",F541="s",H541="s",J541="s",L541="s",N541="s",P541="s",R541="s",T541="s",V541="s"), 0, IF(OR(D541="a",F541="a",H541="a",J541="a",L541="a",N541="a",P541="a",R541="a",T541="a",V541="a"),Z541,0))</f>
        <v>0</v>
      </c>
      <c r="Z541" s="342">
        <f>IF(Y541="na",0,10)</f>
        <v>10</v>
      </c>
      <c r="AA541" s="16">
        <f>COUNTIF(D541:W541,"a")+COUNTIF(X541,"na")</f>
        <v>0</v>
      </c>
      <c r="AB541" s="402"/>
      <c r="AC541" s="436"/>
      <c r="AD541" s="202"/>
      <c r="AE541" s="199"/>
      <c r="AF541" s="436"/>
      <c r="AG541" s="199"/>
      <c r="AH541" s="199"/>
      <c r="AI541" s="199"/>
      <c r="AJ541" s="199"/>
      <c r="AK541" s="199"/>
      <c r="AL541" s="199"/>
      <c r="AM541" s="199"/>
      <c r="AN541" s="199"/>
      <c r="AO541" s="199"/>
      <c r="AP541" s="199"/>
      <c r="AQ541" s="199"/>
      <c r="AR541" s="199"/>
      <c r="AS541" s="199"/>
      <c r="AT541" s="199"/>
      <c r="AU541" s="199"/>
      <c r="AV541" s="199"/>
      <c r="AW541" s="199"/>
      <c r="AX541" s="199"/>
      <c r="AY541" s="199"/>
      <c r="AZ541" s="199"/>
      <c r="BA541" s="199"/>
      <c r="BB541" s="199"/>
      <c r="BC541" s="199"/>
      <c r="BD541" s="199"/>
      <c r="BE541" s="199"/>
      <c r="BF541" s="199"/>
      <c r="BG541" s="199"/>
      <c r="BH541" s="199"/>
      <c r="BI541" s="199"/>
      <c r="BJ541" s="199"/>
      <c r="BK541" s="199"/>
      <c r="BL541" s="199"/>
      <c r="BM541" s="199"/>
      <c r="BN541" s="199"/>
      <c r="BO541" s="199"/>
      <c r="BP541" s="199"/>
      <c r="BQ541" s="199"/>
      <c r="BR541" s="199"/>
      <c r="BS541" s="199"/>
      <c r="BT541" s="199"/>
      <c r="BU541" s="199"/>
      <c r="BV541" s="199"/>
      <c r="BW541" s="199"/>
      <c r="BX541" s="199"/>
      <c r="BY541" s="199"/>
      <c r="BZ541" s="199"/>
      <c r="CA541" s="199"/>
      <c r="CB541" s="199"/>
      <c r="CC541" s="199"/>
      <c r="CD541" s="199"/>
      <c r="CE541" s="199"/>
      <c r="CF541" s="199"/>
      <c r="CG541" s="55"/>
      <c r="CH541" s="55"/>
      <c r="CI541" s="55"/>
      <c r="CJ541" s="55"/>
      <c r="CK541" s="55"/>
      <c r="CL541" s="55"/>
      <c r="CM541" s="55"/>
    </row>
    <row r="542" spans="1:91" s="1" customFormat="1" ht="21" customHeight="1" thickTop="1" thickBot="1" x14ac:dyDescent="0.25">
      <c r="A542" s="341" t="s">
        <v>67</v>
      </c>
      <c r="B542" s="12"/>
      <c r="C542" s="134"/>
      <c r="D542" s="631" t="s">
        <v>145</v>
      </c>
      <c r="E542" s="648"/>
      <c r="F542" s="648"/>
      <c r="G542" s="648"/>
      <c r="H542" s="648"/>
      <c r="I542" s="648"/>
      <c r="J542" s="648"/>
      <c r="K542" s="648"/>
      <c r="L542" s="648"/>
      <c r="M542" s="648"/>
      <c r="N542" s="648"/>
      <c r="O542" s="648"/>
      <c r="P542" s="648"/>
      <c r="Q542" s="648"/>
      <c r="R542" s="648"/>
      <c r="S542" s="648"/>
      <c r="T542" s="648"/>
      <c r="U542" s="648"/>
      <c r="V542" s="648"/>
      <c r="W542" s="648"/>
      <c r="X542" s="649"/>
      <c r="Y542" s="56">
        <f>SUM(Y525:Y541)</f>
        <v>0</v>
      </c>
      <c r="Z542" s="339">
        <f>SUM(Z525:Z530)+SUM(Z532:Z541)</f>
        <v>160</v>
      </c>
      <c r="AA542" s="16"/>
      <c r="AB542" s="55"/>
      <c r="AC542" s="436"/>
      <c r="AD542" s="202"/>
      <c r="AE542" s="199"/>
      <c r="AF542" s="436"/>
      <c r="AG542" s="199"/>
      <c r="AH542" s="199"/>
      <c r="AI542" s="199"/>
      <c r="AJ542" s="199"/>
      <c r="AK542" s="199"/>
      <c r="AL542" s="199"/>
      <c r="AM542" s="199"/>
      <c r="AN542" s="199"/>
      <c r="AO542" s="199"/>
      <c r="AP542" s="199"/>
      <c r="AQ542" s="199"/>
      <c r="AR542" s="199"/>
      <c r="AS542" s="199"/>
      <c r="AT542" s="199"/>
      <c r="AU542" s="199"/>
      <c r="AV542" s="199"/>
      <c r="AW542" s="199"/>
      <c r="AX542" s="199"/>
      <c r="AY542" s="199"/>
      <c r="AZ542" s="199"/>
      <c r="BA542" s="199"/>
      <c r="BB542" s="199"/>
      <c r="BC542" s="199"/>
      <c r="BD542" s="199"/>
      <c r="BE542" s="199"/>
      <c r="BF542" s="199"/>
      <c r="BG542" s="199"/>
      <c r="BH542" s="199"/>
      <c r="BI542" s="199"/>
      <c r="BJ542" s="199"/>
      <c r="BK542" s="199"/>
      <c r="BL542" s="199"/>
      <c r="BM542" s="199"/>
      <c r="BN542" s="199"/>
      <c r="BO542" s="199"/>
      <c r="BP542" s="199"/>
      <c r="BQ542" s="199"/>
      <c r="BR542" s="199"/>
      <c r="BS542" s="199"/>
      <c r="BT542" s="199"/>
      <c r="BU542" s="199"/>
      <c r="BV542" s="199"/>
      <c r="BW542" s="199"/>
      <c r="BX542" s="199"/>
      <c r="BY542" s="199"/>
      <c r="BZ542" s="199"/>
      <c r="CA542" s="199"/>
      <c r="CB542" s="199"/>
      <c r="CC542" s="199"/>
      <c r="CD542" s="199"/>
      <c r="CE542" s="199"/>
      <c r="CF542" s="199"/>
      <c r="CG542" s="55"/>
      <c r="CH542" s="55"/>
      <c r="CI542" s="55"/>
      <c r="CJ542" s="55"/>
      <c r="CK542" s="55"/>
      <c r="CL542" s="55"/>
      <c r="CM542" s="55"/>
    </row>
    <row r="543" spans="1:91" s="1" customFormat="1" ht="21" customHeight="1" thickBot="1" x14ac:dyDescent="0.25">
      <c r="A543" s="330" t="s">
        <v>67</v>
      </c>
      <c r="B543" s="220"/>
      <c r="C543" s="170"/>
      <c r="D543" s="634"/>
      <c r="E543" s="635"/>
      <c r="F543" s="806">
        <f>Z529+Z530+Z532+Z533</f>
        <v>40</v>
      </c>
      <c r="G543" s="646"/>
      <c r="H543" s="646"/>
      <c r="I543" s="646"/>
      <c r="J543" s="646"/>
      <c r="K543" s="646"/>
      <c r="L543" s="646"/>
      <c r="M543" s="646"/>
      <c r="N543" s="646"/>
      <c r="O543" s="646"/>
      <c r="P543" s="646"/>
      <c r="Q543" s="646"/>
      <c r="R543" s="646"/>
      <c r="S543" s="646"/>
      <c r="T543" s="646"/>
      <c r="U543" s="646"/>
      <c r="V543" s="646"/>
      <c r="W543" s="646"/>
      <c r="X543" s="646"/>
      <c r="Y543" s="646"/>
      <c r="Z543" s="647"/>
      <c r="AA543" s="16"/>
      <c r="AB543" s="55"/>
      <c r="AC543" s="436"/>
      <c r="AD543" s="202"/>
      <c r="AE543" s="199"/>
      <c r="AF543" s="436"/>
      <c r="AG543" s="199"/>
      <c r="AH543" s="199"/>
      <c r="AI543" s="199"/>
      <c r="AJ543" s="199"/>
      <c r="AK543" s="199"/>
      <c r="AL543" s="199"/>
      <c r="AM543" s="199"/>
      <c r="AN543" s="199"/>
      <c r="AO543" s="199"/>
      <c r="AP543" s="199"/>
      <c r="AQ543" s="199"/>
      <c r="AR543" s="199"/>
      <c r="AS543" s="199"/>
      <c r="AT543" s="199"/>
      <c r="AU543" s="199"/>
      <c r="AV543" s="199"/>
      <c r="AW543" s="199"/>
      <c r="AX543" s="199"/>
      <c r="AY543" s="199"/>
      <c r="AZ543" s="199"/>
      <c r="BA543" s="199"/>
      <c r="BB543" s="199"/>
      <c r="BC543" s="199"/>
      <c r="BD543" s="199"/>
      <c r="BE543" s="199"/>
      <c r="BF543" s="199"/>
      <c r="BG543" s="199"/>
      <c r="BH543" s="199"/>
      <c r="BI543" s="199"/>
      <c r="BJ543" s="199"/>
      <c r="BK543" s="199"/>
      <c r="BL543" s="199"/>
      <c r="BM543" s="199"/>
      <c r="BN543" s="199"/>
      <c r="BO543" s="199"/>
      <c r="BP543" s="199"/>
      <c r="BQ543" s="199"/>
      <c r="BR543" s="199"/>
      <c r="BS543" s="199"/>
      <c r="BT543" s="199"/>
      <c r="BU543" s="199"/>
      <c r="BV543" s="199"/>
      <c r="BW543" s="199"/>
      <c r="BX543" s="199"/>
      <c r="BY543" s="199"/>
      <c r="BZ543" s="199"/>
      <c r="CA543" s="199"/>
      <c r="CB543" s="199"/>
      <c r="CC543" s="199"/>
      <c r="CD543" s="199"/>
      <c r="CE543" s="199"/>
      <c r="CF543" s="199"/>
      <c r="CG543" s="55"/>
      <c r="CH543" s="55"/>
      <c r="CI543" s="55"/>
      <c r="CJ543" s="55"/>
      <c r="CK543" s="55"/>
      <c r="CL543" s="55"/>
      <c r="CM543" s="55"/>
    </row>
    <row r="544" spans="1:91" ht="30" customHeight="1" thickBot="1" x14ac:dyDescent="0.25">
      <c r="A544" s="327"/>
      <c r="B544" s="247" t="s">
        <v>62</v>
      </c>
      <c r="C544" s="157" t="s">
        <v>108</v>
      </c>
      <c r="D544" s="61"/>
      <c r="E544" s="60"/>
      <c r="F544" s="61"/>
      <c r="G544" s="62"/>
      <c r="H544" s="59"/>
      <c r="I544" s="60"/>
      <c r="J544" s="63" t="s">
        <v>429</v>
      </c>
      <c r="K544" s="62"/>
      <c r="L544" s="59" t="s">
        <v>429</v>
      </c>
      <c r="M544" s="60"/>
      <c r="N544" s="61"/>
      <c r="O544" s="62"/>
      <c r="P544" s="59"/>
      <c r="Q544" s="60"/>
      <c r="R544" s="61"/>
      <c r="S544" s="62"/>
      <c r="T544" s="59"/>
      <c r="U544" s="60"/>
      <c r="V544" s="61"/>
      <c r="W544" s="62"/>
      <c r="X544" s="64"/>
      <c r="Y544" s="165"/>
      <c r="Z544" s="314"/>
      <c r="AA544" s="55"/>
      <c r="AD544" s="209"/>
    </row>
    <row r="545" spans="1:91" s="1" customFormat="1" ht="67.7" customHeight="1" x14ac:dyDescent="0.2">
      <c r="A545" s="355"/>
      <c r="B545" s="240" t="s">
        <v>71</v>
      </c>
      <c r="C545" s="119" t="s">
        <v>504</v>
      </c>
      <c r="D545" s="584"/>
      <c r="E545" s="643"/>
      <c r="F545" s="584"/>
      <c r="G545" s="643"/>
      <c r="H545" s="584"/>
      <c r="I545" s="643"/>
      <c r="J545" s="584"/>
      <c r="K545" s="643"/>
      <c r="L545" s="584"/>
      <c r="M545" s="643"/>
      <c r="N545" s="584"/>
      <c r="O545" s="643"/>
      <c r="P545" s="584"/>
      <c r="Q545" s="643"/>
      <c r="R545" s="584"/>
      <c r="S545" s="643"/>
      <c r="T545" s="584"/>
      <c r="U545" s="643"/>
      <c r="V545" s="584"/>
      <c r="W545" s="643"/>
      <c r="X545" s="173"/>
      <c r="Y545" s="104">
        <f>IF(OR(D545="s",F545="s",H545="s",J545="s",L545="s",N545="s",P545="s",R545="s",T545="s",V545="s"), 0, IF(OR(D545="a",F545="a",H545="a",J545="a",L545="a",N545="a",P545="a",R545="a",T545="a",V545="a"),Z545,0))</f>
        <v>0</v>
      </c>
      <c r="Z545" s="340">
        <v>20</v>
      </c>
      <c r="AA545" s="16">
        <f>COUNTIF(D545:W545,"a")+COUNTIF(D545:W545,"s")</f>
        <v>0</v>
      </c>
      <c r="AB545" s="402"/>
      <c r="AC545" s="436"/>
      <c r="AD545" s="202" t="s">
        <v>34</v>
      </c>
      <c r="AE545" s="199"/>
      <c r="AF545" s="436"/>
      <c r="AG545" s="199"/>
      <c r="AH545" s="199"/>
      <c r="AI545" s="199"/>
      <c r="AJ545" s="199"/>
      <c r="AK545" s="199"/>
      <c r="AL545" s="199"/>
      <c r="AM545" s="199"/>
      <c r="AN545" s="199"/>
      <c r="AO545" s="199"/>
      <c r="AP545" s="199"/>
      <c r="AQ545" s="199"/>
      <c r="AR545" s="199"/>
      <c r="AS545" s="199"/>
      <c r="AT545" s="199"/>
      <c r="AU545" s="199"/>
      <c r="AV545" s="199"/>
      <c r="AW545" s="199"/>
      <c r="AX545" s="199"/>
      <c r="AY545" s="199"/>
      <c r="AZ545" s="199"/>
      <c r="BA545" s="199"/>
      <c r="BB545" s="199"/>
      <c r="BC545" s="199"/>
      <c r="BD545" s="199"/>
      <c r="BE545" s="199"/>
      <c r="BF545" s="199"/>
      <c r="BG545" s="199"/>
      <c r="BH545" s="199"/>
      <c r="BI545" s="199"/>
      <c r="BJ545" s="199"/>
      <c r="BK545" s="199"/>
      <c r="BL545" s="199"/>
      <c r="BM545" s="199"/>
      <c r="BN545" s="199"/>
      <c r="BO545" s="199"/>
      <c r="BP545" s="199"/>
      <c r="BQ545" s="199"/>
      <c r="BR545" s="199"/>
      <c r="BS545" s="199"/>
      <c r="BT545" s="199"/>
      <c r="BU545" s="199"/>
      <c r="BV545" s="199"/>
      <c r="BW545" s="199"/>
      <c r="BX545" s="199"/>
      <c r="BY545" s="199"/>
      <c r="BZ545" s="199"/>
      <c r="CA545" s="199"/>
      <c r="CB545" s="199"/>
      <c r="CC545" s="199"/>
      <c r="CD545" s="199"/>
      <c r="CE545" s="199"/>
      <c r="CF545" s="199"/>
      <c r="CG545" s="55"/>
      <c r="CH545" s="55"/>
      <c r="CI545" s="55"/>
      <c r="CJ545" s="55"/>
      <c r="CK545" s="55"/>
      <c r="CL545" s="55"/>
      <c r="CM545" s="55"/>
    </row>
    <row r="546" spans="1:91" s="1" customFormat="1" ht="45" customHeight="1" x14ac:dyDescent="0.2">
      <c r="A546" s="355"/>
      <c r="B546" s="224" t="s">
        <v>255</v>
      </c>
      <c r="C546" s="124" t="s">
        <v>552</v>
      </c>
      <c r="D546" s="585"/>
      <c r="E546" s="627"/>
      <c r="F546" s="585"/>
      <c r="G546" s="627"/>
      <c r="H546" s="585"/>
      <c r="I546" s="627"/>
      <c r="J546" s="585"/>
      <c r="K546" s="627"/>
      <c r="L546" s="585"/>
      <c r="M546" s="627"/>
      <c r="N546" s="585"/>
      <c r="O546" s="627"/>
      <c r="P546" s="585"/>
      <c r="Q546" s="627"/>
      <c r="R546" s="585"/>
      <c r="S546" s="627"/>
      <c r="T546" s="585"/>
      <c r="U546" s="627"/>
      <c r="V546" s="585"/>
      <c r="W546" s="627"/>
      <c r="X546" s="173"/>
      <c r="Y546" s="104">
        <f>IF(OR(D546="s",F546="s",H546="s",J546="s",L546="s",N546="s",P546="s",R546="s",T546="s",V546="s"), 0, IF(OR(D546="a",F546="a",H546="a",J546="a",L546="a",N546="a",P546="a",R546="a",T546="a",V546="a"),Z546,0))</f>
        <v>0</v>
      </c>
      <c r="Z546" s="338">
        <v>20</v>
      </c>
      <c r="AA546" s="16">
        <f>COUNTIF(D546:W546,"a")+COUNTIF(D546:W546,"s")</f>
        <v>0</v>
      </c>
      <c r="AB546" s="402"/>
      <c r="AC546" s="436"/>
      <c r="AD546" s="202" t="s">
        <v>34</v>
      </c>
      <c r="AE546" s="199"/>
      <c r="AF546" s="436"/>
      <c r="AG546" s="199"/>
      <c r="AH546" s="199"/>
      <c r="AI546" s="199"/>
      <c r="AJ546" s="199"/>
      <c r="AK546" s="199"/>
      <c r="AL546" s="199"/>
      <c r="AM546" s="199"/>
      <c r="AN546" s="199"/>
      <c r="AO546" s="199"/>
      <c r="AP546" s="199"/>
      <c r="AQ546" s="199"/>
      <c r="AR546" s="199"/>
      <c r="AS546" s="199"/>
      <c r="AT546" s="199"/>
      <c r="AU546" s="199"/>
      <c r="AV546" s="199"/>
      <c r="AW546" s="199"/>
      <c r="AX546" s="199"/>
      <c r="AY546" s="199"/>
      <c r="AZ546" s="199"/>
      <c r="BA546" s="199"/>
      <c r="BB546" s="199"/>
      <c r="BC546" s="199"/>
      <c r="BD546" s="199"/>
      <c r="BE546" s="199"/>
      <c r="BF546" s="199"/>
      <c r="BG546" s="199"/>
      <c r="BH546" s="199"/>
      <c r="BI546" s="199"/>
      <c r="BJ546" s="199"/>
      <c r="BK546" s="199"/>
      <c r="BL546" s="199"/>
      <c r="BM546" s="199"/>
      <c r="BN546" s="199"/>
      <c r="BO546" s="199"/>
      <c r="BP546" s="199"/>
      <c r="BQ546" s="199"/>
      <c r="BR546" s="199"/>
      <c r="BS546" s="199"/>
      <c r="BT546" s="199"/>
      <c r="BU546" s="199"/>
      <c r="BV546" s="199"/>
      <c r="BW546" s="199"/>
      <c r="BX546" s="199"/>
      <c r="BY546" s="199"/>
      <c r="BZ546" s="199"/>
      <c r="CA546" s="199"/>
      <c r="CB546" s="199"/>
      <c r="CC546" s="199"/>
      <c r="CD546" s="199"/>
      <c r="CE546" s="199"/>
      <c r="CF546" s="199"/>
      <c r="CG546" s="55"/>
      <c r="CH546" s="55"/>
      <c r="CI546" s="55"/>
      <c r="CJ546" s="55"/>
      <c r="CK546" s="55"/>
      <c r="CL546" s="55"/>
      <c r="CM546" s="55"/>
    </row>
    <row r="547" spans="1:91" s="1" customFormat="1" ht="45" customHeight="1" x14ac:dyDescent="0.2">
      <c r="A547" s="355"/>
      <c r="B547" s="224" t="s">
        <v>505</v>
      </c>
      <c r="C547" s="124" t="s">
        <v>506</v>
      </c>
      <c r="D547" s="585"/>
      <c r="E547" s="627"/>
      <c r="F547" s="585"/>
      <c r="G547" s="627"/>
      <c r="H547" s="585"/>
      <c r="I547" s="627"/>
      <c r="J547" s="585"/>
      <c r="K547" s="627"/>
      <c r="L547" s="585"/>
      <c r="M547" s="627"/>
      <c r="N547" s="585"/>
      <c r="O547" s="627"/>
      <c r="P547" s="585"/>
      <c r="Q547" s="627"/>
      <c r="R547" s="585"/>
      <c r="S547" s="627"/>
      <c r="T547" s="585"/>
      <c r="U547" s="627"/>
      <c r="V547" s="585"/>
      <c r="W547" s="627"/>
      <c r="X547" s="173"/>
      <c r="Y547" s="104">
        <f>IF(OR(D547="s",F547="s",H547="s",J547="s",L547="s",N547="s",P547="s",R547="s",T547="s",V547="s"), 0, IF(OR(D547="a",F547="a",H547="a",J547="a",L547="a",N547="a",P547="a",R547="a",T547="a",V547="a"),Z547,0))</f>
        <v>0</v>
      </c>
      <c r="Z547" s="338">
        <v>10</v>
      </c>
      <c r="AA547" s="16">
        <f>COUNTIF(D547:W547,"a")+COUNTIF(D547:W547,"s")</f>
        <v>0</v>
      </c>
      <c r="AB547" s="402"/>
      <c r="AC547" s="436"/>
      <c r="AD547" s="202"/>
      <c r="AE547" s="199"/>
      <c r="AF547" s="436"/>
      <c r="AG547" s="199"/>
      <c r="AH547" s="199"/>
      <c r="AI547" s="199"/>
      <c r="AJ547" s="199"/>
      <c r="AK547" s="199"/>
      <c r="AL547" s="199"/>
      <c r="AM547" s="199"/>
      <c r="AN547" s="199"/>
      <c r="AO547" s="199"/>
      <c r="AP547" s="199"/>
      <c r="AQ547" s="199"/>
      <c r="AR547" s="199"/>
      <c r="AS547" s="199"/>
      <c r="AT547" s="199"/>
      <c r="AU547" s="199"/>
      <c r="AV547" s="199"/>
      <c r="AW547" s="199"/>
      <c r="AX547" s="199"/>
      <c r="AY547" s="199"/>
      <c r="AZ547" s="199"/>
      <c r="BA547" s="199"/>
      <c r="BB547" s="199"/>
      <c r="BC547" s="199"/>
      <c r="BD547" s="199"/>
      <c r="BE547" s="199"/>
      <c r="BF547" s="199"/>
      <c r="BG547" s="199"/>
      <c r="BH547" s="199"/>
      <c r="BI547" s="199"/>
      <c r="BJ547" s="199"/>
      <c r="BK547" s="199"/>
      <c r="BL547" s="199"/>
      <c r="BM547" s="199"/>
      <c r="BN547" s="199"/>
      <c r="BO547" s="199"/>
      <c r="BP547" s="199"/>
      <c r="BQ547" s="199"/>
      <c r="BR547" s="199"/>
      <c r="BS547" s="199"/>
      <c r="BT547" s="199"/>
      <c r="BU547" s="199"/>
      <c r="BV547" s="199"/>
      <c r="BW547" s="199"/>
      <c r="BX547" s="199"/>
      <c r="BY547" s="199"/>
      <c r="BZ547" s="199"/>
      <c r="CA547" s="199"/>
      <c r="CB547" s="199"/>
      <c r="CC547" s="199"/>
      <c r="CD547" s="199"/>
      <c r="CE547" s="199"/>
      <c r="CF547" s="199"/>
      <c r="CG547" s="55"/>
      <c r="CH547" s="55"/>
      <c r="CI547" s="55"/>
      <c r="CJ547" s="55"/>
      <c r="CK547" s="55"/>
      <c r="CL547" s="55"/>
      <c r="CM547" s="55"/>
    </row>
    <row r="548" spans="1:91" s="1" customFormat="1" ht="45" customHeight="1" x14ac:dyDescent="0.2">
      <c r="A548" s="355"/>
      <c r="B548" s="224" t="s">
        <v>507</v>
      </c>
      <c r="C548" s="124" t="s">
        <v>508</v>
      </c>
      <c r="D548" s="585"/>
      <c r="E548" s="627"/>
      <c r="F548" s="585"/>
      <c r="G548" s="627"/>
      <c r="H548" s="585"/>
      <c r="I548" s="627"/>
      <c r="J548" s="585"/>
      <c r="K548" s="627"/>
      <c r="L548" s="585"/>
      <c r="M548" s="627"/>
      <c r="N548" s="585"/>
      <c r="O548" s="627"/>
      <c r="P548" s="585"/>
      <c r="Q548" s="627"/>
      <c r="R548" s="585"/>
      <c r="S548" s="627"/>
      <c r="T548" s="585"/>
      <c r="U548" s="627"/>
      <c r="V548" s="585"/>
      <c r="W548" s="627"/>
      <c r="X548" s="173"/>
      <c r="Y548" s="104">
        <f>IF(OR(D548="s",F548="s",H548="s",J548="s",L548="s",N548="s",P548="s",R548="s",T548="s",V548="s"), 0, IF(OR(D548="a",F548="a",H548="a",J548="a",L548="a",N548="a",P548="a",R548="a",T548="a",V548="a"),Z548,0))</f>
        <v>0</v>
      </c>
      <c r="Z548" s="338">
        <v>10</v>
      </c>
      <c r="AA548" s="16">
        <f>COUNTIF(D548:W548,"a")+COUNTIF(D548:W548,"s")</f>
        <v>0</v>
      </c>
      <c r="AB548" s="402"/>
      <c r="AC548" s="436"/>
      <c r="AD548" s="202"/>
      <c r="AE548" s="199"/>
      <c r="AF548" s="436"/>
      <c r="AG548" s="199"/>
      <c r="AH548" s="199"/>
      <c r="AI548" s="199"/>
      <c r="AJ548" s="199"/>
      <c r="AK548" s="199"/>
      <c r="AL548" s="199"/>
      <c r="AM548" s="199"/>
      <c r="AN548" s="199"/>
      <c r="AO548" s="199"/>
      <c r="AP548" s="199"/>
      <c r="AQ548" s="199"/>
      <c r="AR548" s="199"/>
      <c r="AS548" s="199"/>
      <c r="AT548" s="199"/>
      <c r="AU548" s="199"/>
      <c r="AV548" s="199"/>
      <c r="AW548" s="199"/>
      <c r="AX548" s="199"/>
      <c r="AY548" s="199"/>
      <c r="AZ548" s="199"/>
      <c r="BA548" s="199"/>
      <c r="BB548" s="199"/>
      <c r="BC548" s="199"/>
      <c r="BD548" s="199"/>
      <c r="BE548" s="199"/>
      <c r="BF548" s="199"/>
      <c r="BG548" s="199"/>
      <c r="BH548" s="199"/>
      <c r="BI548" s="199"/>
      <c r="BJ548" s="199"/>
      <c r="BK548" s="199"/>
      <c r="BL548" s="199"/>
      <c r="BM548" s="199"/>
      <c r="BN548" s="199"/>
      <c r="BO548" s="199"/>
      <c r="BP548" s="199"/>
      <c r="BQ548" s="199"/>
      <c r="BR548" s="199"/>
      <c r="BS548" s="199"/>
      <c r="BT548" s="199"/>
      <c r="BU548" s="199"/>
      <c r="BV548" s="199"/>
      <c r="BW548" s="199"/>
      <c r="BX548" s="199"/>
      <c r="BY548" s="199"/>
      <c r="BZ548" s="199"/>
      <c r="CA548" s="199"/>
      <c r="CB548" s="199"/>
      <c r="CC548" s="199"/>
      <c r="CD548" s="199"/>
      <c r="CE548" s="199"/>
      <c r="CF548" s="199"/>
      <c r="CG548" s="55"/>
      <c r="CH548" s="55"/>
      <c r="CI548" s="55"/>
      <c r="CJ548" s="55"/>
      <c r="CK548" s="55"/>
      <c r="CL548" s="55"/>
      <c r="CM548" s="55"/>
    </row>
    <row r="549" spans="1:91" s="1" customFormat="1" ht="67.7" customHeight="1" x14ac:dyDescent="0.2">
      <c r="A549" s="355"/>
      <c r="B549" s="224" t="s">
        <v>546</v>
      </c>
      <c r="C549" s="124" t="s">
        <v>547</v>
      </c>
      <c r="D549" s="585"/>
      <c r="E549" s="627"/>
      <c r="F549" s="585"/>
      <c r="G549" s="627"/>
      <c r="H549" s="585"/>
      <c r="I549" s="627"/>
      <c r="J549" s="585"/>
      <c r="K549" s="627"/>
      <c r="L549" s="585"/>
      <c r="M549" s="627"/>
      <c r="N549" s="585"/>
      <c r="O549" s="627"/>
      <c r="P549" s="585"/>
      <c r="Q549" s="627"/>
      <c r="R549" s="585"/>
      <c r="S549" s="627"/>
      <c r="T549" s="585"/>
      <c r="U549" s="627"/>
      <c r="V549" s="585"/>
      <c r="W549" s="627"/>
      <c r="X549" s="172"/>
      <c r="Y549" s="104">
        <f>IF(OR(D549="s",F549="s",H549="s",J549="s",L549="s",N549="s",P549="s",R549="s",T549="s",V549="s"), 0, IF(OR(D549="a",F549="a",H549="a",J549="a",L549="a",N549="a",P549="a",R549="a",T549="a",V549="a",X549="na"),Z549,0))</f>
        <v>0</v>
      </c>
      <c r="Z549" s="338">
        <v>10</v>
      </c>
      <c r="AA549" s="16">
        <f>COUNTIF(D549:W549,"a")+COUNTIF(D549:W549,"s")+COUNTIF(X549,"na")</f>
        <v>0</v>
      </c>
      <c r="AB549" s="402"/>
      <c r="AC549" s="436"/>
      <c r="AD549" s="202"/>
      <c r="AE549" s="199"/>
      <c r="AF549" s="436"/>
      <c r="AG549" s="199"/>
      <c r="AH549" s="199"/>
      <c r="AI549" s="199"/>
      <c r="AJ549" s="199"/>
      <c r="AK549" s="199"/>
      <c r="AL549" s="199"/>
      <c r="AM549" s="199"/>
      <c r="AN549" s="199"/>
      <c r="AO549" s="199"/>
      <c r="AP549" s="199"/>
      <c r="AQ549" s="199"/>
      <c r="AR549" s="199"/>
      <c r="AS549" s="199"/>
      <c r="AT549" s="199"/>
      <c r="AU549" s="199"/>
      <c r="AV549" s="199"/>
      <c r="AW549" s="199"/>
      <c r="AX549" s="199"/>
      <c r="AY549" s="199"/>
      <c r="AZ549" s="199"/>
      <c r="BA549" s="199"/>
      <c r="BB549" s="199"/>
      <c r="BC549" s="199"/>
      <c r="BD549" s="199"/>
      <c r="BE549" s="199"/>
      <c r="BF549" s="199"/>
      <c r="BG549" s="199"/>
      <c r="BH549" s="199"/>
      <c r="BI549" s="199"/>
      <c r="BJ549" s="199"/>
      <c r="BK549" s="199"/>
      <c r="BL549" s="199"/>
      <c r="BM549" s="199"/>
      <c r="BN549" s="199"/>
      <c r="BO549" s="199"/>
      <c r="BP549" s="199"/>
      <c r="BQ549" s="199"/>
      <c r="BR549" s="199"/>
      <c r="BS549" s="199"/>
      <c r="BT549" s="199"/>
      <c r="BU549" s="199"/>
      <c r="BV549" s="199"/>
      <c r="BW549" s="199"/>
      <c r="BX549" s="199"/>
      <c r="BY549" s="199"/>
      <c r="BZ549" s="199"/>
      <c r="CA549" s="199"/>
      <c r="CB549" s="199"/>
      <c r="CC549" s="199"/>
      <c r="CD549" s="199"/>
      <c r="CE549" s="199"/>
      <c r="CF549" s="199"/>
      <c r="CG549" s="55"/>
      <c r="CH549" s="55"/>
      <c r="CI549" s="55"/>
      <c r="CJ549" s="55"/>
      <c r="CK549" s="55"/>
      <c r="CL549" s="55"/>
      <c r="CM549" s="55"/>
    </row>
    <row r="550" spans="1:91" s="1" customFormat="1" ht="45" customHeight="1" thickBot="1" x14ac:dyDescent="0.25">
      <c r="A550" s="355"/>
      <c r="B550" s="224" t="s">
        <v>61</v>
      </c>
      <c r="C550" s="124" t="s">
        <v>509</v>
      </c>
      <c r="D550" s="585"/>
      <c r="E550" s="627"/>
      <c r="F550" s="585"/>
      <c r="G550" s="627"/>
      <c r="H550" s="585"/>
      <c r="I550" s="627"/>
      <c r="J550" s="585"/>
      <c r="K550" s="627"/>
      <c r="L550" s="585"/>
      <c r="M550" s="627"/>
      <c r="N550" s="585"/>
      <c r="O550" s="627"/>
      <c r="P550" s="585"/>
      <c r="Q550" s="627"/>
      <c r="R550" s="585"/>
      <c r="S550" s="627"/>
      <c r="T550" s="585"/>
      <c r="U550" s="627"/>
      <c r="V550" s="585"/>
      <c r="W550" s="627"/>
      <c r="X550" s="173"/>
      <c r="Y550" s="104">
        <f>IF(OR(D550="s",F550="s",H550="s",J550="s",L550="s",N550="s",P550="s",R550="s",T550="s",V550="s"), 0, IF(OR(D550="a",F550="a",H550="a",J550="a",L550="a",N550="a",P550="a",R550="a",T550="a",V550="a"),Z550,0))</f>
        <v>0</v>
      </c>
      <c r="Z550" s="338">
        <v>10</v>
      </c>
      <c r="AA550" s="16">
        <f>COUNTIF(D550:W550,"a")+COUNTIF(D550:W550,"s")</f>
        <v>0</v>
      </c>
      <c r="AB550" s="402"/>
      <c r="AC550" s="436"/>
      <c r="AD550" s="202" t="s">
        <v>34</v>
      </c>
      <c r="AE550" s="199"/>
      <c r="AF550" s="436"/>
      <c r="AG550" s="199"/>
      <c r="AH550" s="199"/>
      <c r="AI550" s="199"/>
      <c r="AJ550" s="199"/>
      <c r="AK550" s="199"/>
      <c r="AL550" s="199"/>
      <c r="AM550" s="199"/>
      <c r="AN550" s="199"/>
      <c r="AO550" s="199"/>
      <c r="AP550" s="199"/>
      <c r="AQ550" s="199"/>
      <c r="AR550" s="199"/>
      <c r="AS550" s="199"/>
      <c r="AT550" s="199"/>
      <c r="AU550" s="199"/>
      <c r="AV550" s="199"/>
      <c r="AW550" s="199"/>
      <c r="AX550" s="199"/>
      <c r="AY550" s="199"/>
      <c r="AZ550" s="199"/>
      <c r="BA550" s="199"/>
      <c r="BB550" s="199"/>
      <c r="BC550" s="199"/>
      <c r="BD550" s="199"/>
      <c r="BE550" s="199"/>
      <c r="BF550" s="199"/>
      <c r="BG550" s="199"/>
      <c r="BH550" s="199"/>
      <c r="BI550" s="199"/>
      <c r="BJ550" s="199"/>
      <c r="BK550" s="199"/>
      <c r="BL550" s="199"/>
      <c r="BM550" s="199"/>
      <c r="BN550" s="199"/>
      <c r="BO550" s="199"/>
      <c r="BP550" s="199"/>
      <c r="BQ550" s="199"/>
      <c r="BR550" s="199"/>
      <c r="BS550" s="199"/>
      <c r="BT550" s="199"/>
      <c r="BU550" s="199"/>
      <c r="BV550" s="199"/>
      <c r="BW550" s="199"/>
      <c r="BX550" s="199"/>
      <c r="BY550" s="199"/>
      <c r="BZ550" s="199"/>
      <c r="CA550" s="199"/>
      <c r="CB550" s="199"/>
      <c r="CC550" s="199"/>
      <c r="CD550" s="199"/>
      <c r="CE550" s="199"/>
      <c r="CF550" s="199"/>
      <c r="CG550" s="55"/>
      <c r="CH550" s="55"/>
      <c r="CI550" s="55"/>
      <c r="CJ550" s="55"/>
      <c r="CK550" s="55"/>
      <c r="CL550" s="55"/>
      <c r="CM550" s="55"/>
    </row>
    <row r="551" spans="1:91" ht="20.25" customHeight="1" thickTop="1" thickBot="1" x14ac:dyDescent="0.25">
      <c r="A551" s="341"/>
      <c r="B551" s="7"/>
      <c r="C551" s="15"/>
      <c r="D551" s="631" t="s">
        <v>145</v>
      </c>
      <c r="E551" s="632"/>
      <c r="F551" s="632"/>
      <c r="G551" s="632"/>
      <c r="H551" s="632"/>
      <c r="I551" s="632"/>
      <c r="J551" s="632"/>
      <c r="K551" s="632"/>
      <c r="L551" s="632"/>
      <c r="M551" s="632"/>
      <c r="N551" s="632"/>
      <c r="O551" s="632"/>
      <c r="P551" s="632"/>
      <c r="Q551" s="632"/>
      <c r="R551" s="632"/>
      <c r="S551" s="632"/>
      <c r="T551" s="632"/>
      <c r="U551" s="632"/>
      <c r="V551" s="632"/>
      <c r="W551" s="632"/>
      <c r="X551" s="727"/>
      <c r="Y551" s="56">
        <f>SUM(Y545:Y550)</f>
        <v>0</v>
      </c>
      <c r="Z551" s="346">
        <f>SUM(Z545:Z550)</f>
        <v>80</v>
      </c>
      <c r="AA551" s="55"/>
      <c r="AB551" s="55"/>
      <c r="AD551" s="209"/>
    </row>
    <row r="552" spans="1:91" ht="20.25" customHeight="1" thickBot="1" x14ac:dyDescent="0.25">
      <c r="A552" s="341"/>
      <c r="B552" s="9"/>
      <c r="C552" s="258"/>
      <c r="D552" s="634"/>
      <c r="E552" s="644"/>
      <c r="F552" s="786">
        <v>50</v>
      </c>
      <c r="G552" s="646"/>
      <c r="H552" s="646"/>
      <c r="I552" s="646"/>
      <c r="J552" s="646"/>
      <c r="K552" s="646"/>
      <c r="L552" s="646"/>
      <c r="M552" s="646"/>
      <c r="N552" s="646"/>
      <c r="O552" s="646"/>
      <c r="P552" s="646"/>
      <c r="Q552" s="646"/>
      <c r="R552" s="646"/>
      <c r="S552" s="646"/>
      <c r="T552" s="646"/>
      <c r="U552" s="646"/>
      <c r="V552" s="646"/>
      <c r="W552" s="646"/>
      <c r="X552" s="646"/>
      <c r="Y552" s="646"/>
      <c r="Z552" s="647"/>
      <c r="AA552" s="55"/>
      <c r="AB552" s="55"/>
      <c r="AD552" s="209"/>
    </row>
    <row r="553" spans="1:91" ht="30" customHeight="1" thickBot="1" x14ac:dyDescent="0.25">
      <c r="A553" s="341"/>
      <c r="B553" s="216" t="s">
        <v>63</v>
      </c>
      <c r="C553" s="144" t="s">
        <v>515</v>
      </c>
      <c r="D553" s="35"/>
      <c r="E553" s="34"/>
      <c r="F553" s="35"/>
      <c r="G553" s="36"/>
      <c r="H553" s="33"/>
      <c r="I553" s="34"/>
      <c r="J553" s="35"/>
      <c r="K553" s="36"/>
      <c r="L553" s="33" t="s">
        <v>429</v>
      </c>
      <c r="M553" s="34"/>
      <c r="N553" s="35"/>
      <c r="O553" s="36"/>
      <c r="P553" s="33"/>
      <c r="Q553" s="34"/>
      <c r="R553" s="35"/>
      <c r="S553" s="36"/>
      <c r="T553" s="33"/>
      <c r="U553" s="34"/>
      <c r="V553" s="35"/>
      <c r="W553" s="36"/>
      <c r="X553" s="38"/>
      <c r="Y553" s="65"/>
      <c r="Z553" s="46"/>
      <c r="AA553" s="55"/>
      <c r="AD553" s="209"/>
    </row>
    <row r="554" spans="1:91" s="1" customFormat="1" ht="30" customHeight="1" x14ac:dyDescent="0.2">
      <c r="A554" s="341"/>
      <c r="B554" s="240"/>
      <c r="C554" s="546" t="s">
        <v>984</v>
      </c>
      <c r="D554" s="709"/>
      <c r="E554" s="710"/>
      <c r="F554" s="710"/>
      <c r="G554" s="710"/>
      <c r="H554" s="710"/>
      <c r="I554" s="710"/>
      <c r="J554" s="710"/>
      <c r="K554" s="710"/>
      <c r="L554" s="710"/>
      <c r="M554" s="710"/>
      <c r="N554" s="710"/>
      <c r="O554" s="710"/>
      <c r="P554" s="710"/>
      <c r="Q554" s="710"/>
      <c r="R554" s="710"/>
      <c r="S554" s="710"/>
      <c r="T554" s="710"/>
      <c r="U554" s="710"/>
      <c r="V554" s="710"/>
      <c r="W554" s="710"/>
      <c r="X554" s="710"/>
      <c r="Y554" s="710"/>
      <c r="Z554" s="711"/>
      <c r="AA554" s="16"/>
      <c r="AB554" s="55"/>
      <c r="AC554" s="199"/>
      <c r="AD554" s="199"/>
      <c r="AE554" s="199"/>
      <c r="AF554" s="199"/>
      <c r="AG554" s="199"/>
      <c r="AH554" s="199"/>
      <c r="AI554" s="199"/>
      <c r="AJ554" s="199"/>
      <c r="AK554" s="199"/>
      <c r="AL554" s="199"/>
      <c r="AM554" s="199"/>
      <c r="AN554" s="199"/>
      <c r="AO554" s="199"/>
      <c r="AP554" s="199"/>
      <c r="AQ554" s="199"/>
      <c r="AR554" s="199"/>
      <c r="AS554" s="199"/>
      <c r="AT554" s="199"/>
      <c r="AU554" s="199"/>
      <c r="AV554" s="199"/>
      <c r="AW554" s="199"/>
      <c r="AX554" s="199"/>
      <c r="AY554" s="199"/>
      <c r="AZ554" s="199"/>
      <c r="BA554" s="199"/>
      <c r="BB554" s="199"/>
      <c r="BC554" s="199"/>
      <c r="BD554" s="199"/>
      <c r="BE554" s="199"/>
      <c r="BF554" s="199"/>
      <c r="BG554" s="199"/>
      <c r="BH554" s="199"/>
      <c r="BI554" s="199"/>
      <c r="BJ554" s="199"/>
      <c r="BK554" s="199"/>
      <c r="BL554" s="199"/>
      <c r="BM554" s="199"/>
      <c r="BN554" s="199"/>
      <c r="BO554" s="199"/>
      <c r="BP554" s="199"/>
      <c r="BQ554" s="199"/>
      <c r="BR554" s="199"/>
      <c r="BS554" s="199"/>
      <c r="BT554" s="199"/>
      <c r="BU554" s="199"/>
      <c r="BV554" s="199"/>
      <c r="BW554" s="199"/>
      <c r="BX554" s="199"/>
      <c r="BY554" s="199"/>
      <c r="BZ554" s="199"/>
      <c r="CA554" s="199"/>
      <c r="CB554" s="199"/>
      <c r="CC554" s="199"/>
      <c r="CD554" s="199"/>
      <c r="CE554" s="199"/>
    </row>
    <row r="555" spans="1:91" s="1" customFormat="1" ht="67.7" customHeight="1" x14ac:dyDescent="0.2">
      <c r="A555" s="341"/>
      <c r="B555" s="211" t="s">
        <v>43</v>
      </c>
      <c r="C555" s="119" t="s">
        <v>991</v>
      </c>
      <c r="D555" s="784"/>
      <c r="E555" s="785"/>
      <c r="F555" s="784"/>
      <c r="G555" s="785"/>
      <c r="H555" s="784"/>
      <c r="I555" s="785"/>
      <c r="J555" s="784"/>
      <c r="K555" s="785"/>
      <c r="L555" s="784"/>
      <c r="M555" s="785"/>
      <c r="N555" s="784"/>
      <c r="O555" s="785"/>
      <c r="P555" s="784"/>
      <c r="Q555" s="785"/>
      <c r="R555" s="784"/>
      <c r="S555" s="785"/>
      <c r="T555" s="784"/>
      <c r="U555" s="785"/>
      <c r="V555" s="784"/>
      <c r="W555" s="785"/>
      <c r="X555" s="547"/>
      <c r="Y555" s="242">
        <f t="shared" ref="Y555:Y563" si="83">IF(OR(D555="s",F555="s",H555="s",J555="s",L555="s",N555="s",P555="s",R555="s",T555="s",V555="s"), 0, IF(OR(D555="a",F555="a",H555="a",J555="a",L555="a",N555="a",P555="a",R555="a",T555="a",V555="a"),Z555,0))</f>
        <v>0</v>
      </c>
      <c r="Z555" s="353">
        <v>5</v>
      </c>
      <c r="AA555" s="16">
        <f t="shared" ref="AA555:AA563" si="84">COUNTIF(D555:W555,"a")+COUNTIF(D555:W555,"s")</f>
        <v>0</v>
      </c>
      <c r="AB555" s="402"/>
      <c r="AC555" s="199"/>
      <c r="AD555" s="202" t="s">
        <v>34</v>
      </c>
      <c r="AE555" s="199"/>
      <c r="AF555" s="199"/>
      <c r="AG555" s="199"/>
      <c r="AH555" s="199"/>
      <c r="AI555" s="199"/>
      <c r="AJ555" s="199"/>
      <c r="AK555" s="199"/>
      <c r="AL555" s="199"/>
      <c r="AM555" s="199"/>
      <c r="AN555" s="199"/>
      <c r="AO555" s="199"/>
      <c r="AP555" s="199"/>
      <c r="AQ555" s="199"/>
      <c r="AR555" s="199"/>
      <c r="AS555" s="199"/>
      <c r="AT555" s="199"/>
      <c r="AU555" s="199"/>
      <c r="AV555" s="199"/>
      <c r="AW555" s="199"/>
      <c r="AX555" s="199"/>
      <c r="AY555" s="199"/>
      <c r="AZ555" s="199"/>
      <c r="BA555" s="199"/>
      <c r="BB555" s="199"/>
      <c r="BC555" s="199"/>
      <c r="BD555" s="199"/>
      <c r="BE555" s="199"/>
      <c r="BF555" s="199"/>
      <c r="BG555" s="199"/>
      <c r="BH555" s="199"/>
      <c r="BI555" s="199"/>
      <c r="BJ555" s="199"/>
      <c r="BK555" s="199"/>
      <c r="BL555" s="199"/>
      <c r="BM555" s="199"/>
      <c r="BN555" s="199"/>
      <c r="BO555" s="199"/>
      <c r="BP555" s="199"/>
      <c r="BQ555" s="199"/>
      <c r="BR555" s="199"/>
      <c r="BS555" s="199"/>
      <c r="BT555" s="199"/>
      <c r="BU555" s="199"/>
      <c r="BV555" s="199"/>
      <c r="BW555" s="199"/>
      <c r="BX555" s="199"/>
      <c r="BY555" s="199"/>
      <c r="BZ555" s="199"/>
      <c r="CA555" s="199"/>
      <c r="CB555" s="199"/>
      <c r="CC555" s="199"/>
      <c r="CD555" s="199"/>
      <c r="CE555" s="199"/>
      <c r="CF555" s="199"/>
      <c r="CG555" s="55"/>
      <c r="CH555" s="55"/>
      <c r="CI555" s="55"/>
      <c r="CJ555" s="55"/>
      <c r="CK555" s="55"/>
      <c r="CL555" s="55"/>
      <c r="CM555" s="55"/>
    </row>
    <row r="556" spans="1:91" s="1" customFormat="1" ht="27.95" customHeight="1" x14ac:dyDescent="0.2">
      <c r="A556" s="341" t="s">
        <v>67</v>
      </c>
      <c r="B556" s="211" t="s">
        <v>510</v>
      </c>
      <c r="C556" s="119" t="s">
        <v>511</v>
      </c>
      <c r="D556" s="780"/>
      <c r="E556" s="774"/>
      <c r="F556" s="780"/>
      <c r="G556" s="774"/>
      <c r="H556" s="780"/>
      <c r="I556" s="774"/>
      <c r="J556" s="780"/>
      <c r="K556" s="774"/>
      <c r="L556" s="780"/>
      <c r="M556" s="774"/>
      <c r="N556" s="780"/>
      <c r="O556" s="774"/>
      <c r="P556" s="780"/>
      <c r="Q556" s="774"/>
      <c r="R556" s="780"/>
      <c r="S556" s="774"/>
      <c r="T556" s="780"/>
      <c r="U556" s="774"/>
      <c r="V556" s="780"/>
      <c r="W556" s="774"/>
      <c r="X556" s="416"/>
      <c r="Y556" s="105">
        <f t="shared" si="83"/>
        <v>0</v>
      </c>
      <c r="Z556" s="338">
        <v>5</v>
      </c>
      <c r="AA556" s="16">
        <f t="shared" si="84"/>
        <v>0</v>
      </c>
      <c r="AB556" s="402"/>
      <c r="AC556" s="199"/>
      <c r="AD556" s="202"/>
      <c r="AE556" s="199"/>
      <c r="AF556" s="199"/>
      <c r="AG556" s="199"/>
      <c r="AH556" s="199"/>
      <c r="AI556" s="199"/>
      <c r="AJ556" s="199"/>
      <c r="AK556" s="199"/>
      <c r="AL556" s="199"/>
      <c r="AM556" s="199"/>
      <c r="AN556" s="199"/>
      <c r="AO556" s="199"/>
      <c r="AP556" s="199"/>
      <c r="AQ556" s="199"/>
      <c r="AR556" s="199"/>
      <c r="AS556" s="199"/>
      <c r="AT556" s="199"/>
      <c r="AU556" s="199"/>
      <c r="AV556" s="199"/>
      <c r="AW556" s="199"/>
      <c r="AX556" s="199"/>
      <c r="AY556" s="199"/>
      <c r="AZ556" s="199"/>
      <c r="BA556" s="199"/>
      <c r="BB556" s="199"/>
      <c r="BC556" s="199"/>
      <c r="BD556" s="199"/>
      <c r="BE556" s="199"/>
      <c r="BF556" s="199"/>
      <c r="BG556" s="199"/>
      <c r="BH556" s="199"/>
      <c r="BI556" s="199"/>
      <c r="BJ556" s="199"/>
      <c r="BK556" s="199"/>
      <c r="BL556" s="199"/>
      <c r="BM556" s="199"/>
      <c r="BN556" s="199"/>
      <c r="BO556" s="199"/>
      <c r="BP556" s="199"/>
      <c r="BQ556" s="199"/>
      <c r="BR556" s="199"/>
      <c r="BS556" s="199"/>
      <c r="BT556" s="199"/>
      <c r="BU556" s="199"/>
      <c r="BV556" s="199"/>
      <c r="BW556" s="199"/>
      <c r="BX556" s="199"/>
      <c r="BY556" s="199"/>
      <c r="BZ556" s="199"/>
      <c r="CA556" s="199"/>
      <c r="CB556" s="199"/>
      <c r="CC556" s="199"/>
      <c r="CD556" s="199"/>
      <c r="CE556" s="199"/>
      <c r="CF556" s="199"/>
      <c r="CG556" s="55"/>
      <c r="CH556" s="55"/>
      <c r="CI556" s="55"/>
      <c r="CJ556" s="55"/>
      <c r="CK556" s="55"/>
      <c r="CL556" s="55"/>
      <c r="CM556" s="55"/>
    </row>
    <row r="557" spans="1:91" s="1" customFormat="1" ht="45" customHeight="1" x14ac:dyDescent="0.2">
      <c r="A557" s="341" t="s">
        <v>67</v>
      </c>
      <c r="B557" s="211" t="s">
        <v>382</v>
      </c>
      <c r="C557" s="134" t="s">
        <v>512</v>
      </c>
      <c r="D557" s="778"/>
      <c r="E557" s="779"/>
      <c r="F557" s="778"/>
      <c r="G557" s="779"/>
      <c r="H557" s="778"/>
      <c r="I557" s="779"/>
      <c r="J557" s="778"/>
      <c r="K557" s="779"/>
      <c r="L557" s="778"/>
      <c r="M557" s="779"/>
      <c r="N557" s="778"/>
      <c r="O557" s="779"/>
      <c r="P557" s="778"/>
      <c r="Q557" s="779"/>
      <c r="R557" s="778"/>
      <c r="S557" s="779"/>
      <c r="T557" s="778"/>
      <c r="U557" s="779"/>
      <c r="V557" s="778"/>
      <c r="W557" s="779"/>
      <c r="X557" s="548"/>
      <c r="Y557" s="250">
        <f t="shared" si="83"/>
        <v>0</v>
      </c>
      <c r="Z557" s="342">
        <v>5</v>
      </c>
      <c r="AA557" s="16">
        <f t="shared" si="84"/>
        <v>0</v>
      </c>
      <c r="AB557" s="402"/>
      <c r="AC557" s="199"/>
      <c r="AD557" s="202" t="s">
        <v>34</v>
      </c>
      <c r="AE557" s="199"/>
      <c r="AF557" s="199"/>
      <c r="AG557" s="199"/>
      <c r="AH557" s="199"/>
      <c r="AI557" s="199"/>
      <c r="AJ557" s="199"/>
      <c r="AK557" s="199"/>
      <c r="AL557" s="199"/>
      <c r="AM557" s="199"/>
      <c r="AN557" s="199"/>
      <c r="AO557" s="199"/>
      <c r="AP557" s="199"/>
      <c r="AQ557" s="199"/>
      <c r="AR557" s="199"/>
      <c r="AS557" s="199"/>
      <c r="AT557" s="199"/>
      <c r="AU557" s="199"/>
      <c r="AV557" s="199"/>
      <c r="AW557" s="199"/>
      <c r="AX557" s="199"/>
      <c r="AY557" s="199"/>
      <c r="AZ557" s="199"/>
      <c r="BA557" s="199"/>
      <c r="BB557" s="199"/>
      <c r="BC557" s="199"/>
      <c r="BD557" s="199"/>
      <c r="BE557" s="199"/>
      <c r="BF557" s="199"/>
      <c r="BG557" s="199"/>
      <c r="BH557" s="199"/>
      <c r="BI557" s="199"/>
      <c r="BJ557" s="199"/>
      <c r="BK557" s="199"/>
      <c r="BL557" s="199"/>
      <c r="BM557" s="199"/>
      <c r="BN557" s="199"/>
      <c r="BO557" s="199"/>
      <c r="BP557" s="199"/>
      <c r="BQ557" s="199"/>
      <c r="BR557" s="199"/>
      <c r="BS557" s="199"/>
      <c r="BT557" s="199"/>
      <c r="BU557" s="199"/>
      <c r="BV557" s="199"/>
      <c r="BW557" s="199"/>
      <c r="BX557" s="199"/>
      <c r="BY557" s="199"/>
      <c r="BZ557" s="199"/>
      <c r="CA557" s="199"/>
      <c r="CB557" s="199"/>
      <c r="CC557" s="199"/>
      <c r="CD557" s="199"/>
      <c r="CE557" s="199"/>
      <c r="CF557" s="199"/>
      <c r="CG557" s="55"/>
      <c r="CH557" s="55"/>
      <c r="CI557" s="55"/>
      <c r="CJ557" s="55"/>
      <c r="CK557" s="55"/>
      <c r="CL557" s="55"/>
      <c r="CM557" s="55"/>
    </row>
    <row r="558" spans="1:91" s="1" customFormat="1" ht="30" customHeight="1" x14ac:dyDescent="0.2">
      <c r="A558" s="341"/>
      <c r="B558" s="240"/>
      <c r="C558" s="450" t="s">
        <v>985</v>
      </c>
      <c r="D558" s="699"/>
      <c r="E558" s="628"/>
      <c r="F558" s="628"/>
      <c r="G558" s="628"/>
      <c r="H558" s="628"/>
      <c r="I558" s="628"/>
      <c r="J558" s="628"/>
      <c r="K558" s="628"/>
      <c r="L558" s="628"/>
      <c r="M558" s="628"/>
      <c r="N558" s="628"/>
      <c r="O558" s="628"/>
      <c r="P558" s="628"/>
      <c r="Q558" s="628"/>
      <c r="R558" s="628"/>
      <c r="S558" s="628"/>
      <c r="T558" s="628"/>
      <c r="U558" s="628"/>
      <c r="V558" s="628"/>
      <c r="W558" s="628"/>
      <c r="X558" s="628"/>
      <c r="Y558" s="628"/>
      <c r="Z558" s="629"/>
      <c r="AA558" s="16"/>
      <c r="AB558" s="55"/>
      <c r="AC558" s="199"/>
      <c r="AD558" s="199"/>
      <c r="AE558" s="199"/>
      <c r="AF558" s="199"/>
      <c r="AG558" s="199"/>
      <c r="AH558" s="199"/>
      <c r="AI558" s="199"/>
      <c r="AJ558" s="199"/>
      <c r="AK558" s="199"/>
      <c r="AL558" s="199"/>
      <c r="AM558" s="199"/>
      <c r="AN558" s="199"/>
      <c r="AO558" s="199"/>
      <c r="AP558" s="199"/>
      <c r="AQ558" s="199"/>
      <c r="AR558" s="199"/>
      <c r="AS558" s="199"/>
      <c r="AT558" s="199"/>
      <c r="AU558" s="199"/>
      <c r="AV558" s="199"/>
      <c r="AW558" s="199"/>
      <c r="AX558" s="199"/>
      <c r="AY558" s="199"/>
      <c r="AZ558" s="199"/>
      <c r="BA558" s="199"/>
      <c r="BB558" s="199"/>
      <c r="BC558" s="199"/>
      <c r="BD558" s="199"/>
      <c r="BE558" s="199"/>
      <c r="BF558" s="199"/>
      <c r="BG558" s="199"/>
      <c r="BH558" s="199"/>
      <c r="BI558" s="199"/>
      <c r="BJ558" s="199"/>
      <c r="BK558" s="199"/>
      <c r="BL558" s="199"/>
      <c r="BM558" s="199"/>
      <c r="BN558" s="199"/>
      <c r="BO558" s="199"/>
      <c r="BP558" s="199"/>
      <c r="BQ558" s="199"/>
      <c r="BR558" s="199"/>
      <c r="BS558" s="199"/>
      <c r="BT558" s="199"/>
      <c r="BU558" s="199"/>
      <c r="BV558" s="199"/>
      <c r="BW558" s="199"/>
      <c r="BX558" s="199"/>
      <c r="BY558" s="199"/>
      <c r="BZ558" s="199"/>
      <c r="CA558" s="199"/>
      <c r="CB558" s="199"/>
      <c r="CC558" s="199"/>
      <c r="CD558" s="199"/>
      <c r="CE558" s="199"/>
    </row>
    <row r="559" spans="1:91" s="1" customFormat="1" ht="67.7" customHeight="1" x14ac:dyDescent="0.2">
      <c r="A559" s="341"/>
      <c r="B559" s="211" t="s">
        <v>513</v>
      </c>
      <c r="C559" s="119" t="s">
        <v>992</v>
      </c>
      <c r="D559" s="773"/>
      <c r="E559" s="774"/>
      <c r="F559" s="773"/>
      <c r="G559" s="774"/>
      <c r="H559" s="773"/>
      <c r="I559" s="774"/>
      <c r="J559" s="773"/>
      <c r="K559" s="774"/>
      <c r="L559" s="773"/>
      <c r="M559" s="774"/>
      <c r="N559" s="773"/>
      <c r="O559" s="774"/>
      <c r="P559" s="773"/>
      <c r="Q559" s="774"/>
      <c r="R559" s="773"/>
      <c r="S559" s="774"/>
      <c r="T559" s="773"/>
      <c r="U559" s="774"/>
      <c r="V559" s="773"/>
      <c r="W559" s="774"/>
      <c r="X559" s="416"/>
      <c r="Y559" s="105">
        <f t="shared" si="83"/>
        <v>0</v>
      </c>
      <c r="Z559" s="338">
        <v>30</v>
      </c>
      <c r="AA559" s="16">
        <f t="shared" si="84"/>
        <v>0</v>
      </c>
      <c r="AB559" s="402"/>
      <c r="AC559" s="199"/>
      <c r="AD559" s="202" t="s">
        <v>34</v>
      </c>
      <c r="AE559" s="199"/>
      <c r="AF559" s="199"/>
      <c r="AG559" s="199"/>
      <c r="AH559" s="199"/>
      <c r="AI559" s="199"/>
      <c r="AJ559" s="199"/>
      <c r="AK559" s="199"/>
      <c r="AL559" s="199"/>
      <c r="AM559" s="199"/>
      <c r="AN559" s="199"/>
      <c r="AO559" s="199"/>
      <c r="AP559" s="199"/>
      <c r="AQ559" s="199"/>
      <c r="AR559" s="199"/>
      <c r="AS559" s="199"/>
      <c r="AT559" s="199"/>
      <c r="AU559" s="199"/>
      <c r="AV559" s="199"/>
      <c r="AW559" s="199"/>
      <c r="AX559" s="199"/>
      <c r="AY559" s="199"/>
      <c r="AZ559" s="199"/>
      <c r="BA559" s="199"/>
      <c r="BB559" s="199"/>
      <c r="BC559" s="199"/>
      <c r="BD559" s="199"/>
      <c r="BE559" s="199"/>
      <c r="BF559" s="199"/>
      <c r="BG559" s="199"/>
      <c r="BH559" s="199"/>
      <c r="BI559" s="199"/>
      <c r="BJ559" s="199"/>
      <c r="BK559" s="199"/>
      <c r="BL559" s="199"/>
      <c r="BM559" s="199"/>
      <c r="BN559" s="199"/>
      <c r="BO559" s="199"/>
      <c r="BP559" s="199"/>
      <c r="BQ559" s="199"/>
      <c r="BR559" s="199"/>
      <c r="BS559" s="199"/>
      <c r="BT559" s="199"/>
      <c r="BU559" s="199"/>
      <c r="BV559" s="199"/>
      <c r="BW559" s="199"/>
      <c r="BX559" s="199"/>
      <c r="BY559" s="199"/>
      <c r="BZ559" s="199"/>
      <c r="CA559" s="199"/>
      <c r="CB559" s="199"/>
      <c r="CC559" s="199"/>
      <c r="CD559" s="199"/>
      <c r="CE559" s="199"/>
      <c r="CF559" s="199"/>
      <c r="CG559" s="55"/>
      <c r="CH559" s="55"/>
      <c r="CI559" s="55"/>
      <c r="CJ559" s="55"/>
      <c r="CK559" s="55"/>
      <c r="CL559" s="55"/>
      <c r="CM559" s="55"/>
    </row>
    <row r="560" spans="1:91" s="1" customFormat="1" ht="67.7" customHeight="1" x14ac:dyDescent="0.2">
      <c r="A560" s="341" t="s">
        <v>67</v>
      </c>
      <c r="B560" s="211" t="s">
        <v>986</v>
      </c>
      <c r="C560" s="119" t="s">
        <v>987</v>
      </c>
      <c r="D560" s="773"/>
      <c r="E560" s="774"/>
      <c r="F560" s="773"/>
      <c r="G560" s="774"/>
      <c r="H560" s="773"/>
      <c r="I560" s="774"/>
      <c r="J560" s="773"/>
      <c r="K560" s="774"/>
      <c r="L560" s="773"/>
      <c r="M560" s="774"/>
      <c r="N560" s="773"/>
      <c r="O560" s="774"/>
      <c r="P560" s="773"/>
      <c r="Q560" s="774"/>
      <c r="R560" s="773"/>
      <c r="S560" s="774"/>
      <c r="T560" s="773"/>
      <c r="U560" s="774"/>
      <c r="V560" s="773"/>
      <c r="W560" s="774"/>
      <c r="X560" s="416"/>
      <c r="Y560" s="105">
        <f t="shared" si="83"/>
        <v>0</v>
      </c>
      <c r="Z560" s="338">
        <v>25</v>
      </c>
      <c r="AA560" s="16">
        <f>COUNTIF(D560:W560,"a")+COUNTIF(D560:W560,"s")</f>
        <v>0</v>
      </c>
      <c r="AB560" s="402"/>
      <c r="AC560" s="199"/>
      <c r="AD560" s="202"/>
      <c r="AE560" s="199"/>
      <c r="AF560" s="199"/>
      <c r="AG560" s="199"/>
      <c r="AH560" s="199"/>
      <c r="AI560" s="199"/>
      <c r="AJ560" s="199"/>
      <c r="AK560" s="199"/>
      <c r="AL560" s="199"/>
      <c r="AM560" s="199"/>
      <c r="AN560" s="199"/>
      <c r="AO560" s="199"/>
      <c r="AP560" s="199"/>
      <c r="AQ560" s="199"/>
      <c r="AR560" s="199"/>
      <c r="AS560" s="199"/>
      <c r="AT560" s="199"/>
      <c r="AU560" s="199"/>
      <c r="AV560" s="199"/>
      <c r="AW560" s="199"/>
      <c r="AX560" s="199"/>
      <c r="AY560" s="199"/>
      <c r="AZ560" s="199"/>
      <c r="BA560" s="199"/>
      <c r="BB560" s="199"/>
      <c r="BC560" s="199"/>
      <c r="BD560" s="199"/>
      <c r="BE560" s="199"/>
      <c r="BF560" s="199"/>
      <c r="BG560" s="199"/>
      <c r="BH560" s="199"/>
      <c r="BI560" s="199"/>
      <c r="BJ560" s="199"/>
      <c r="BK560" s="199"/>
      <c r="BL560" s="199"/>
      <c r="BM560" s="199"/>
      <c r="BN560" s="199"/>
      <c r="BO560" s="199"/>
      <c r="BP560" s="199"/>
      <c r="BQ560" s="199"/>
      <c r="BR560" s="199"/>
      <c r="BS560" s="199"/>
      <c r="BT560" s="199"/>
      <c r="BU560" s="199"/>
      <c r="BV560" s="199"/>
      <c r="BW560" s="199"/>
      <c r="BX560" s="199"/>
      <c r="BY560" s="199"/>
      <c r="BZ560" s="199"/>
      <c r="CA560" s="199"/>
      <c r="CB560" s="199"/>
      <c r="CC560" s="199"/>
      <c r="CD560" s="199"/>
      <c r="CE560" s="199"/>
      <c r="CF560" s="199"/>
      <c r="CG560" s="55"/>
      <c r="CH560" s="55"/>
      <c r="CI560" s="55"/>
      <c r="CJ560" s="55"/>
      <c r="CK560" s="55"/>
      <c r="CL560" s="55"/>
      <c r="CM560" s="55"/>
    </row>
    <row r="561" spans="1:108" s="1" customFormat="1" ht="126" customHeight="1" x14ac:dyDescent="0.2">
      <c r="A561" s="341" t="s">
        <v>67</v>
      </c>
      <c r="B561" s="211" t="s">
        <v>988</v>
      </c>
      <c r="C561" s="119" t="s">
        <v>993</v>
      </c>
      <c r="D561" s="780"/>
      <c r="E561" s="774"/>
      <c r="F561" s="780"/>
      <c r="G561" s="774"/>
      <c r="H561" s="780"/>
      <c r="I561" s="774"/>
      <c r="J561" s="780"/>
      <c r="K561" s="774"/>
      <c r="L561" s="780"/>
      <c r="M561" s="774"/>
      <c r="N561" s="780"/>
      <c r="O561" s="774"/>
      <c r="P561" s="780"/>
      <c r="Q561" s="774"/>
      <c r="R561" s="780"/>
      <c r="S561" s="774"/>
      <c r="T561" s="780"/>
      <c r="U561" s="774"/>
      <c r="V561" s="780"/>
      <c r="W561" s="774"/>
      <c r="X561" s="416"/>
      <c r="Y561" s="105">
        <f t="shared" si="83"/>
        <v>0</v>
      </c>
      <c r="Z561" s="338">
        <v>25</v>
      </c>
      <c r="AA561" s="16">
        <f t="shared" ref="AA561" si="85">COUNTIF(D561:W561,"a")+COUNTIF(D561:W561,"s")</f>
        <v>0</v>
      </c>
      <c r="AB561" s="402"/>
      <c r="AC561" s="199"/>
      <c r="AD561" s="202" t="s">
        <v>34</v>
      </c>
      <c r="AE561" s="199"/>
      <c r="AF561" s="199"/>
      <c r="AG561" s="199"/>
      <c r="AH561" s="199"/>
      <c r="AI561" s="199"/>
      <c r="AJ561" s="199"/>
      <c r="AK561" s="199"/>
      <c r="AL561" s="199"/>
      <c r="AM561" s="199"/>
      <c r="AN561" s="199"/>
      <c r="AO561" s="199"/>
      <c r="AP561" s="199"/>
      <c r="AQ561" s="199"/>
      <c r="AR561" s="199"/>
      <c r="AS561" s="199"/>
      <c r="AT561" s="199"/>
      <c r="AU561" s="199"/>
      <c r="AV561" s="199"/>
      <c r="AW561" s="199"/>
      <c r="AX561" s="199"/>
      <c r="AY561" s="199"/>
      <c r="AZ561" s="199"/>
      <c r="BA561" s="199"/>
      <c r="BB561" s="199"/>
      <c r="BC561" s="199"/>
      <c r="BD561" s="199"/>
      <c r="BE561" s="199"/>
      <c r="BF561" s="199"/>
      <c r="BG561" s="199"/>
      <c r="BH561" s="199"/>
      <c r="BI561" s="199"/>
      <c r="BJ561" s="199"/>
      <c r="BK561" s="199"/>
      <c r="BL561" s="199"/>
      <c r="BM561" s="199"/>
      <c r="BN561" s="199"/>
      <c r="BO561" s="199"/>
      <c r="BP561" s="199"/>
      <c r="BQ561" s="199"/>
      <c r="BR561" s="199"/>
      <c r="BS561" s="199"/>
      <c r="BT561" s="199"/>
      <c r="BU561" s="199"/>
      <c r="BV561" s="199"/>
      <c r="BW561" s="199"/>
      <c r="BX561" s="199"/>
      <c r="BY561" s="199"/>
      <c r="BZ561" s="199"/>
      <c r="CA561" s="199"/>
      <c r="CB561" s="199"/>
      <c r="CC561" s="199"/>
      <c r="CD561" s="199"/>
      <c r="CE561" s="199"/>
      <c r="CF561" s="199"/>
      <c r="CG561" s="55"/>
      <c r="CH561" s="55"/>
      <c r="CI561" s="55"/>
      <c r="CJ561" s="55"/>
      <c r="CK561" s="55"/>
      <c r="CL561" s="55"/>
      <c r="CM561" s="55"/>
    </row>
    <row r="562" spans="1:108" s="1" customFormat="1" ht="30" customHeight="1" x14ac:dyDescent="0.2">
      <c r="A562" s="341"/>
      <c r="B562" s="240"/>
      <c r="C562" s="450" t="s">
        <v>989</v>
      </c>
      <c r="D562" s="699"/>
      <c r="E562" s="628"/>
      <c r="F562" s="628"/>
      <c r="G562" s="628"/>
      <c r="H562" s="628"/>
      <c r="I562" s="628"/>
      <c r="J562" s="628"/>
      <c r="K562" s="628"/>
      <c r="L562" s="628"/>
      <c r="M562" s="628"/>
      <c r="N562" s="628"/>
      <c r="O562" s="628"/>
      <c r="P562" s="628"/>
      <c r="Q562" s="628"/>
      <c r="R562" s="628"/>
      <c r="S562" s="628"/>
      <c r="T562" s="628"/>
      <c r="U562" s="628"/>
      <c r="V562" s="628"/>
      <c r="W562" s="628"/>
      <c r="X562" s="628"/>
      <c r="Y562" s="628"/>
      <c r="Z562" s="629"/>
      <c r="AA562" s="16"/>
      <c r="AB562" s="55"/>
      <c r="AC562" s="199"/>
      <c r="AD562" s="199"/>
      <c r="AE562" s="199"/>
      <c r="AF562" s="199"/>
      <c r="AG562" s="199"/>
      <c r="AH562" s="199"/>
      <c r="AI562" s="199"/>
      <c r="AJ562" s="199"/>
      <c r="AK562" s="199"/>
      <c r="AL562" s="199"/>
      <c r="AM562" s="199"/>
      <c r="AN562" s="199"/>
      <c r="AO562" s="199"/>
      <c r="AP562" s="199"/>
      <c r="AQ562" s="199"/>
      <c r="AR562" s="199"/>
      <c r="AS562" s="199"/>
      <c r="AT562" s="199"/>
      <c r="AU562" s="199"/>
      <c r="AV562" s="199"/>
      <c r="AW562" s="199"/>
      <c r="AX562" s="199"/>
      <c r="AY562" s="199"/>
      <c r="AZ562" s="199"/>
      <c r="BA562" s="199"/>
      <c r="BB562" s="199"/>
      <c r="BC562" s="199"/>
      <c r="BD562" s="199"/>
      <c r="BE562" s="199"/>
      <c r="BF562" s="199"/>
      <c r="BG562" s="199"/>
      <c r="BH562" s="199"/>
      <c r="BI562" s="199"/>
      <c r="BJ562" s="199"/>
      <c r="BK562" s="199"/>
      <c r="BL562" s="199"/>
      <c r="BM562" s="199"/>
      <c r="BN562" s="199"/>
      <c r="BO562" s="199"/>
      <c r="BP562" s="199"/>
      <c r="BQ562" s="199"/>
      <c r="BR562" s="199"/>
      <c r="BS562" s="199"/>
      <c r="BT562" s="199"/>
      <c r="BU562" s="199"/>
      <c r="BV562" s="199"/>
      <c r="BW562" s="199"/>
      <c r="BX562" s="199"/>
      <c r="BY562" s="199"/>
      <c r="BZ562" s="199"/>
      <c r="CA562" s="199"/>
      <c r="CB562" s="199"/>
      <c r="CC562" s="199"/>
      <c r="CD562" s="199"/>
      <c r="CE562" s="199"/>
    </row>
    <row r="563" spans="1:108" s="1" customFormat="1" ht="67.7" customHeight="1" x14ac:dyDescent="0.2">
      <c r="A563" s="341"/>
      <c r="B563" s="211" t="s">
        <v>514</v>
      </c>
      <c r="C563" s="119" t="s">
        <v>994</v>
      </c>
      <c r="D563" s="780"/>
      <c r="E563" s="774"/>
      <c r="F563" s="780"/>
      <c r="G563" s="774"/>
      <c r="H563" s="780"/>
      <c r="I563" s="774"/>
      <c r="J563" s="780"/>
      <c r="K563" s="774"/>
      <c r="L563" s="780"/>
      <c r="M563" s="774"/>
      <c r="N563" s="780"/>
      <c r="O563" s="774"/>
      <c r="P563" s="780"/>
      <c r="Q563" s="774"/>
      <c r="R563" s="780"/>
      <c r="S563" s="774"/>
      <c r="T563" s="780"/>
      <c r="U563" s="774"/>
      <c r="V563" s="780"/>
      <c r="W563" s="774"/>
      <c r="X563" s="416"/>
      <c r="Y563" s="105">
        <f t="shared" si="83"/>
        <v>0</v>
      </c>
      <c r="Z563" s="338">
        <v>5</v>
      </c>
      <c r="AA563" s="16">
        <f t="shared" si="84"/>
        <v>0</v>
      </c>
      <c r="AB563" s="402"/>
      <c r="AC563" s="199"/>
      <c r="AD563" s="202"/>
      <c r="AE563" s="199"/>
      <c r="AF563" s="199"/>
      <c r="AG563" s="199"/>
      <c r="AH563" s="199"/>
      <c r="AI563" s="199"/>
      <c r="AJ563" s="199"/>
      <c r="AK563" s="199"/>
      <c r="AL563" s="199"/>
      <c r="AM563" s="199"/>
      <c r="AN563" s="199"/>
      <c r="AO563" s="199"/>
      <c r="AP563" s="199"/>
      <c r="AQ563" s="199"/>
      <c r="AR563" s="199"/>
      <c r="AS563" s="199"/>
      <c r="AT563" s="199"/>
      <c r="AU563" s="199"/>
      <c r="AV563" s="199"/>
      <c r="AW563" s="199"/>
      <c r="AX563" s="199"/>
      <c r="AY563" s="199"/>
      <c r="AZ563" s="199"/>
      <c r="BA563" s="199"/>
      <c r="BB563" s="199"/>
      <c r="BC563" s="199"/>
      <c r="BD563" s="199"/>
      <c r="BE563" s="199"/>
      <c r="BF563" s="199"/>
      <c r="BG563" s="199"/>
      <c r="BH563" s="199"/>
      <c r="BI563" s="199"/>
      <c r="BJ563" s="199"/>
      <c r="BK563" s="199"/>
      <c r="BL563" s="199"/>
      <c r="BM563" s="199"/>
      <c r="BN563" s="199"/>
      <c r="BO563" s="199"/>
      <c r="BP563" s="199"/>
      <c r="BQ563" s="199"/>
      <c r="BR563" s="199"/>
      <c r="BS563" s="199"/>
      <c r="BT563" s="199"/>
      <c r="BU563" s="199"/>
      <c r="BV563" s="199"/>
      <c r="BW563" s="199"/>
      <c r="BX563" s="199"/>
      <c r="BY563" s="199"/>
      <c r="BZ563" s="199"/>
      <c r="CA563" s="199"/>
      <c r="CB563" s="199"/>
      <c r="CC563" s="199"/>
      <c r="CD563" s="199"/>
      <c r="CE563" s="199"/>
      <c r="CF563" s="199"/>
      <c r="CG563" s="55"/>
      <c r="CH563" s="55"/>
      <c r="CI563" s="55"/>
      <c r="CJ563" s="55"/>
      <c r="CK563" s="55"/>
      <c r="CL563" s="55"/>
      <c r="CM563" s="55"/>
    </row>
    <row r="564" spans="1:108" s="1" customFormat="1" ht="45" customHeight="1" x14ac:dyDescent="0.2">
      <c r="A564" s="341"/>
      <c r="B564" s="211" t="s">
        <v>990</v>
      </c>
      <c r="C564" s="119" t="s">
        <v>995</v>
      </c>
      <c r="D564" s="780"/>
      <c r="E564" s="774"/>
      <c r="F564" s="780"/>
      <c r="G564" s="774"/>
      <c r="H564" s="780"/>
      <c r="I564" s="774"/>
      <c r="J564" s="780"/>
      <c r="K564" s="774"/>
      <c r="L564" s="780"/>
      <c r="M564" s="774"/>
      <c r="N564" s="780"/>
      <c r="O564" s="774"/>
      <c r="P564" s="780"/>
      <c r="Q564" s="774"/>
      <c r="R564" s="780"/>
      <c r="S564" s="774"/>
      <c r="T564" s="780"/>
      <c r="U564" s="774"/>
      <c r="V564" s="780"/>
      <c r="W564" s="774"/>
      <c r="X564" s="416"/>
      <c r="Y564" s="105">
        <f t="shared" ref="Y564:Y565" si="86">IF(OR(D564="s",F564="s",H564="s",J564="s",L564="s",N564="s",P564="s",R564="s",T564="s",V564="s"), 0, IF(OR(D564="a",F564="a",H564="a",J564="a",L564="a",N564="a",P564="a",R564="a",T564="a",V564="a"),Z564,0))</f>
        <v>0</v>
      </c>
      <c r="Z564" s="338">
        <v>5</v>
      </c>
      <c r="AA564" s="16">
        <f t="shared" ref="AA564:AA565" si="87">COUNTIF(D564:W564,"a")+COUNTIF(D564:W564,"s")</f>
        <v>0</v>
      </c>
      <c r="AB564" s="402"/>
      <c r="AC564" s="199"/>
      <c r="AD564" s="202"/>
      <c r="AE564" s="199"/>
      <c r="AF564" s="199"/>
      <c r="AG564" s="199"/>
      <c r="AH564" s="199"/>
      <c r="AI564" s="199"/>
      <c r="AJ564" s="199"/>
      <c r="AK564" s="199"/>
      <c r="AL564" s="199"/>
      <c r="AM564" s="199"/>
      <c r="AN564" s="199"/>
      <c r="AO564" s="199"/>
      <c r="AP564" s="199"/>
      <c r="AQ564" s="199"/>
      <c r="AR564" s="199"/>
      <c r="AS564" s="199"/>
      <c r="AT564" s="199"/>
      <c r="AU564" s="199"/>
      <c r="AV564" s="199"/>
      <c r="AW564" s="199"/>
      <c r="AX564" s="199"/>
      <c r="AY564" s="199"/>
      <c r="AZ564" s="199"/>
      <c r="BA564" s="199"/>
      <c r="BB564" s="199"/>
      <c r="BC564" s="199"/>
      <c r="BD564" s="199"/>
      <c r="BE564" s="199"/>
      <c r="BF564" s="199"/>
      <c r="BG564" s="199"/>
      <c r="BH564" s="199"/>
      <c r="BI564" s="199"/>
      <c r="BJ564" s="199"/>
      <c r="BK564" s="199"/>
      <c r="BL564" s="199"/>
      <c r="BM564" s="199"/>
      <c r="BN564" s="199"/>
      <c r="BO564" s="199"/>
      <c r="BP564" s="199"/>
      <c r="BQ564" s="199"/>
      <c r="BR564" s="199"/>
      <c r="BS564" s="199"/>
      <c r="BT564" s="199"/>
      <c r="BU564" s="199"/>
      <c r="BV564" s="199"/>
      <c r="BW564" s="199"/>
      <c r="BX564" s="199"/>
      <c r="BY564" s="199"/>
      <c r="BZ564" s="199"/>
      <c r="CA564" s="199"/>
      <c r="CB564" s="199"/>
      <c r="CC564" s="199"/>
      <c r="CD564" s="199"/>
      <c r="CE564" s="199"/>
      <c r="CF564" s="199"/>
      <c r="CG564" s="55"/>
      <c r="CH564" s="55"/>
      <c r="CI564" s="55"/>
      <c r="CJ564" s="55"/>
      <c r="CK564" s="55"/>
      <c r="CL564" s="55"/>
      <c r="CM564" s="55"/>
    </row>
    <row r="565" spans="1:108" s="556" customFormat="1" ht="45" customHeight="1" thickBot="1" x14ac:dyDescent="0.25">
      <c r="A565" s="341" t="s">
        <v>344</v>
      </c>
      <c r="B565" s="211" t="s">
        <v>1100</v>
      </c>
      <c r="C565" s="119" t="s">
        <v>1101</v>
      </c>
      <c r="D565" s="778"/>
      <c r="E565" s="779"/>
      <c r="F565" s="778"/>
      <c r="G565" s="779"/>
      <c r="H565" s="778"/>
      <c r="I565" s="779"/>
      <c r="J565" s="778"/>
      <c r="K565" s="779"/>
      <c r="L565" s="778"/>
      <c r="M565" s="779"/>
      <c r="N565" s="778"/>
      <c r="O565" s="779"/>
      <c r="P565" s="778"/>
      <c r="Q565" s="779"/>
      <c r="R565" s="778"/>
      <c r="S565" s="779"/>
      <c r="T565" s="778"/>
      <c r="U565" s="779"/>
      <c r="V565" s="778"/>
      <c r="W565" s="779"/>
      <c r="X565" s="548"/>
      <c r="Y565" s="250">
        <f t="shared" si="86"/>
        <v>0</v>
      </c>
      <c r="Z565" s="342">
        <v>5</v>
      </c>
      <c r="AA565" s="16">
        <f t="shared" si="87"/>
        <v>0</v>
      </c>
      <c r="AB565" s="572"/>
      <c r="AD565" s="557"/>
    </row>
    <row r="566" spans="1:108" s="1" customFormat="1" ht="21" customHeight="1" thickTop="1" thickBot="1" x14ac:dyDescent="0.25">
      <c r="A566" s="341"/>
      <c r="B566" s="58"/>
      <c r="C566" s="124"/>
      <c r="D566" s="631" t="s">
        <v>145</v>
      </c>
      <c r="E566" s="648"/>
      <c r="F566" s="648"/>
      <c r="G566" s="648"/>
      <c r="H566" s="648"/>
      <c r="I566" s="648"/>
      <c r="J566" s="648"/>
      <c r="K566" s="648"/>
      <c r="L566" s="648"/>
      <c r="M566" s="648"/>
      <c r="N566" s="648"/>
      <c r="O566" s="648"/>
      <c r="P566" s="648"/>
      <c r="Q566" s="648"/>
      <c r="R566" s="648"/>
      <c r="S566" s="648"/>
      <c r="T566" s="648"/>
      <c r="U566" s="648"/>
      <c r="V566" s="648"/>
      <c r="W566" s="648"/>
      <c r="X566" s="649"/>
      <c r="Y566" s="56">
        <f>SUM(Y555:Y565)</f>
        <v>0</v>
      </c>
      <c r="Z566" s="339">
        <f>SUM(Z555:Z565)</f>
        <v>110</v>
      </c>
      <c r="AA566" s="55"/>
      <c r="AB566" s="252"/>
      <c r="AC566" s="436"/>
      <c r="AD566" s="202"/>
      <c r="AE566" s="199"/>
      <c r="AF566" s="436"/>
      <c r="AG566" s="199"/>
      <c r="AH566" s="199"/>
      <c r="AI566" s="199"/>
      <c r="AJ566" s="199"/>
      <c r="AK566" s="199"/>
      <c r="AL566" s="199"/>
      <c r="AM566" s="199"/>
      <c r="AN566" s="199"/>
      <c r="AO566" s="199"/>
      <c r="AP566" s="199"/>
      <c r="AQ566" s="199"/>
      <c r="AR566" s="199"/>
      <c r="AS566" s="199"/>
      <c r="AT566" s="199"/>
      <c r="AU566" s="199"/>
      <c r="AV566" s="199"/>
      <c r="AW566" s="199"/>
      <c r="AX566" s="199"/>
      <c r="AY566" s="199"/>
      <c r="AZ566" s="199"/>
      <c r="BA566" s="199"/>
      <c r="BB566" s="199"/>
      <c r="BC566" s="199"/>
      <c r="BD566" s="199"/>
      <c r="BE566" s="199"/>
      <c r="BF566" s="199"/>
      <c r="BG566" s="199"/>
      <c r="BH566" s="199"/>
      <c r="BI566" s="199"/>
      <c r="BJ566" s="199"/>
      <c r="BK566" s="199"/>
      <c r="BL566" s="199"/>
      <c r="BM566" s="199"/>
      <c r="BN566" s="199"/>
      <c r="BO566" s="199"/>
      <c r="BP566" s="199"/>
      <c r="BQ566" s="199"/>
      <c r="BR566" s="199"/>
      <c r="BS566" s="199"/>
      <c r="BT566" s="199"/>
      <c r="BU566" s="199"/>
      <c r="BV566" s="199"/>
      <c r="BW566" s="199"/>
      <c r="BX566" s="199"/>
      <c r="BY566" s="199"/>
      <c r="BZ566" s="199"/>
      <c r="CA566" s="199"/>
      <c r="CB566" s="199"/>
      <c r="CC566" s="199"/>
      <c r="CD566" s="199"/>
      <c r="CE566" s="55"/>
      <c r="CF566" s="55"/>
      <c r="CG566" s="55"/>
      <c r="CH566" s="55"/>
      <c r="CI566" s="55"/>
      <c r="CJ566" s="55"/>
      <c r="CK566" s="55"/>
      <c r="CL566" s="55"/>
      <c r="CM566" s="55"/>
      <c r="CN566" s="55"/>
      <c r="CO566" s="55"/>
      <c r="CP566" s="55"/>
      <c r="CQ566" s="55"/>
      <c r="CR566" s="55"/>
      <c r="CS566" s="55"/>
      <c r="CT566" s="55"/>
      <c r="CU566" s="55"/>
      <c r="CV566" s="55"/>
      <c r="CW566" s="55"/>
      <c r="CX566" s="55"/>
      <c r="CY566" s="55"/>
      <c r="CZ566" s="55"/>
      <c r="DA566" s="55"/>
      <c r="DB566" s="55"/>
      <c r="DC566" s="55"/>
      <c r="DD566" s="55"/>
    </row>
    <row r="567" spans="1:108" s="1" customFormat="1" ht="21" customHeight="1" thickBot="1" x14ac:dyDescent="0.25">
      <c r="A567" s="330"/>
      <c r="B567" s="152"/>
      <c r="C567" s="304"/>
      <c r="D567" s="634"/>
      <c r="E567" s="644"/>
      <c r="F567" s="775">
        <v>60</v>
      </c>
      <c r="G567" s="646"/>
      <c r="H567" s="646"/>
      <c r="I567" s="646"/>
      <c r="J567" s="646"/>
      <c r="K567" s="646"/>
      <c r="L567" s="646"/>
      <c r="M567" s="646"/>
      <c r="N567" s="646"/>
      <c r="O567" s="646"/>
      <c r="P567" s="646"/>
      <c r="Q567" s="646"/>
      <c r="R567" s="646"/>
      <c r="S567" s="646"/>
      <c r="T567" s="646"/>
      <c r="U567" s="646"/>
      <c r="V567" s="646"/>
      <c r="W567" s="646"/>
      <c r="X567" s="646"/>
      <c r="Y567" s="646"/>
      <c r="Z567" s="647"/>
      <c r="AA567" s="55"/>
      <c r="AB567" s="253"/>
      <c r="AC567" s="436"/>
      <c r="AD567" s="202"/>
      <c r="AE567" s="199"/>
      <c r="AF567" s="436"/>
      <c r="AG567" s="199"/>
      <c r="AH567" s="199"/>
      <c r="AI567" s="199"/>
      <c r="AJ567" s="199"/>
      <c r="AK567" s="199"/>
      <c r="AL567" s="199"/>
      <c r="AM567" s="199"/>
      <c r="AN567" s="199"/>
      <c r="AO567" s="199"/>
      <c r="AP567" s="199"/>
      <c r="AQ567" s="199"/>
      <c r="AR567" s="199"/>
      <c r="AS567" s="199"/>
      <c r="AT567" s="199"/>
      <c r="AU567" s="199"/>
      <c r="AV567" s="199"/>
      <c r="AW567" s="199"/>
      <c r="AX567" s="199"/>
      <c r="AY567" s="199"/>
      <c r="AZ567" s="199"/>
      <c r="BA567" s="199"/>
      <c r="BB567" s="199"/>
      <c r="BC567" s="199"/>
      <c r="BD567" s="199"/>
      <c r="BE567" s="199"/>
      <c r="BF567" s="199"/>
      <c r="BG567" s="199"/>
      <c r="BH567" s="199"/>
      <c r="BI567" s="199"/>
      <c r="BJ567" s="199"/>
      <c r="BK567" s="199"/>
      <c r="BL567" s="199"/>
      <c r="BM567" s="199"/>
      <c r="BN567" s="199"/>
      <c r="BO567" s="199"/>
      <c r="BP567" s="199"/>
      <c r="BQ567" s="199"/>
      <c r="BR567" s="199"/>
      <c r="BS567" s="199"/>
      <c r="BT567" s="199"/>
      <c r="BU567" s="199"/>
      <c r="BV567" s="199"/>
      <c r="BW567" s="199"/>
      <c r="BX567" s="199"/>
      <c r="BY567" s="199"/>
      <c r="BZ567" s="199"/>
      <c r="CA567" s="199"/>
      <c r="CB567" s="199"/>
      <c r="CC567" s="199"/>
      <c r="CD567" s="199"/>
      <c r="CE567" s="55"/>
      <c r="CF567" s="55"/>
      <c r="CG567" s="55"/>
      <c r="CH567" s="55"/>
      <c r="CI567" s="55"/>
      <c r="CJ567" s="55"/>
      <c r="CK567" s="55"/>
      <c r="CL567" s="55"/>
      <c r="CM567" s="55"/>
      <c r="CN567" s="55"/>
      <c r="CO567" s="55"/>
      <c r="CP567" s="55"/>
      <c r="CQ567" s="55"/>
      <c r="CR567" s="55"/>
      <c r="CS567" s="55"/>
      <c r="CT567" s="55"/>
      <c r="CU567" s="55"/>
      <c r="CV567" s="55"/>
      <c r="CW567" s="55"/>
      <c r="CX567" s="55"/>
      <c r="CY567" s="55"/>
      <c r="CZ567" s="55"/>
      <c r="DA567" s="55"/>
      <c r="DB567" s="55"/>
      <c r="DC567" s="55"/>
      <c r="DD567" s="55"/>
    </row>
    <row r="568" spans="1:108" ht="33" customHeight="1" thickBot="1" x14ac:dyDescent="0.25">
      <c r="A568" s="327"/>
      <c r="B568" s="266" t="s">
        <v>64</v>
      </c>
      <c r="C568" s="610" t="s">
        <v>1045</v>
      </c>
      <c r="D568" s="776"/>
      <c r="E568" s="776"/>
      <c r="F568" s="776"/>
      <c r="G568" s="776"/>
      <c r="H568" s="776"/>
      <c r="I568" s="776"/>
      <c r="J568" s="776"/>
      <c r="K568" s="776"/>
      <c r="L568" s="776"/>
      <c r="M568" s="776"/>
      <c r="N568" s="776"/>
      <c r="O568" s="776"/>
      <c r="P568" s="776"/>
      <c r="Q568" s="776"/>
      <c r="R568" s="776"/>
      <c r="S568" s="776"/>
      <c r="T568" s="776"/>
      <c r="U568" s="776"/>
      <c r="V568" s="776"/>
      <c r="W568" s="776"/>
      <c r="X568" s="776"/>
      <c r="Y568" s="776"/>
      <c r="Z568" s="777"/>
      <c r="AD568" s="209"/>
    </row>
    <row r="569" spans="1:108" ht="30" customHeight="1" thickBot="1" x14ac:dyDescent="0.5">
      <c r="A569" s="341"/>
      <c r="B569" s="229" t="s">
        <v>933</v>
      </c>
      <c r="C569" s="157" t="s">
        <v>934</v>
      </c>
      <c r="D569" s="541"/>
      <c r="E569" s="542"/>
      <c r="F569" s="68"/>
      <c r="G569" s="543"/>
      <c r="H569" s="67"/>
      <c r="I569" s="542"/>
      <c r="J569" s="68"/>
      <c r="K569" s="543"/>
      <c r="L569" s="67"/>
      <c r="M569" s="542"/>
      <c r="N569" s="68"/>
      <c r="O569" s="543"/>
      <c r="P569" s="67"/>
      <c r="Q569" s="542"/>
      <c r="R569" s="68"/>
      <c r="S569" s="543"/>
      <c r="T569" s="67"/>
      <c r="U569" s="542"/>
      <c r="V569" s="68"/>
      <c r="W569" s="542"/>
      <c r="X569" s="544"/>
      <c r="Y569" s="544"/>
      <c r="Z569" s="49"/>
      <c r="AA569" s="545"/>
      <c r="AC569" s="200"/>
      <c r="AD569" s="202"/>
      <c r="AF569" s="200"/>
      <c r="CG569" s="52"/>
      <c r="CH569" s="52"/>
      <c r="CI569" s="52"/>
      <c r="CJ569" s="52"/>
      <c r="CK569" s="52"/>
      <c r="CL569" s="52"/>
      <c r="CM569" s="52"/>
      <c r="CN569"/>
      <c r="CO569"/>
      <c r="CP569"/>
      <c r="CQ569"/>
      <c r="CR569"/>
      <c r="CS569"/>
      <c r="CT569"/>
      <c r="CU569"/>
      <c r="CV569"/>
      <c r="CW569"/>
      <c r="CX569"/>
      <c r="CY569"/>
      <c r="CZ569"/>
      <c r="DA569"/>
    </row>
    <row r="570" spans="1:108" ht="27.95" customHeight="1" x14ac:dyDescent="0.2">
      <c r="A570" s="341"/>
      <c r="B570" s="224" t="s">
        <v>935</v>
      </c>
      <c r="C570" s="126" t="s">
        <v>941</v>
      </c>
      <c r="D570" s="584"/>
      <c r="E570" s="643"/>
      <c r="F570" s="584"/>
      <c r="G570" s="643"/>
      <c r="H570" s="584"/>
      <c r="I570" s="643"/>
      <c r="J570" s="584"/>
      <c r="K570" s="643"/>
      <c r="L570" s="584"/>
      <c r="M570" s="643"/>
      <c r="N570" s="584"/>
      <c r="O570" s="643"/>
      <c r="P570" s="584"/>
      <c r="Q570" s="643"/>
      <c r="R570" s="584"/>
      <c r="S570" s="643"/>
      <c r="T570" s="584"/>
      <c r="U570" s="643"/>
      <c r="V570" s="584"/>
      <c r="W570" s="643"/>
      <c r="X570" s="173"/>
      <c r="Y570" s="104">
        <f t="shared" ref="Y570:Y579" si="88">IF(OR(D570="s",F570="s",H570="s",J570="s",L570="s",N570="s",P570="s",R570="s",T570="s",V570="s"), 0, IF(OR(D570="a",F570="a",H570="a",J570="a",L570="a",N570="a",P570="a",R570="a",T570="a",V570="a"),Z570,0))</f>
        <v>0</v>
      </c>
      <c r="Z570" s="340">
        <v>10</v>
      </c>
      <c r="AA570" s="16">
        <f t="shared" ref="AA570:AA579" si="89">COUNTIF(D570:W570,"a")+COUNTIF(D570:W570,"s")</f>
        <v>0</v>
      </c>
      <c r="AB570" s="402"/>
      <c r="AC570" s="200"/>
      <c r="AD570" s="202"/>
      <c r="AF570" s="200"/>
      <c r="CG570" s="52"/>
      <c r="CH570" s="52"/>
      <c r="CI570" s="52"/>
      <c r="CJ570" s="52"/>
      <c r="CK570" s="52"/>
      <c r="CL570" s="52"/>
      <c r="CM570" s="52"/>
      <c r="CN570"/>
      <c r="CO570"/>
      <c r="CP570"/>
      <c r="CQ570"/>
      <c r="CR570"/>
      <c r="CS570"/>
      <c r="CT570"/>
      <c r="CU570"/>
      <c r="CV570"/>
      <c r="CW570"/>
      <c r="CX570"/>
      <c r="CY570"/>
      <c r="CZ570"/>
      <c r="DA570"/>
    </row>
    <row r="571" spans="1:108" ht="45" customHeight="1" x14ac:dyDescent="0.2">
      <c r="A571" s="341"/>
      <c r="B571" s="224" t="s">
        <v>936</v>
      </c>
      <c r="C571" s="126" t="s">
        <v>1042</v>
      </c>
      <c r="D571" s="625"/>
      <c r="E571" s="626"/>
      <c r="F571" s="625"/>
      <c r="G571" s="626"/>
      <c r="H571" s="625"/>
      <c r="I571" s="626"/>
      <c r="J571" s="625"/>
      <c r="K571" s="626"/>
      <c r="L571" s="625"/>
      <c r="M571" s="626"/>
      <c r="N571" s="625"/>
      <c r="O571" s="626"/>
      <c r="P571" s="625"/>
      <c r="Q571" s="626"/>
      <c r="R571" s="625"/>
      <c r="S571" s="626"/>
      <c r="T571" s="625"/>
      <c r="U571" s="626"/>
      <c r="V571" s="625"/>
      <c r="W571" s="626"/>
      <c r="X571" s="173"/>
      <c r="Y571" s="104">
        <f t="shared" ref="Y571" si="90">IF(OR(D571="s",F571="s",H571="s",J571="s",L571="s",N571="s",P571="s",R571="s",T571="s",V571="s"), 0, IF(OR(D571="a",F571="a",H571="a",J571="a",L571="a",N571="a",P571="a",R571="a",T571="a",V571="a"),Z571,0))</f>
        <v>0</v>
      </c>
      <c r="Z571" s="340">
        <v>10</v>
      </c>
      <c r="AA571" s="16">
        <f t="shared" ref="AA571" si="91">COUNTIF(D571:W571,"a")+COUNTIF(D571:W571,"s")</f>
        <v>0</v>
      </c>
      <c r="AB571" s="402"/>
      <c r="AC571" s="200"/>
      <c r="AD571" s="202"/>
      <c r="AF571" s="200"/>
      <c r="CG571" s="52"/>
      <c r="CH571" s="52"/>
      <c r="CI571" s="52"/>
      <c r="CJ571" s="52"/>
      <c r="CK571" s="52"/>
      <c r="CL571" s="52"/>
      <c r="CM571" s="52"/>
      <c r="CN571"/>
      <c r="CO571"/>
      <c r="CP571"/>
      <c r="CQ571"/>
      <c r="CR571"/>
      <c r="CS571"/>
      <c r="CT571"/>
      <c r="CU571"/>
      <c r="CV571"/>
      <c r="CW571"/>
      <c r="CX571"/>
      <c r="CY571"/>
      <c r="CZ571"/>
      <c r="DA571"/>
    </row>
    <row r="572" spans="1:108" ht="45" customHeight="1" x14ac:dyDescent="0.2">
      <c r="A572" s="341"/>
      <c r="B572" s="224" t="s">
        <v>937</v>
      </c>
      <c r="C572" s="125" t="s">
        <v>942</v>
      </c>
      <c r="D572" s="585"/>
      <c r="E572" s="627"/>
      <c r="F572" s="585"/>
      <c r="G572" s="627"/>
      <c r="H572" s="585"/>
      <c r="I572" s="627"/>
      <c r="J572" s="585"/>
      <c r="K572" s="627"/>
      <c r="L572" s="585"/>
      <c r="M572" s="627"/>
      <c r="N572" s="585"/>
      <c r="O572" s="627"/>
      <c r="P572" s="585"/>
      <c r="Q572" s="627"/>
      <c r="R572" s="585"/>
      <c r="S572" s="627"/>
      <c r="T572" s="585"/>
      <c r="U572" s="627"/>
      <c r="V572" s="585"/>
      <c r="W572" s="627"/>
      <c r="X572" s="173"/>
      <c r="Y572" s="105">
        <f t="shared" si="88"/>
        <v>0</v>
      </c>
      <c r="Z572" s="338">
        <v>10</v>
      </c>
      <c r="AA572" s="16">
        <f t="shared" si="89"/>
        <v>0</v>
      </c>
      <c r="AB572" s="402"/>
      <c r="AC572" s="200"/>
      <c r="AD572" s="202"/>
      <c r="AF572" s="200"/>
      <c r="CG572" s="52"/>
      <c r="CH572" s="52"/>
      <c r="CI572" s="52"/>
      <c r="CJ572" s="52"/>
      <c r="CK572" s="52"/>
      <c r="CL572" s="52"/>
      <c r="CM572" s="52"/>
      <c r="CN572"/>
      <c r="CO572"/>
      <c r="CP572"/>
      <c r="CQ572"/>
      <c r="CR572"/>
      <c r="CS572"/>
      <c r="CT572"/>
      <c r="CU572"/>
      <c r="CV572"/>
      <c r="CW572"/>
      <c r="CX572"/>
      <c r="CY572"/>
      <c r="CZ572"/>
      <c r="DA572"/>
    </row>
    <row r="573" spans="1:108" ht="45" customHeight="1" x14ac:dyDescent="0.2">
      <c r="A573" s="341"/>
      <c r="B573" s="224" t="s">
        <v>938</v>
      </c>
      <c r="C573" s="125" t="s">
        <v>943</v>
      </c>
      <c r="D573" s="585"/>
      <c r="E573" s="627"/>
      <c r="F573" s="585"/>
      <c r="G573" s="627"/>
      <c r="H573" s="585"/>
      <c r="I573" s="627"/>
      <c r="J573" s="585"/>
      <c r="K573" s="627"/>
      <c r="L573" s="585"/>
      <c r="M573" s="627"/>
      <c r="N573" s="585"/>
      <c r="O573" s="627"/>
      <c r="P573" s="585"/>
      <c r="Q573" s="627"/>
      <c r="R573" s="585"/>
      <c r="S573" s="627"/>
      <c r="T573" s="585"/>
      <c r="U573" s="627"/>
      <c r="V573" s="585"/>
      <c r="W573" s="627"/>
      <c r="X573" s="173"/>
      <c r="Y573" s="105">
        <f t="shared" si="88"/>
        <v>0</v>
      </c>
      <c r="Z573" s="338">
        <v>10</v>
      </c>
      <c r="AA573" s="16">
        <f t="shared" si="89"/>
        <v>0</v>
      </c>
      <c r="AB573" s="402"/>
      <c r="AC573" s="200"/>
      <c r="AD573" s="202"/>
      <c r="AF573" s="200"/>
      <c r="CG573" s="52"/>
      <c r="CH573" s="52"/>
      <c r="CI573" s="52"/>
      <c r="CJ573" s="52"/>
      <c r="CK573" s="52"/>
      <c r="CL573" s="52"/>
      <c r="CM573" s="52"/>
      <c r="CN573"/>
      <c r="CO573"/>
      <c r="CP573"/>
      <c r="CQ573"/>
      <c r="CR573"/>
      <c r="CS573"/>
      <c r="CT573"/>
      <c r="CU573"/>
      <c r="CV573"/>
      <c r="CW573"/>
      <c r="CX573"/>
      <c r="CY573"/>
      <c r="CZ573"/>
      <c r="DA573"/>
    </row>
    <row r="574" spans="1:108" ht="45" customHeight="1" x14ac:dyDescent="0.2">
      <c r="A574" s="341"/>
      <c r="B574" s="224" t="s">
        <v>939</v>
      </c>
      <c r="C574" s="125" t="s">
        <v>944</v>
      </c>
      <c r="D574" s="585"/>
      <c r="E574" s="627"/>
      <c r="F574" s="585"/>
      <c r="G574" s="627"/>
      <c r="H574" s="585"/>
      <c r="I574" s="627"/>
      <c r="J574" s="585"/>
      <c r="K574" s="627"/>
      <c r="L574" s="585"/>
      <c r="M574" s="627"/>
      <c r="N574" s="585"/>
      <c r="O574" s="627"/>
      <c r="P574" s="585"/>
      <c r="Q574" s="627"/>
      <c r="R574" s="585"/>
      <c r="S574" s="627"/>
      <c r="T574" s="585"/>
      <c r="U574" s="627"/>
      <c r="V574" s="585"/>
      <c r="W574" s="627"/>
      <c r="X574" s="173"/>
      <c r="Y574" s="104">
        <f t="shared" si="88"/>
        <v>0</v>
      </c>
      <c r="Z574" s="340">
        <v>10</v>
      </c>
      <c r="AA574" s="16">
        <f t="shared" si="89"/>
        <v>0</v>
      </c>
      <c r="AB574" s="402"/>
      <c r="AC574" s="200"/>
      <c r="AD574" s="202"/>
      <c r="AF574" s="200"/>
      <c r="CG574" s="52"/>
      <c r="CH574" s="52"/>
      <c r="CI574" s="52"/>
      <c r="CJ574" s="52"/>
      <c r="CK574" s="52"/>
      <c r="CL574" s="52"/>
      <c r="CM574" s="52"/>
      <c r="CN574"/>
      <c r="CO574"/>
      <c r="CP574"/>
      <c r="CQ574"/>
      <c r="CR574"/>
      <c r="CS574"/>
      <c r="CT574"/>
      <c r="CU574"/>
      <c r="CV574"/>
      <c r="CW574"/>
      <c r="CX574"/>
      <c r="CY574"/>
      <c r="CZ574"/>
      <c r="DA574"/>
    </row>
    <row r="575" spans="1:108" ht="45" customHeight="1" x14ac:dyDescent="0.2">
      <c r="A575" s="341"/>
      <c r="B575" s="224" t="s">
        <v>940</v>
      </c>
      <c r="C575" s="125" t="s">
        <v>1043</v>
      </c>
      <c r="D575" s="585"/>
      <c r="E575" s="627"/>
      <c r="F575" s="585"/>
      <c r="G575" s="627"/>
      <c r="H575" s="585"/>
      <c r="I575" s="627"/>
      <c r="J575" s="585"/>
      <c r="K575" s="627"/>
      <c r="L575" s="585"/>
      <c r="M575" s="627"/>
      <c r="N575" s="585"/>
      <c r="O575" s="627"/>
      <c r="P575" s="585"/>
      <c r="Q575" s="627"/>
      <c r="R575" s="585"/>
      <c r="S575" s="627"/>
      <c r="T575" s="585"/>
      <c r="U575" s="627"/>
      <c r="V575" s="585"/>
      <c r="W575" s="627"/>
      <c r="X575" s="173"/>
      <c r="Y575" s="104">
        <f t="shared" ref="Y575" si="92">IF(OR(D575="s",F575="s",H575="s",J575="s",L575="s",N575="s",P575="s",R575="s",T575="s",V575="s"), 0, IF(OR(D575="a",F575="a",H575="a",J575="a",L575="a",N575="a",P575="a",R575="a",T575="a",V575="a"),Z575,0))</f>
        <v>0</v>
      </c>
      <c r="Z575" s="340">
        <v>10</v>
      </c>
      <c r="AA575" s="16">
        <f t="shared" ref="AA575" si="93">COUNTIF(D575:W575,"a")+COUNTIF(D575:W575,"s")</f>
        <v>0</v>
      </c>
      <c r="AB575" s="402"/>
      <c r="AC575" s="200"/>
      <c r="AD575" s="202"/>
      <c r="AF575" s="200"/>
      <c r="CG575" s="52"/>
      <c r="CH575" s="52"/>
      <c r="CI575" s="52"/>
      <c r="CJ575" s="52"/>
      <c r="CK575" s="52"/>
      <c r="CL575" s="52"/>
      <c r="CM575" s="52"/>
      <c r="CN575"/>
      <c r="CO575"/>
      <c r="CP575"/>
      <c r="CQ575"/>
      <c r="CR575"/>
      <c r="CS575"/>
      <c r="CT575"/>
      <c r="CU575"/>
      <c r="CV575"/>
      <c r="CW575"/>
      <c r="CX575"/>
      <c r="CY575"/>
      <c r="CZ575"/>
      <c r="DA575"/>
    </row>
    <row r="576" spans="1:108" ht="45" customHeight="1" x14ac:dyDescent="0.2">
      <c r="A576" s="341"/>
      <c r="B576" s="224" t="s">
        <v>947</v>
      </c>
      <c r="C576" s="125" t="s">
        <v>945</v>
      </c>
      <c r="D576" s="585"/>
      <c r="E576" s="627"/>
      <c r="F576" s="585"/>
      <c r="G576" s="627"/>
      <c r="H576" s="585"/>
      <c r="I576" s="627"/>
      <c r="J576" s="585"/>
      <c r="K576" s="627"/>
      <c r="L576" s="585"/>
      <c r="M576" s="627"/>
      <c r="N576" s="585"/>
      <c r="O576" s="627"/>
      <c r="P576" s="585"/>
      <c r="Q576" s="627"/>
      <c r="R576" s="585"/>
      <c r="S576" s="627"/>
      <c r="T576" s="585"/>
      <c r="U576" s="627"/>
      <c r="V576" s="585"/>
      <c r="W576" s="627"/>
      <c r="X576" s="173"/>
      <c r="Y576" s="105">
        <f t="shared" si="88"/>
        <v>0</v>
      </c>
      <c r="Z576" s="338">
        <v>10</v>
      </c>
      <c r="AA576" s="16">
        <f t="shared" si="89"/>
        <v>0</v>
      </c>
      <c r="AB576" s="402"/>
      <c r="AC576" s="200"/>
      <c r="AD576" s="202"/>
      <c r="AF576" s="200"/>
      <c r="CG576" s="52"/>
      <c r="CH576" s="52"/>
      <c r="CI576" s="52"/>
      <c r="CJ576" s="52"/>
      <c r="CK576" s="52"/>
      <c r="CL576" s="52"/>
      <c r="CM576" s="52"/>
      <c r="CN576"/>
      <c r="CO576"/>
      <c r="CP576"/>
      <c r="CQ576"/>
      <c r="CR576"/>
      <c r="CS576"/>
      <c r="CT576"/>
      <c r="CU576"/>
      <c r="CV576"/>
      <c r="CW576"/>
      <c r="CX576"/>
      <c r="CY576"/>
      <c r="CZ576"/>
      <c r="DA576"/>
    </row>
    <row r="577" spans="1:173" ht="27.95" customHeight="1" x14ac:dyDescent="0.2">
      <c r="A577" s="341"/>
      <c r="B577" s="224" t="s">
        <v>948</v>
      </c>
      <c r="C577" s="117" t="s">
        <v>946</v>
      </c>
      <c r="D577" s="585"/>
      <c r="E577" s="627"/>
      <c r="F577" s="585"/>
      <c r="G577" s="627"/>
      <c r="H577" s="585"/>
      <c r="I577" s="627"/>
      <c r="J577" s="585"/>
      <c r="K577" s="627"/>
      <c r="L577" s="585"/>
      <c r="M577" s="627"/>
      <c r="N577" s="585"/>
      <c r="O577" s="627"/>
      <c r="P577" s="585"/>
      <c r="Q577" s="627"/>
      <c r="R577" s="585"/>
      <c r="S577" s="627"/>
      <c r="T577" s="585"/>
      <c r="U577" s="627"/>
      <c r="V577" s="585"/>
      <c r="W577" s="627"/>
      <c r="X577" s="173"/>
      <c r="Y577" s="105">
        <f t="shared" si="88"/>
        <v>0</v>
      </c>
      <c r="Z577" s="338">
        <v>10</v>
      </c>
      <c r="AA577" s="16">
        <f t="shared" si="89"/>
        <v>0</v>
      </c>
      <c r="AB577" s="402"/>
      <c r="AC577" s="200"/>
      <c r="AD577" s="202"/>
      <c r="AF577" s="200"/>
      <c r="CG577" s="52"/>
      <c r="CH577" s="52"/>
      <c r="CI577" s="52"/>
      <c r="CJ577" s="52"/>
      <c r="CK577" s="52"/>
      <c r="CL577" s="52"/>
      <c r="CM577" s="52"/>
      <c r="CN577"/>
      <c r="CO577"/>
      <c r="CP577"/>
      <c r="CQ577"/>
      <c r="CR577"/>
      <c r="CS577"/>
      <c r="CT577"/>
      <c r="CU577"/>
      <c r="CV577"/>
      <c r="CW577"/>
      <c r="CX577"/>
      <c r="CY577"/>
      <c r="CZ577"/>
      <c r="DA577"/>
    </row>
    <row r="578" spans="1:173" ht="67.7" customHeight="1" x14ac:dyDescent="0.2">
      <c r="A578" s="341"/>
      <c r="B578" s="224" t="s">
        <v>1040</v>
      </c>
      <c r="C578" s="117" t="s">
        <v>739</v>
      </c>
      <c r="D578" s="585"/>
      <c r="E578" s="627"/>
      <c r="F578" s="585"/>
      <c r="G578" s="627"/>
      <c r="H578" s="585"/>
      <c r="I578" s="627"/>
      <c r="J578" s="585"/>
      <c r="K578" s="627"/>
      <c r="L578" s="585"/>
      <c r="M578" s="627"/>
      <c r="N578" s="585"/>
      <c r="O578" s="627"/>
      <c r="P578" s="585"/>
      <c r="Q578" s="627"/>
      <c r="R578" s="585"/>
      <c r="S578" s="627"/>
      <c r="T578" s="585"/>
      <c r="U578" s="627"/>
      <c r="V578" s="585"/>
      <c r="W578" s="627"/>
      <c r="X578" s="173"/>
      <c r="Y578" s="105">
        <f t="shared" si="88"/>
        <v>0</v>
      </c>
      <c r="Z578" s="338">
        <v>10</v>
      </c>
      <c r="AA578" s="16">
        <f t="shared" si="89"/>
        <v>0</v>
      </c>
      <c r="AB578" s="402"/>
      <c r="AC578" s="200"/>
      <c r="AD578" s="202"/>
      <c r="AF578" s="200"/>
      <c r="CG578" s="52"/>
      <c r="CH578" s="52"/>
      <c r="CI578" s="52"/>
      <c r="CJ578" s="52"/>
      <c r="CK578" s="52"/>
      <c r="CL578" s="52"/>
      <c r="CM578" s="52"/>
      <c r="CN578"/>
      <c r="CO578"/>
      <c r="CP578"/>
      <c r="CQ578"/>
      <c r="CR578"/>
      <c r="CS578"/>
      <c r="CT578"/>
      <c r="CU578"/>
      <c r="CV578"/>
      <c r="CW578"/>
      <c r="CX578"/>
      <c r="CY578"/>
      <c r="CZ578"/>
      <c r="DA578"/>
    </row>
    <row r="579" spans="1:173" ht="44.45" customHeight="1" thickBot="1" x14ac:dyDescent="0.25">
      <c r="A579" s="341"/>
      <c r="B579" s="224" t="s">
        <v>1041</v>
      </c>
      <c r="C579" s="117" t="s">
        <v>738</v>
      </c>
      <c r="D579" s="731"/>
      <c r="E579" s="732"/>
      <c r="F579" s="731"/>
      <c r="G579" s="732"/>
      <c r="H579" s="731"/>
      <c r="I579" s="732"/>
      <c r="J579" s="731"/>
      <c r="K579" s="732"/>
      <c r="L579" s="731"/>
      <c r="M579" s="732"/>
      <c r="N579" s="731"/>
      <c r="O579" s="732"/>
      <c r="P579" s="731"/>
      <c r="Q579" s="732"/>
      <c r="R579" s="731"/>
      <c r="S579" s="732"/>
      <c r="T579" s="731"/>
      <c r="U579" s="732"/>
      <c r="V579" s="731"/>
      <c r="W579" s="732"/>
      <c r="X579" s="173"/>
      <c r="Y579" s="105">
        <f t="shared" si="88"/>
        <v>0</v>
      </c>
      <c r="Z579" s="378">
        <v>5</v>
      </c>
      <c r="AA579" s="16">
        <f t="shared" si="89"/>
        <v>0</v>
      </c>
      <c r="AB579" s="402"/>
      <c r="AC579" s="200"/>
      <c r="AD579" s="202"/>
      <c r="AF579" s="200"/>
      <c r="CG579" s="52"/>
      <c r="CH579" s="52"/>
      <c r="CI579" s="52"/>
      <c r="CJ579" s="52"/>
      <c r="CK579" s="52"/>
      <c r="CL579" s="52"/>
      <c r="CM579" s="52"/>
      <c r="CN579"/>
      <c r="CO579"/>
      <c r="CP579"/>
      <c r="CQ579"/>
      <c r="CR579"/>
      <c r="CS579"/>
      <c r="CT579"/>
      <c r="CU579"/>
      <c r="CV579"/>
      <c r="CW579"/>
      <c r="CX579"/>
      <c r="CY579"/>
      <c r="CZ579"/>
      <c r="DA579"/>
    </row>
    <row r="580" spans="1:173" s="1" customFormat="1" ht="21" customHeight="1" thickTop="1" thickBot="1" x14ac:dyDescent="0.25">
      <c r="A580" s="344"/>
      <c r="B580" s="7"/>
      <c r="C580" s="124"/>
      <c r="D580" s="631" t="s">
        <v>145</v>
      </c>
      <c r="E580" s="648"/>
      <c r="F580" s="648"/>
      <c r="G580" s="648"/>
      <c r="H580" s="648"/>
      <c r="I580" s="648"/>
      <c r="J580" s="648"/>
      <c r="K580" s="648"/>
      <c r="L580" s="648"/>
      <c r="M580" s="648"/>
      <c r="N580" s="648"/>
      <c r="O580" s="648"/>
      <c r="P580" s="648"/>
      <c r="Q580" s="648"/>
      <c r="R580" s="648"/>
      <c r="S580" s="648"/>
      <c r="T580" s="648"/>
      <c r="U580" s="648"/>
      <c r="V580" s="648"/>
      <c r="W580" s="648"/>
      <c r="X580" s="649"/>
      <c r="Y580" s="445">
        <f>SUM(Y570:Y579)</f>
        <v>0</v>
      </c>
      <c r="Z580" s="339">
        <f>SUM(Z570:Z579)</f>
        <v>95</v>
      </c>
      <c r="AA580" s="16"/>
      <c r="AB580" s="55"/>
      <c r="AC580" s="199"/>
      <c r="AD580" s="202"/>
      <c r="AE580" s="199"/>
      <c r="AF580" s="199"/>
      <c r="AG580" s="199"/>
      <c r="AH580" s="199"/>
      <c r="AI580" s="199"/>
      <c r="AJ580" s="199"/>
      <c r="AK580" s="199"/>
      <c r="AL580" s="199"/>
      <c r="AM580" s="199"/>
      <c r="AN580" s="199"/>
      <c r="AO580" s="199"/>
      <c r="AP580" s="199"/>
      <c r="AQ580" s="199"/>
      <c r="AR580" s="199"/>
      <c r="AS580" s="199"/>
      <c r="AT580" s="199"/>
      <c r="AU580" s="199"/>
      <c r="AV580" s="199"/>
      <c r="AW580" s="199"/>
      <c r="AX580" s="199"/>
      <c r="AY580" s="199"/>
      <c r="AZ580" s="199"/>
      <c r="BA580" s="199"/>
      <c r="BB580" s="199"/>
      <c r="BC580" s="199"/>
      <c r="BD580" s="199"/>
      <c r="BE580" s="199"/>
      <c r="BF580" s="199"/>
      <c r="BG580" s="199"/>
      <c r="BH580" s="199"/>
      <c r="BI580" s="199"/>
      <c r="BJ580" s="199"/>
      <c r="BK580" s="199"/>
      <c r="BL580" s="199"/>
      <c r="BM580" s="199"/>
      <c r="BN580" s="199"/>
      <c r="BO580" s="199"/>
      <c r="BP580" s="199"/>
      <c r="BQ580" s="199"/>
      <c r="BR580" s="199"/>
      <c r="BS580" s="199"/>
      <c r="BT580" s="199"/>
      <c r="BU580" s="199"/>
      <c r="BV580" s="199"/>
      <c r="BW580" s="199"/>
      <c r="BX580" s="199"/>
      <c r="BY580" s="199"/>
      <c r="BZ580" s="199"/>
      <c r="CA580" s="199"/>
      <c r="CB580" s="199"/>
      <c r="CC580" s="199"/>
      <c r="CD580" s="199"/>
      <c r="CE580" s="199"/>
      <c r="CF580" s="199"/>
      <c r="CG580" s="55"/>
      <c r="CH580" s="55"/>
      <c r="CI580" s="55"/>
      <c r="CJ580" s="55"/>
      <c r="CK580" s="55"/>
      <c r="CL580" s="55"/>
      <c r="CM580" s="55"/>
    </row>
    <row r="581" spans="1:173" s="11" customFormat="1" ht="21" customHeight="1" thickBot="1" x14ac:dyDescent="0.25">
      <c r="A581" s="361"/>
      <c r="B581" s="152"/>
      <c r="C581" s="153"/>
      <c r="D581" s="634"/>
      <c r="E581" s="635"/>
      <c r="F581" s="853">
        <v>0</v>
      </c>
      <c r="G581" s="854"/>
      <c r="H581" s="854"/>
      <c r="I581" s="854"/>
      <c r="J581" s="854"/>
      <c r="K581" s="854"/>
      <c r="L581" s="854"/>
      <c r="M581" s="854"/>
      <c r="N581" s="854"/>
      <c r="O581" s="854"/>
      <c r="P581" s="854"/>
      <c r="Q581" s="854"/>
      <c r="R581" s="854"/>
      <c r="S581" s="854"/>
      <c r="T581" s="854"/>
      <c r="U581" s="854"/>
      <c r="V581" s="854"/>
      <c r="W581" s="854"/>
      <c r="X581" s="854"/>
      <c r="Y581" s="854"/>
      <c r="Z581" s="855"/>
      <c r="AA581" s="16"/>
      <c r="AB581" s="55"/>
      <c r="AC581" s="199"/>
      <c r="AD581" s="202"/>
      <c r="AE581" s="199"/>
      <c r="AF581" s="199"/>
      <c r="AG581" s="199"/>
      <c r="AH581" s="199"/>
      <c r="AI581" s="199"/>
      <c r="AJ581" s="199"/>
      <c r="AK581" s="199"/>
      <c r="AL581" s="199"/>
      <c r="AM581" s="199"/>
      <c r="AN581" s="199"/>
      <c r="AO581" s="199"/>
      <c r="AP581" s="199"/>
      <c r="AQ581" s="199"/>
      <c r="AR581" s="199"/>
      <c r="AS581" s="199"/>
      <c r="AT581" s="199"/>
      <c r="AU581" s="199"/>
      <c r="AV581" s="199"/>
      <c r="AW581" s="199"/>
      <c r="AX581" s="199"/>
      <c r="AY581" s="199"/>
      <c r="AZ581" s="199"/>
      <c r="BA581" s="199"/>
      <c r="BB581" s="199"/>
      <c r="BC581" s="199"/>
      <c r="BD581" s="199"/>
      <c r="BE581" s="199"/>
      <c r="BF581" s="199"/>
      <c r="BG581" s="199"/>
      <c r="BH581" s="199"/>
      <c r="BI581" s="199"/>
      <c r="BJ581" s="199"/>
      <c r="BK581" s="199"/>
      <c r="BL581" s="199"/>
      <c r="BM581" s="199"/>
      <c r="BN581" s="199"/>
      <c r="BO581" s="199"/>
      <c r="BP581" s="199"/>
      <c r="BQ581" s="199"/>
      <c r="BR581" s="199"/>
      <c r="BS581" s="199"/>
      <c r="BT581" s="199"/>
      <c r="BU581" s="199"/>
      <c r="BV581" s="199"/>
      <c r="BW581" s="199"/>
      <c r="BX581" s="199"/>
      <c r="BY581" s="199"/>
      <c r="BZ581" s="199"/>
      <c r="CA581" s="199"/>
      <c r="CB581" s="199"/>
      <c r="CC581" s="199"/>
      <c r="CD581" s="199"/>
      <c r="CE581" s="199"/>
      <c r="CF581" s="199"/>
      <c r="CG581" s="55"/>
      <c r="CH581" s="55"/>
      <c r="CI581" s="55"/>
      <c r="CJ581" s="55"/>
      <c r="CK581" s="55"/>
      <c r="CL581" s="55"/>
      <c r="CM581" s="55"/>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row>
    <row r="582" spans="1:173" s="1" customFormat="1" ht="21" customHeight="1" x14ac:dyDescent="0.2">
      <c r="A582" s="310"/>
      <c r="B582" s="199"/>
      <c r="C582" s="204"/>
      <c r="D582" s="199"/>
      <c r="E582" s="199"/>
      <c r="F582" s="199"/>
      <c r="G582" s="199"/>
      <c r="H582" s="199"/>
      <c r="I582" s="199"/>
      <c r="J582" s="199"/>
      <c r="K582" s="199"/>
      <c r="L582" s="199"/>
      <c r="M582" s="199"/>
      <c r="N582" s="199"/>
      <c r="O582" s="199"/>
      <c r="P582" s="199"/>
      <c r="Q582" s="199"/>
      <c r="R582" s="199"/>
      <c r="S582" s="199"/>
      <c r="T582" s="199"/>
      <c r="U582" s="199"/>
      <c r="V582" s="199"/>
      <c r="W582" s="199"/>
      <c r="X582" s="199"/>
      <c r="Y582" s="199"/>
      <c r="Z582" s="315"/>
      <c r="AA582" s="203"/>
      <c r="AB582" s="199"/>
      <c r="AC582" s="436"/>
      <c r="AD582" s="199"/>
      <c r="AE582" s="199"/>
      <c r="AF582" s="436"/>
      <c r="AG582" s="199"/>
      <c r="AH582" s="199"/>
      <c r="AI582" s="199"/>
      <c r="AJ582" s="199"/>
      <c r="AK582" s="199"/>
      <c r="AL582" s="199"/>
      <c r="AM582" s="199"/>
      <c r="AN582" s="199"/>
      <c r="AO582" s="199"/>
      <c r="AP582" s="199"/>
      <c r="AQ582" s="199"/>
      <c r="AR582" s="199"/>
      <c r="AS582" s="199"/>
      <c r="AT582" s="199"/>
      <c r="AU582" s="199"/>
      <c r="AV582" s="199"/>
      <c r="AW582" s="199"/>
      <c r="AX582" s="199"/>
      <c r="AY582" s="199"/>
      <c r="AZ582" s="199"/>
      <c r="BA582" s="199"/>
      <c r="BB582" s="199"/>
      <c r="BC582" s="199"/>
      <c r="BD582" s="199"/>
      <c r="BE582" s="199"/>
      <c r="BF582" s="199"/>
      <c r="BG582" s="199"/>
      <c r="BH582" s="199"/>
      <c r="BI582" s="199"/>
      <c r="BJ582" s="199"/>
      <c r="BK582" s="199"/>
      <c r="BL582" s="199"/>
      <c r="BM582" s="199"/>
      <c r="BN582" s="199"/>
      <c r="BO582" s="199"/>
      <c r="BP582" s="199"/>
      <c r="BQ582" s="199"/>
      <c r="BR582" s="199"/>
      <c r="BS582" s="199"/>
      <c r="BT582" s="199"/>
      <c r="BU582" s="199"/>
      <c r="BV582" s="199"/>
      <c r="BW582" s="199"/>
      <c r="BX582" s="199"/>
      <c r="BY582" s="199"/>
      <c r="BZ582" s="199"/>
      <c r="CA582" s="199"/>
      <c r="CB582" s="199"/>
      <c r="CC582" s="199"/>
      <c r="CD582" s="199"/>
      <c r="CE582" s="199"/>
      <c r="CF582" s="199"/>
    </row>
    <row r="583" spans="1:173" s="1" customFormat="1" ht="27.75" x14ac:dyDescent="0.2">
      <c r="A583" s="316" t="s">
        <v>79</v>
      </c>
      <c r="B583" s="316"/>
      <c r="C583" s="317"/>
      <c r="D583" s="318"/>
      <c r="E583" s="318"/>
      <c r="F583" s="318"/>
      <c r="G583" s="318"/>
      <c r="H583" s="318"/>
      <c r="I583" s="318"/>
      <c r="J583" s="318"/>
      <c r="K583" s="318"/>
      <c r="L583" s="318"/>
      <c r="M583" s="318"/>
      <c r="N583" s="318"/>
      <c r="O583" s="318"/>
      <c r="P583" s="318"/>
      <c r="Q583" s="318"/>
      <c r="R583" s="318"/>
      <c r="S583" s="318"/>
      <c r="T583" s="318"/>
      <c r="U583" s="318"/>
      <c r="V583" s="318"/>
      <c r="W583" s="318"/>
      <c r="X583" s="318"/>
      <c r="Y583" s="318"/>
      <c r="Z583" s="319"/>
      <c r="AA583" s="320"/>
      <c r="AB583" s="318"/>
      <c r="AC583" s="436"/>
      <c r="AD583" s="199"/>
      <c r="AE583" s="199"/>
      <c r="AF583" s="436"/>
      <c r="AG583" s="199"/>
      <c r="AH583" s="199"/>
      <c r="AI583" s="199"/>
      <c r="AJ583" s="199"/>
      <c r="AK583" s="199"/>
      <c r="AL583" s="199"/>
      <c r="AM583" s="199"/>
      <c r="AN583" s="199"/>
      <c r="AO583" s="199"/>
      <c r="AP583" s="199"/>
      <c r="AQ583" s="199"/>
      <c r="AR583" s="199"/>
      <c r="AS583" s="199"/>
      <c r="AT583" s="199"/>
      <c r="AU583" s="199"/>
      <c r="AV583" s="199"/>
      <c r="AW583" s="199"/>
      <c r="AX583" s="199"/>
      <c r="AY583" s="199"/>
      <c r="AZ583" s="199"/>
      <c r="BA583" s="199"/>
      <c r="BB583" s="199"/>
      <c r="BC583" s="199"/>
      <c r="BD583" s="199"/>
      <c r="BE583" s="199"/>
      <c r="BF583" s="199"/>
      <c r="BG583" s="199"/>
      <c r="BH583" s="199"/>
      <c r="BI583" s="199"/>
      <c r="BJ583" s="199"/>
      <c r="BK583" s="199"/>
      <c r="BL583" s="199"/>
      <c r="BM583" s="199"/>
      <c r="BN583" s="199"/>
      <c r="BO583" s="199"/>
      <c r="BP583" s="199"/>
      <c r="BQ583" s="199"/>
      <c r="BR583" s="199"/>
      <c r="BS583" s="199"/>
      <c r="BT583" s="199"/>
      <c r="BU583" s="199"/>
      <c r="BV583" s="199"/>
      <c r="BW583" s="199"/>
      <c r="BX583" s="199"/>
      <c r="BY583" s="199"/>
      <c r="BZ583" s="199"/>
      <c r="CA583" s="199"/>
      <c r="CB583" s="199"/>
      <c r="CC583" s="199"/>
      <c r="CD583" s="199"/>
      <c r="CE583" s="199"/>
      <c r="CF583" s="199"/>
    </row>
    <row r="584" spans="1:173" s="200" customFormat="1" x14ac:dyDescent="0.2">
      <c r="AC584" s="436"/>
      <c r="AF584" s="436"/>
    </row>
    <row r="585" spans="1:173" s="200" customFormat="1" x14ac:dyDescent="0.2">
      <c r="AC585" s="436"/>
      <c r="AF585" s="436"/>
    </row>
    <row r="586" spans="1:173" s="200" customFormat="1" x14ac:dyDescent="0.2">
      <c r="AC586" s="436"/>
      <c r="AF586" s="436"/>
    </row>
    <row r="587" spans="1:173" s="200" customFormat="1" x14ac:dyDescent="0.2">
      <c r="AC587" s="436"/>
      <c r="AF587" s="436"/>
    </row>
    <row r="588" spans="1:173" s="200" customFormat="1" x14ac:dyDescent="0.2">
      <c r="AC588" s="436"/>
      <c r="AF588" s="436"/>
    </row>
    <row r="589" spans="1:173" s="200" customFormat="1" x14ac:dyDescent="0.2">
      <c r="AC589" s="436"/>
      <c r="AF589" s="436"/>
    </row>
    <row r="590" spans="1:173" s="200" customFormat="1" x14ac:dyDescent="0.2">
      <c r="AC590" s="436"/>
      <c r="AF590" s="436"/>
    </row>
    <row r="591" spans="1:173" s="200" customFormat="1" x14ac:dyDescent="0.2">
      <c r="AC591" s="436"/>
      <c r="AF591" s="436"/>
    </row>
    <row r="592" spans="1:173" s="200" customFormat="1" x14ac:dyDescent="0.2">
      <c r="AC592" s="436"/>
      <c r="AF592" s="436"/>
    </row>
    <row r="593" spans="29:32" s="200" customFormat="1" x14ac:dyDescent="0.2">
      <c r="AC593" s="436"/>
      <c r="AF593" s="436"/>
    </row>
    <row r="594" spans="29:32" s="200" customFormat="1" x14ac:dyDescent="0.2">
      <c r="AC594" s="436"/>
      <c r="AF594" s="436"/>
    </row>
    <row r="595" spans="29:32" s="200" customFormat="1" x14ac:dyDescent="0.2">
      <c r="AC595" s="436"/>
      <c r="AF595" s="436"/>
    </row>
    <row r="596" spans="29:32" s="200" customFormat="1" x14ac:dyDescent="0.2">
      <c r="AC596" s="436"/>
      <c r="AF596" s="436"/>
    </row>
    <row r="597" spans="29:32" s="200" customFormat="1" x14ac:dyDescent="0.2">
      <c r="AC597" s="436"/>
      <c r="AF597" s="436"/>
    </row>
    <row r="598" spans="29:32" s="200" customFormat="1" x14ac:dyDescent="0.2">
      <c r="AC598" s="436"/>
      <c r="AF598" s="436"/>
    </row>
    <row r="599" spans="29:32" s="200" customFormat="1" x14ac:dyDescent="0.2">
      <c r="AC599" s="436"/>
      <c r="AF599" s="436"/>
    </row>
    <row r="600" spans="29:32" s="200" customFormat="1" x14ac:dyDescent="0.2">
      <c r="AC600" s="436"/>
      <c r="AF600" s="436"/>
    </row>
    <row r="601" spans="29:32" s="200" customFormat="1" x14ac:dyDescent="0.2">
      <c r="AC601" s="436"/>
      <c r="AF601" s="436"/>
    </row>
    <row r="602" spans="29:32" s="200" customFormat="1" x14ac:dyDescent="0.2">
      <c r="AC602" s="436"/>
      <c r="AF602" s="436"/>
    </row>
    <row r="603" spans="29:32" s="200" customFormat="1" x14ac:dyDescent="0.2">
      <c r="AC603" s="436"/>
      <c r="AF603" s="436"/>
    </row>
    <row r="604" spans="29:32" s="200" customFormat="1" x14ac:dyDescent="0.2">
      <c r="AC604" s="436"/>
      <c r="AF604" s="436"/>
    </row>
    <row r="605" spans="29:32" s="200" customFormat="1" x14ac:dyDescent="0.2">
      <c r="AC605" s="436"/>
      <c r="AF605" s="436"/>
    </row>
    <row r="606" spans="29:32" s="200" customFormat="1" x14ac:dyDescent="0.2">
      <c r="AC606" s="436"/>
      <c r="AF606" s="436"/>
    </row>
    <row r="607" spans="29:32" s="200" customFormat="1" x14ac:dyDescent="0.2">
      <c r="AC607" s="436"/>
      <c r="AF607" s="436"/>
    </row>
    <row r="608" spans="29:32" s="200" customFormat="1" x14ac:dyDescent="0.2">
      <c r="AC608" s="436"/>
      <c r="AF608" s="436"/>
    </row>
    <row r="609" spans="29:32" s="200" customFormat="1" x14ac:dyDescent="0.2">
      <c r="AC609" s="436"/>
      <c r="AF609" s="436"/>
    </row>
    <row r="610" spans="29:32" s="200" customFormat="1" x14ac:dyDescent="0.2">
      <c r="AC610" s="436"/>
      <c r="AF610" s="436"/>
    </row>
    <row r="611" spans="29:32" s="200" customFormat="1" x14ac:dyDescent="0.2">
      <c r="AC611" s="436"/>
      <c r="AF611" s="436"/>
    </row>
    <row r="612" spans="29:32" s="200" customFormat="1" x14ac:dyDescent="0.2">
      <c r="AC612" s="436"/>
      <c r="AF612" s="436"/>
    </row>
    <row r="613" spans="29:32" s="200" customFormat="1" x14ac:dyDescent="0.2">
      <c r="AC613" s="436"/>
      <c r="AF613" s="436"/>
    </row>
    <row r="614" spans="29:32" s="200" customFormat="1" x14ac:dyDescent="0.2">
      <c r="AC614" s="436"/>
      <c r="AF614" s="436"/>
    </row>
    <row r="615" spans="29:32" s="200" customFormat="1" x14ac:dyDescent="0.2">
      <c r="AC615" s="436"/>
      <c r="AF615" s="436"/>
    </row>
    <row r="616" spans="29:32" s="200" customFormat="1" x14ac:dyDescent="0.2">
      <c r="AC616" s="436"/>
      <c r="AF616" s="436"/>
    </row>
    <row r="617" spans="29:32" s="200" customFormat="1" x14ac:dyDescent="0.2">
      <c r="AC617" s="436"/>
      <c r="AF617" s="436"/>
    </row>
    <row r="618" spans="29:32" s="200" customFormat="1" x14ac:dyDescent="0.2">
      <c r="AC618" s="436"/>
      <c r="AF618" s="436"/>
    </row>
    <row r="619" spans="29:32" s="200" customFormat="1" x14ac:dyDescent="0.2">
      <c r="AC619" s="436"/>
      <c r="AF619" s="436"/>
    </row>
    <row r="620" spans="29:32" s="200" customFormat="1" x14ac:dyDescent="0.2">
      <c r="AC620" s="436"/>
      <c r="AF620" s="436"/>
    </row>
    <row r="621" spans="29:32" s="200" customFormat="1" x14ac:dyDescent="0.2">
      <c r="AC621" s="436"/>
      <c r="AF621" s="436"/>
    </row>
    <row r="622" spans="29:32" s="200" customFormat="1" x14ac:dyDescent="0.2">
      <c r="AC622" s="436"/>
      <c r="AF622" s="436"/>
    </row>
    <row r="623" spans="29:32" s="200" customFormat="1" x14ac:dyDescent="0.2">
      <c r="AC623" s="436"/>
      <c r="AF623" s="436"/>
    </row>
    <row r="624" spans="29:32" s="200" customFormat="1" x14ac:dyDescent="0.2">
      <c r="AC624" s="436"/>
      <c r="AF624" s="436"/>
    </row>
    <row r="625" spans="29:32" s="200" customFormat="1" x14ac:dyDescent="0.2">
      <c r="AC625" s="436"/>
      <c r="AF625" s="436"/>
    </row>
    <row r="626" spans="29:32" s="200" customFormat="1" x14ac:dyDescent="0.2">
      <c r="AC626" s="436"/>
      <c r="AF626" s="436"/>
    </row>
    <row r="627" spans="29:32" s="200" customFormat="1" x14ac:dyDescent="0.2">
      <c r="AC627" s="436"/>
      <c r="AF627" s="436"/>
    </row>
    <row r="628" spans="29:32" s="200" customFormat="1" x14ac:dyDescent="0.2">
      <c r="AC628" s="436"/>
      <c r="AF628" s="436"/>
    </row>
    <row r="629" spans="29:32" s="200" customFormat="1" x14ac:dyDescent="0.2">
      <c r="AC629" s="436"/>
      <c r="AF629" s="436"/>
    </row>
    <row r="630" spans="29:32" s="200" customFormat="1" x14ac:dyDescent="0.2">
      <c r="AC630" s="436"/>
      <c r="AF630" s="436"/>
    </row>
    <row r="631" spans="29:32" s="200" customFormat="1" x14ac:dyDescent="0.2">
      <c r="AC631" s="436"/>
      <c r="AF631" s="436"/>
    </row>
    <row r="632" spans="29:32" s="200" customFormat="1" x14ac:dyDescent="0.2">
      <c r="AC632" s="436"/>
      <c r="AF632" s="436"/>
    </row>
    <row r="633" spans="29:32" s="200" customFormat="1" x14ac:dyDescent="0.2">
      <c r="AC633" s="436"/>
      <c r="AF633" s="436"/>
    </row>
    <row r="634" spans="29:32" s="200" customFormat="1" x14ac:dyDescent="0.2">
      <c r="AC634" s="436"/>
      <c r="AF634" s="436"/>
    </row>
    <row r="635" spans="29:32" s="200" customFormat="1" x14ac:dyDescent="0.2">
      <c r="AC635" s="436"/>
      <c r="AF635" s="436"/>
    </row>
    <row r="636" spans="29:32" s="200" customFormat="1" x14ac:dyDescent="0.2">
      <c r="AC636" s="436"/>
      <c r="AF636" s="436"/>
    </row>
    <row r="637" spans="29:32" s="200" customFormat="1" x14ac:dyDescent="0.2">
      <c r="AC637" s="436"/>
      <c r="AF637" s="436"/>
    </row>
    <row r="638" spans="29:32" s="200" customFormat="1" x14ac:dyDescent="0.2">
      <c r="AC638" s="436"/>
      <c r="AF638" s="436"/>
    </row>
    <row r="639" spans="29:32" s="200" customFormat="1" x14ac:dyDescent="0.2">
      <c r="AC639" s="436"/>
      <c r="AF639" s="436"/>
    </row>
    <row r="640" spans="29:32" s="200" customFormat="1" x14ac:dyDescent="0.2">
      <c r="AC640" s="436"/>
      <c r="AF640" s="436"/>
    </row>
    <row r="641" spans="29:32" s="200" customFormat="1" x14ac:dyDescent="0.2">
      <c r="AC641" s="436"/>
      <c r="AF641" s="436"/>
    </row>
    <row r="642" spans="29:32" s="200" customFormat="1" x14ac:dyDescent="0.2">
      <c r="AC642" s="436"/>
      <c r="AF642" s="436"/>
    </row>
    <row r="643" spans="29:32" s="200" customFormat="1" x14ac:dyDescent="0.2">
      <c r="AC643" s="436"/>
      <c r="AF643" s="436"/>
    </row>
    <row r="644" spans="29:32" s="200" customFormat="1" x14ac:dyDescent="0.2">
      <c r="AC644" s="436"/>
      <c r="AF644" s="436"/>
    </row>
    <row r="645" spans="29:32" s="200" customFormat="1" x14ac:dyDescent="0.2">
      <c r="AC645" s="436"/>
      <c r="AF645" s="436"/>
    </row>
    <row r="646" spans="29:32" s="200" customFormat="1" x14ac:dyDescent="0.2">
      <c r="AC646" s="436"/>
      <c r="AF646" s="436"/>
    </row>
    <row r="647" spans="29:32" s="200" customFormat="1" x14ac:dyDescent="0.2">
      <c r="AC647" s="436"/>
      <c r="AF647" s="436"/>
    </row>
    <row r="648" spans="29:32" s="200" customFormat="1" x14ac:dyDescent="0.2">
      <c r="AC648" s="436"/>
      <c r="AF648" s="436"/>
    </row>
    <row r="649" spans="29:32" s="200" customFormat="1" x14ac:dyDescent="0.2">
      <c r="AC649" s="436"/>
      <c r="AF649" s="436"/>
    </row>
    <row r="650" spans="29:32" s="200" customFormat="1" x14ac:dyDescent="0.2">
      <c r="AC650" s="436"/>
      <c r="AF650" s="436"/>
    </row>
    <row r="651" spans="29:32" s="200" customFormat="1" x14ac:dyDescent="0.2">
      <c r="AC651" s="436"/>
      <c r="AF651" s="436"/>
    </row>
    <row r="652" spans="29:32" s="200" customFormat="1" x14ac:dyDescent="0.2">
      <c r="AC652" s="436"/>
      <c r="AF652" s="436"/>
    </row>
    <row r="653" spans="29:32" s="200" customFormat="1" x14ac:dyDescent="0.2">
      <c r="AC653" s="436"/>
      <c r="AF653" s="436"/>
    </row>
    <row r="654" spans="29:32" s="200" customFormat="1" x14ac:dyDescent="0.2">
      <c r="AC654" s="436"/>
      <c r="AF654" s="436"/>
    </row>
    <row r="655" spans="29:32" s="200" customFormat="1" x14ac:dyDescent="0.2">
      <c r="AC655" s="436"/>
      <c r="AF655" s="436"/>
    </row>
    <row r="656" spans="29:32" s="200" customFormat="1" x14ac:dyDescent="0.2">
      <c r="AC656" s="436"/>
      <c r="AF656" s="436"/>
    </row>
    <row r="657" spans="29:32" s="200" customFormat="1" x14ac:dyDescent="0.2">
      <c r="AC657" s="436"/>
      <c r="AF657" s="436"/>
    </row>
    <row r="658" spans="29:32" s="200" customFormat="1" x14ac:dyDescent="0.2">
      <c r="AC658" s="436"/>
      <c r="AF658" s="436"/>
    </row>
    <row r="659" spans="29:32" s="200" customFormat="1" x14ac:dyDescent="0.2">
      <c r="AC659" s="436"/>
      <c r="AF659" s="436"/>
    </row>
    <row r="660" spans="29:32" s="200" customFormat="1" x14ac:dyDescent="0.2">
      <c r="AC660" s="436"/>
      <c r="AF660" s="436"/>
    </row>
    <row r="661" spans="29:32" s="200" customFormat="1" x14ac:dyDescent="0.2">
      <c r="AC661" s="436"/>
      <c r="AF661" s="436"/>
    </row>
    <row r="662" spans="29:32" s="200" customFormat="1" x14ac:dyDescent="0.2">
      <c r="AC662" s="436"/>
      <c r="AF662" s="436"/>
    </row>
    <row r="663" spans="29:32" s="200" customFormat="1" x14ac:dyDescent="0.2">
      <c r="AC663" s="436"/>
      <c r="AF663" s="436"/>
    </row>
    <row r="664" spans="29:32" s="200" customFormat="1" x14ac:dyDescent="0.2">
      <c r="AC664" s="436"/>
      <c r="AF664" s="436"/>
    </row>
    <row r="665" spans="29:32" s="200" customFormat="1" x14ac:dyDescent="0.2">
      <c r="AC665" s="436"/>
      <c r="AF665" s="436"/>
    </row>
    <row r="666" spans="29:32" s="200" customFormat="1" x14ac:dyDescent="0.2">
      <c r="AC666" s="436"/>
      <c r="AF666" s="436"/>
    </row>
    <row r="667" spans="29:32" s="200" customFormat="1" x14ac:dyDescent="0.2">
      <c r="AC667" s="436"/>
      <c r="AF667" s="436"/>
    </row>
    <row r="668" spans="29:32" s="200" customFormat="1" x14ac:dyDescent="0.2">
      <c r="AC668" s="436"/>
      <c r="AF668" s="436"/>
    </row>
    <row r="669" spans="29:32" s="200" customFormat="1" x14ac:dyDescent="0.2">
      <c r="AC669" s="436"/>
      <c r="AF669" s="436"/>
    </row>
    <row r="670" spans="29:32" s="200" customFormat="1" x14ac:dyDescent="0.2">
      <c r="AC670" s="436"/>
      <c r="AF670" s="436"/>
    </row>
    <row r="671" spans="29:32" s="200" customFormat="1" x14ac:dyDescent="0.2">
      <c r="AC671" s="436"/>
      <c r="AF671" s="436"/>
    </row>
    <row r="672" spans="29:32" s="200" customFormat="1" x14ac:dyDescent="0.2">
      <c r="AC672" s="436"/>
      <c r="AF672" s="436"/>
    </row>
    <row r="673" spans="29:32" s="200" customFormat="1" x14ac:dyDescent="0.2">
      <c r="AC673" s="436"/>
      <c r="AF673" s="436"/>
    </row>
    <row r="674" spans="29:32" s="200" customFormat="1" x14ac:dyDescent="0.2">
      <c r="AC674" s="436"/>
      <c r="AF674" s="436"/>
    </row>
    <row r="675" spans="29:32" s="200" customFormat="1" x14ac:dyDescent="0.2">
      <c r="AC675" s="436"/>
      <c r="AF675" s="436"/>
    </row>
    <row r="676" spans="29:32" s="200" customFormat="1" x14ac:dyDescent="0.2">
      <c r="AC676" s="436"/>
      <c r="AF676" s="436"/>
    </row>
    <row r="677" spans="29:32" s="200" customFormat="1" x14ac:dyDescent="0.2">
      <c r="AC677" s="436"/>
      <c r="AF677" s="436"/>
    </row>
    <row r="678" spans="29:32" s="200" customFormat="1" x14ac:dyDescent="0.2">
      <c r="AC678" s="436"/>
      <c r="AF678" s="436"/>
    </row>
    <row r="679" spans="29:32" s="200" customFormat="1" x14ac:dyDescent="0.2">
      <c r="AC679" s="436"/>
      <c r="AF679" s="436"/>
    </row>
    <row r="680" spans="29:32" s="200" customFormat="1" x14ac:dyDescent="0.2">
      <c r="AC680" s="436"/>
      <c r="AF680" s="436"/>
    </row>
    <row r="681" spans="29:32" s="200" customFormat="1" x14ac:dyDescent="0.2">
      <c r="AC681" s="436"/>
      <c r="AF681" s="436"/>
    </row>
    <row r="682" spans="29:32" s="200" customFormat="1" x14ac:dyDescent="0.2">
      <c r="AC682" s="436"/>
      <c r="AF682" s="436"/>
    </row>
    <row r="683" spans="29:32" s="200" customFormat="1" x14ac:dyDescent="0.2">
      <c r="AC683" s="436"/>
      <c r="AF683" s="436"/>
    </row>
    <row r="684" spans="29:32" s="200" customFormat="1" x14ac:dyDescent="0.2">
      <c r="AC684" s="436"/>
      <c r="AF684" s="436"/>
    </row>
    <row r="685" spans="29:32" s="200" customFormat="1" x14ac:dyDescent="0.2">
      <c r="AC685" s="436"/>
      <c r="AF685" s="436"/>
    </row>
    <row r="686" spans="29:32" s="200" customFormat="1" x14ac:dyDescent="0.2">
      <c r="AC686" s="436"/>
      <c r="AF686" s="436"/>
    </row>
    <row r="687" spans="29:32" s="200" customFormat="1" x14ac:dyDescent="0.2">
      <c r="AC687" s="436"/>
      <c r="AF687" s="436"/>
    </row>
    <row r="688" spans="29:32" s="200" customFormat="1" x14ac:dyDescent="0.2">
      <c r="AC688" s="436"/>
      <c r="AF688" s="436"/>
    </row>
    <row r="689" spans="29:32" s="200" customFormat="1" x14ac:dyDescent="0.2">
      <c r="AC689" s="436"/>
      <c r="AF689" s="436"/>
    </row>
    <row r="690" spans="29:32" s="200" customFormat="1" x14ac:dyDescent="0.2">
      <c r="AC690" s="436"/>
      <c r="AF690" s="436"/>
    </row>
    <row r="691" spans="29:32" s="200" customFormat="1" x14ac:dyDescent="0.2">
      <c r="AC691" s="436"/>
      <c r="AF691" s="436"/>
    </row>
    <row r="692" spans="29:32" s="200" customFormat="1" x14ac:dyDescent="0.2">
      <c r="AC692" s="436"/>
      <c r="AF692" s="436"/>
    </row>
    <row r="693" spans="29:32" s="200" customFormat="1" x14ac:dyDescent="0.2">
      <c r="AC693" s="436"/>
      <c r="AF693" s="436"/>
    </row>
    <row r="694" spans="29:32" s="200" customFormat="1" x14ac:dyDescent="0.2">
      <c r="AC694" s="436"/>
      <c r="AF694" s="436"/>
    </row>
    <row r="695" spans="29:32" s="200" customFormat="1" x14ac:dyDescent="0.2">
      <c r="AC695" s="436"/>
      <c r="AF695" s="436"/>
    </row>
    <row r="696" spans="29:32" s="200" customFormat="1" x14ac:dyDescent="0.2">
      <c r="AC696" s="436"/>
      <c r="AF696" s="436"/>
    </row>
    <row r="697" spans="29:32" s="200" customFormat="1" x14ac:dyDescent="0.2">
      <c r="AC697" s="436"/>
      <c r="AF697" s="436"/>
    </row>
    <row r="698" spans="29:32" s="200" customFormat="1" x14ac:dyDescent="0.2">
      <c r="AC698" s="436"/>
      <c r="AF698" s="436"/>
    </row>
    <row r="699" spans="29:32" s="200" customFormat="1" x14ac:dyDescent="0.2">
      <c r="AC699" s="436"/>
      <c r="AF699" s="436"/>
    </row>
    <row r="700" spans="29:32" s="200" customFormat="1" x14ac:dyDescent="0.2">
      <c r="AC700" s="436"/>
      <c r="AF700" s="436"/>
    </row>
    <row r="701" spans="29:32" s="200" customFormat="1" x14ac:dyDescent="0.2">
      <c r="AC701" s="436"/>
      <c r="AF701" s="436"/>
    </row>
    <row r="702" spans="29:32" s="200" customFormat="1" x14ac:dyDescent="0.2">
      <c r="AC702" s="436"/>
      <c r="AF702" s="436"/>
    </row>
    <row r="703" spans="29:32" s="200" customFormat="1" x14ac:dyDescent="0.2">
      <c r="AC703" s="436"/>
      <c r="AF703" s="436"/>
    </row>
    <row r="704" spans="29:32" s="200" customFormat="1" x14ac:dyDescent="0.2">
      <c r="AC704" s="436"/>
      <c r="AF704" s="436"/>
    </row>
    <row r="705" spans="29:32" s="200" customFormat="1" x14ac:dyDescent="0.2">
      <c r="AC705" s="436"/>
      <c r="AF705" s="436"/>
    </row>
    <row r="706" spans="29:32" s="200" customFormat="1" x14ac:dyDescent="0.2">
      <c r="AC706" s="436"/>
      <c r="AF706" s="436"/>
    </row>
    <row r="707" spans="29:32" s="200" customFormat="1" x14ac:dyDescent="0.2">
      <c r="AC707" s="436"/>
      <c r="AF707" s="436"/>
    </row>
    <row r="708" spans="29:32" s="200" customFormat="1" x14ac:dyDescent="0.2">
      <c r="AC708" s="436"/>
      <c r="AF708" s="436"/>
    </row>
    <row r="709" spans="29:32" s="200" customFormat="1" x14ac:dyDescent="0.2">
      <c r="AC709" s="436"/>
      <c r="AF709" s="436"/>
    </row>
    <row r="710" spans="29:32" s="200" customFormat="1" x14ac:dyDescent="0.2">
      <c r="AC710" s="436"/>
      <c r="AF710" s="436"/>
    </row>
    <row r="711" spans="29:32" s="200" customFormat="1" x14ac:dyDescent="0.2">
      <c r="AC711" s="436"/>
      <c r="AF711" s="436"/>
    </row>
    <row r="712" spans="29:32" s="200" customFormat="1" x14ac:dyDescent="0.2">
      <c r="AC712" s="436"/>
      <c r="AF712" s="436"/>
    </row>
    <row r="713" spans="29:32" s="200" customFormat="1" x14ac:dyDescent="0.2">
      <c r="AC713" s="436"/>
      <c r="AF713" s="436"/>
    </row>
    <row r="714" spans="29:32" s="200" customFormat="1" x14ac:dyDescent="0.2">
      <c r="AC714" s="436"/>
      <c r="AF714" s="436"/>
    </row>
    <row r="715" spans="29:32" s="200" customFormat="1" x14ac:dyDescent="0.2">
      <c r="AC715" s="436"/>
      <c r="AF715" s="436"/>
    </row>
    <row r="716" spans="29:32" s="200" customFormat="1" x14ac:dyDescent="0.2">
      <c r="AC716" s="436"/>
      <c r="AF716" s="436"/>
    </row>
    <row r="717" spans="29:32" s="200" customFormat="1" x14ac:dyDescent="0.2">
      <c r="AC717" s="436"/>
      <c r="AF717" s="436"/>
    </row>
    <row r="718" spans="29:32" s="200" customFormat="1" x14ac:dyDescent="0.2">
      <c r="AC718" s="436"/>
      <c r="AF718" s="436"/>
    </row>
    <row r="719" spans="29:32" s="200" customFormat="1" x14ac:dyDescent="0.2">
      <c r="AC719" s="436"/>
      <c r="AF719" s="436"/>
    </row>
    <row r="720" spans="29:32" s="200" customFormat="1" x14ac:dyDescent="0.2">
      <c r="AC720" s="436"/>
      <c r="AF720" s="436"/>
    </row>
    <row r="721" spans="29:32" s="200" customFormat="1" x14ac:dyDescent="0.2">
      <c r="AC721" s="436"/>
      <c r="AF721" s="436"/>
    </row>
    <row r="722" spans="29:32" s="200" customFormat="1" x14ac:dyDescent="0.2">
      <c r="AC722" s="436"/>
      <c r="AF722" s="436"/>
    </row>
    <row r="723" spans="29:32" s="200" customFormat="1" x14ac:dyDescent="0.2">
      <c r="AC723" s="436"/>
      <c r="AF723" s="436"/>
    </row>
    <row r="724" spans="29:32" s="200" customFormat="1" x14ac:dyDescent="0.2">
      <c r="AC724" s="436"/>
      <c r="AF724" s="436"/>
    </row>
    <row r="725" spans="29:32" s="200" customFormat="1" x14ac:dyDescent="0.2">
      <c r="AC725" s="436"/>
      <c r="AF725" s="436"/>
    </row>
    <row r="726" spans="29:32" s="200" customFormat="1" x14ac:dyDescent="0.2">
      <c r="AC726" s="436"/>
      <c r="AF726" s="436"/>
    </row>
    <row r="727" spans="29:32" s="200" customFormat="1" x14ac:dyDescent="0.2">
      <c r="AC727" s="436"/>
      <c r="AF727" s="436"/>
    </row>
    <row r="728" spans="29:32" s="200" customFormat="1" x14ac:dyDescent="0.2">
      <c r="AC728" s="436"/>
      <c r="AF728" s="436"/>
    </row>
    <row r="729" spans="29:32" s="200" customFormat="1" x14ac:dyDescent="0.2">
      <c r="AC729" s="436"/>
      <c r="AF729" s="436"/>
    </row>
    <row r="730" spans="29:32" s="200" customFormat="1" x14ac:dyDescent="0.2">
      <c r="AC730" s="436"/>
      <c r="AF730" s="436"/>
    </row>
    <row r="731" spans="29:32" s="200" customFormat="1" x14ac:dyDescent="0.2">
      <c r="AC731" s="436"/>
      <c r="AF731" s="436"/>
    </row>
    <row r="732" spans="29:32" s="200" customFormat="1" x14ac:dyDescent="0.2">
      <c r="AC732" s="436"/>
      <c r="AF732" s="436"/>
    </row>
    <row r="733" spans="29:32" s="200" customFormat="1" x14ac:dyDescent="0.2">
      <c r="AC733" s="436"/>
      <c r="AF733" s="436"/>
    </row>
    <row r="734" spans="29:32" s="200" customFormat="1" x14ac:dyDescent="0.2">
      <c r="AC734" s="436"/>
      <c r="AF734" s="436"/>
    </row>
    <row r="735" spans="29:32" s="200" customFormat="1" x14ac:dyDescent="0.2">
      <c r="AC735" s="436"/>
      <c r="AF735" s="436"/>
    </row>
    <row r="736" spans="29:32" s="200" customFormat="1" x14ac:dyDescent="0.2">
      <c r="AC736" s="436"/>
      <c r="AF736" s="436"/>
    </row>
    <row r="737" spans="29:32" s="200" customFormat="1" x14ac:dyDescent="0.2">
      <c r="AC737" s="436"/>
      <c r="AF737" s="436"/>
    </row>
    <row r="738" spans="29:32" s="200" customFormat="1" x14ac:dyDescent="0.2">
      <c r="AC738" s="436"/>
      <c r="AF738" s="436"/>
    </row>
    <row r="739" spans="29:32" s="200" customFormat="1" x14ac:dyDescent="0.2">
      <c r="AC739" s="436"/>
      <c r="AF739" s="436"/>
    </row>
    <row r="740" spans="29:32" s="200" customFormat="1" x14ac:dyDescent="0.2">
      <c r="AC740" s="436"/>
      <c r="AF740" s="436"/>
    </row>
    <row r="741" spans="29:32" s="200" customFormat="1" x14ac:dyDescent="0.2">
      <c r="AC741" s="436"/>
      <c r="AF741" s="436"/>
    </row>
    <row r="742" spans="29:32" s="200" customFormat="1" x14ac:dyDescent="0.2">
      <c r="AC742" s="436"/>
      <c r="AF742" s="436"/>
    </row>
    <row r="743" spans="29:32" s="200" customFormat="1" x14ac:dyDescent="0.2">
      <c r="AC743" s="436"/>
      <c r="AF743" s="436"/>
    </row>
    <row r="744" spans="29:32" s="200" customFormat="1" x14ac:dyDescent="0.2">
      <c r="AC744" s="436"/>
      <c r="AF744" s="436"/>
    </row>
    <row r="745" spans="29:32" s="200" customFormat="1" x14ac:dyDescent="0.2">
      <c r="AC745" s="436"/>
      <c r="AF745" s="436"/>
    </row>
    <row r="746" spans="29:32" s="200" customFormat="1" x14ac:dyDescent="0.2">
      <c r="AC746" s="436"/>
      <c r="AF746" s="436"/>
    </row>
    <row r="747" spans="29:32" s="200" customFormat="1" x14ac:dyDescent="0.2">
      <c r="AC747" s="436"/>
      <c r="AF747" s="436"/>
    </row>
    <row r="748" spans="29:32" s="200" customFormat="1" x14ac:dyDescent="0.2">
      <c r="AC748" s="436"/>
      <c r="AF748" s="436"/>
    </row>
    <row r="749" spans="29:32" s="200" customFormat="1" x14ac:dyDescent="0.2">
      <c r="AC749" s="436"/>
      <c r="AF749" s="436"/>
    </row>
    <row r="750" spans="29:32" s="200" customFormat="1" x14ac:dyDescent="0.2">
      <c r="AC750" s="436"/>
      <c r="AF750" s="436"/>
    </row>
    <row r="751" spans="29:32" s="200" customFormat="1" x14ac:dyDescent="0.2">
      <c r="AC751" s="436"/>
      <c r="AF751" s="436"/>
    </row>
    <row r="752" spans="29:32" s="200" customFormat="1" x14ac:dyDescent="0.2">
      <c r="AC752" s="436"/>
      <c r="AF752" s="436"/>
    </row>
    <row r="753" spans="29:32" s="200" customFormat="1" x14ac:dyDescent="0.2">
      <c r="AC753" s="436"/>
      <c r="AF753" s="436"/>
    </row>
    <row r="754" spans="29:32" s="200" customFormat="1" x14ac:dyDescent="0.2">
      <c r="AC754" s="436"/>
      <c r="AF754" s="436"/>
    </row>
    <row r="755" spans="29:32" s="200" customFormat="1" x14ac:dyDescent="0.2">
      <c r="AC755" s="436"/>
      <c r="AF755" s="436"/>
    </row>
    <row r="756" spans="29:32" s="200" customFormat="1" x14ac:dyDescent="0.2">
      <c r="AC756" s="436"/>
      <c r="AF756" s="436"/>
    </row>
    <row r="757" spans="29:32" s="200" customFormat="1" x14ac:dyDescent="0.2">
      <c r="AC757" s="436"/>
      <c r="AF757" s="436"/>
    </row>
    <row r="758" spans="29:32" s="200" customFormat="1" x14ac:dyDescent="0.2">
      <c r="AC758" s="436"/>
      <c r="AF758" s="436"/>
    </row>
    <row r="759" spans="29:32" s="200" customFormat="1" x14ac:dyDescent="0.2">
      <c r="AC759" s="436"/>
      <c r="AF759" s="436"/>
    </row>
    <row r="760" spans="29:32" s="200" customFormat="1" x14ac:dyDescent="0.2">
      <c r="AC760" s="436"/>
      <c r="AF760" s="436"/>
    </row>
    <row r="761" spans="29:32" s="200" customFormat="1" x14ac:dyDescent="0.2">
      <c r="AC761" s="436"/>
      <c r="AF761" s="436"/>
    </row>
    <row r="762" spans="29:32" s="200" customFormat="1" x14ac:dyDescent="0.2">
      <c r="AC762" s="436"/>
      <c r="AF762" s="436"/>
    </row>
    <row r="763" spans="29:32" s="200" customFormat="1" x14ac:dyDescent="0.2">
      <c r="AC763" s="436"/>
      <c r="AF763" s="436"/>
    </row>
    <row r="764" spans="29:32" s="200" customFormat="1" x14ac:dyDescent="0.2">
      <c r="AC764" s="436"/>
      <c r="AF764" s="436"/>
    </row>
    <row r="765" spans="29:32" s="200" customFormat="1" x14ac:dyDescent="0.2">
      <c r="AC765" s="436"/>
      <c r="AF765" s="436"/>
    </row>
    <row r="766" spans="29:32" s="200" customFormat="1" x14ac:dyDescent="0.2">
      <c r="AC766" s="436"/>
      <c r="AF766" s="436"/>
    </row>
    <row r="767" spans="29:32" s="200" customFormat="1" x14ac:dyDescent="0.2">
      <c r="AC767" s="436"/>
      <c r="AF767" s="436"/>
    </row>
    <row r="768" spans="29:32" s="200" customFormat="1" x14ac:dyDescent="0.2">
      <c r="AC768" s="436"/>
      <c r="AF768" s="436"/>
    </row>
    <row r="769" spans="29:32" s="200" customFormat="1" x14ac:dyDescent="0.2">
      <c r="AC769" s="436"/>
      <c r="AF769" s="436"/>
    </row>
    <row r="770" spans="29:32" s="200" customFormat="1" x14ac:dyDescent="0.2">
      <c r="AC770" s="436"/>
      <c r="AF770" s="436"/>
    </row>
    <row r="771" spans="29:32" s="200" customFormat="1" x14ac:dyDescent="0.2">
      <c r="AC771" s="436"/>
      <c r="AF771" s="436"/>
    </row>
    <row r="772" spans="29:32" s="200" customFormat="1" x14ac:dyDescent="0.2">
      <c r="AC772" s="436"/>
      <c r="AF772" s="436"/>
    </row>
    <row r="773" spans="29:32" s="200" customFormat="1" x14ac:dyDescent="0.2">
      <c r="AC773" s="436"/>
      <c r="AF773" s="436"/>
    </row>
    <row r="774" spans="29:32" s="200" customFormat="1" x14ac:dyDescent="0.2">
      <c r="AC774" s="436"/>
      <c r="AF774" s="436"/>
    </row>
    <row r="775" spans="29:32" s="200" customFormat="1" x14ac:dyDescent="0.2">
      <c r="AC775" s="436"/>
      <c r="AF775" s="436"/>
    </row>
    <row r="776" spans="29:32" s="200" customFormat="1" x14ac:dyDescent="0.2">
      <c r="AC776" s="436"/>
      <c r="AF776" s="436"/>
    </row>
    <row r="777" spans="29:32" s="200" customFormat="1" x14ac:dyDescent="0.2">
      <c r="AC777" s="436"/>
      <c r="AF777" s="436"/>
    </row>
    <row r="778" spans="29:32" s="200" customFormat="1" x14ac:dyDescent="0.2">
      <c r="AC778" s="436"/>
      <c r="AF778" s="436"/>
    </row>
    <row r="779" spans="29:32" s="200" customFormat="1" x14ac:dyDescent="0.2">
      <c r="AC779" s="436"/>
      <c r="AF779" s="436"/>
    </row>
    <row r="780" spans="29:32" s="200" customFormat="1" x14ac:dyDescent="0.2">
      <c r="AC780" s="436"/>
      <c r="AF780" s="436"/>
    </row>
    <row r="781" spans="29:32" s="200" customFormat="1" x14ac:dyDescent="0.2">
      <c r="AC781" s="436"/>
      <c r="AF781" s="436"/>
    </row>
    <row r="782" spans="29:32" s="200" customFormat="1" x14ac:dyDescent="0.2">
      <c r="AC782" s="436"/>
      <c r="AF782" s="436"/>
    </row>
    <row r="783" spans="29:32" s="200" customFormat="1" x14ac:dyDescent="0.2">
      <c r="AC783" s="436"/>
      <c r="AF783" s="436"/>
    </row>
    <row r="784" spans="29:32" s="200" customFormat="1" x14ac:dyDescent="0.2">
      <c r="AC784" s="436"/>
      <c r="AF784" s="436"/>
    </row>
    <row r="785" spans="29:32" s="200" customFormat="1" x14ac:dyDescent="0.2">
      <c r="AC785" s="436"/>
      <c r="AF785" s="436"/>
    </row>
    <row r="786" spans="29:32" s="200" customFormat="1" x14ac:dyDescent="0.2">
      <c r="AC786" s="436"/>
      <c r="AF786" s="436"/>
    </row>
    <row r="787" spans="29:32" s="200" customFormat="1" x14ac:dyDescent="0.2">
      <c r="AC787" s="436"/>
      <c r="AF787" s="436"/>
    </row>
    <row r="788" spans="29:32" s="200" customFormat="1" x14ac:dyDescent="0.2">
      <c r="AC788" s="436"/>
      <c r="AF788" s="436"/>
    </row>
    <row r="789" spans="29:32" s="200" customFormat="1" x14ac:dyDescent="0.2">
      <c r="AC789" s="436"/>
      <c r="AF789" s="436"/>
    </row>
    <row r="790" spans="29:32" s="200" customFormat="1" x14ac:dyDescent="0.2">
      <c r="AC790" s="436"/>
      <c r="AF790" s="436"/>
    </row>
    <row r="791" spans="29:32" s="200" customFormat="1" x14ac:dyDescent="0.2">
      <c r="AC791" s="436"/>
      <c r="AF791" s="436"/>
    </row>
    <row r="792" spans="29:32" s="200" customFormat="1" x14ac:dyDescent="0.2">
      <c r="AC792" s="436"/>
      <c r="AF792" s="436"/>
    </row>
    <row r="793" spans="29:32" s="200" customFormat="1" x14ac:dyDescent="0.2">
      <c r="AC793" s="436"/>
      <c r="AF793" s="436"/>
    </row>
    <row r="794" spans="29:32" s="200" customFormat="1" x14ac:dyDescent="0.2">
      <c r="AC794" s="436"/>
      <c r="AF794" s="436"/>
    </row>
    <row r="795" spans="29:32" s="200" customFormat="1" x14ac:dyDescent="0.2">
      <c r="AC795" s="436"/>
      <c r="AF795" s="436"/>
    </row>
    <row r="796" spans="29:32" s="200" customFormat="1" x14ac:dyDescent="0.2">
      <c r="AC796" s="436"/>
      <c r="AF796" s="436"/>
    </row>
    <row r="797" spans="29:32" s="200" customFormat="1" x14ac:dyDescent="0.2">
      <c r="AC797" s="436"/>
      <c r="AF797" s="436"/>
    </row>
    <row r="798" spans="29:32" s="200" customFormat="1" x14ac:dyDescent="0.2">
      <c r="AC798" s="436"/>
      <c r="AF798" s="436"/>
    </row>
    <row r="799" spans="29:32" s="200" customFormat="1" x14ac:dyDescent="0.2">
      <c r="AC799" s="436"/>
      <c r="AF799" s="436"/>
    </row>
    <row r="800" spans="29:32" s="200" customFormat="1" x14ac:dyDescent="0.2">
      <c r="AC800" s="436"/>
      <c r="AF800" s="436"/>
    </row>
    <row r="801" spans="29:32" s="200" customFormat="1" x14ac:dyDescent="0.2">
      <c r="AC801" s="436"/>
      <c r="AF801" s="436"/>
    </row>
    <row r="802" spans="29:32" s="200" customFormat="1" x14ac:dyDescent="0.2">
      <c r="AC802" s="436"/>
      <c r="AF802" s="436"/>
    </row>
    <row r="803" spans="29:32" s="200" customFormat="1" x14ac:dyDescent="0.2">
      <c r="AC803" s="436"/>
      <c r="AF803" s="436"/>
    </row>
    <row r="804" spans="29:32" s="200" customFormat="1" x14ac:dyDescent="0.2">
      <c r="AC804" s="436"/>
      <c r="AF804" s="436"/>
    </row>
    <row r="805" spans="29:32" s="200" customFormat="1" x14ac:dyDescent="0.2">
      <c r="AC805" s="436"/>
      <c r="AF805" s="436"/>
    </row>
    <row r="806" spans="29:32" s="200" customFormat="1" x14ac:dyDescent="0.2">
      <c r="AC806" s="436"/>
      <c r="AF806" s="436"/>
    </row>
    <row r="807" spans="29:32" s="200" customFormat="1" x14ac:dyDescent="0.2">
      <c r="AC807" s="436"/>
      <c r="AF807" s="436"/>
    </row>
    <row r="808" spans="29:32" s="200" customFormat="1" x14ac:dyDescent="0.2">
      <c r="AC808" s="436"/>
      <c r="AF808" s="436"/>
    </row>
    <row r="809" spans="29:32" s="200" customFormat="1" x14ac:dyDescent="0.2">
      <c r="AC809" s="436"/>
      <c r="AF809" s="436"/>
    </row>
    <row r="810" spans="29:32" s="200" customFormat="1" x14ac:dyDescent="0.2">
      <c r="AC810" s="436"/>
      <c r="AF810" s="436"/>
    </row>
    <row r="811" spans="29:32" s="200" customFormat="1" x14ac:dyDescent="0.2">
      <c r="AC811" s="436"/>
      <c r="AF811" s="436"/>
    </row>
    <row r="812" spans="29:32" s="200" customFormat="1" x14ac:dyDescent="0.2">
      <c r="AC812" s="436"/>
      <c r="AF812" s="436"/>
    </row>
    <row r="813" spans="29:32" s="200" customFormat="1" x14ac:dyDescent="0.2">
      <c r="AC813" s="436"/>
      <c r="AF813" s="436"/>
    </row>
    <row r="814" spans="29:32" s="200" customFormat="1" x14ac:dyDescent="0.2">
      <c r="AC814" s="436"/>
      <c r="AF814" s="436"/>
    </row>
    <row r="815" spans="29:32" s="200" customFormat="1" x14ac:dyDescent="0.2">
      <c r="AC815" s="436"/>
      <c r="AF815" s="436"/>
    </row>
    <row r="816" spans="29:32" s="200" customFormat="1" x14ac:dyDescent="0.2">
      <c r="AC816" s="436"/>
      <c r="AF816" s="436"/>
    </row>
    <row r="817" spans="1:32" s="200" customFormat="1" x14ac:dyDescent="0.2">
      <c r="AC817" s="436"/>
      <c r="AF817" s="436"/>
    </row>
    <row r="818" spans="1:32" s="200" customFormat="1" x14ac:dyDescent="0.2">
      <c r="AC818" s="436"/>
      <c r="AF818" s="436"/>
    </row>
    <row r="819" spans="1:32" s="200" customFormat="1" x14ac:dyDescent="0.2">
      <c r="AC819" s="436"/>
      <c r="AF819" s="436"/>
    </row>
    <row r="820" spans="1:32" s="200" customFormat="1" x14ac:dyDescent="0.2">
      <c r="AC820" s="436"/>
      <c r="AF820" s="436"/>
    </row>
    <row r="821" spans="1:32" s="200" customFormat="1" x14ac:dyDescent="0.2">
      <c r="AC821" s="436"/>
      <c r="AF821" s="436"/>
    </row>
    <row r="822" spans="1:32" s="200" customFormat="1" x14ac:dyDescent="0.2">
      <c r="AC822" s="436"/>
      <c r="AF822" s="436"/>
    </row>
    <row r="823" spans="1:32" s="200" customFormat="1" x14ac:dyDescent="0.2">
      <c r="AC823" s="436"/>
      <c r="AF823" s="436"/>
    </row>
    <row r="824" spans="1:32" x14ac:dyDescent="0.2">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32" x14ac:dyDescent="0.2">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32" x14ac:dyDescent="0.2">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32" x14ac:dyDescent="0.2">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32" x14ac:dyDescent="0.2">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32" x14ac:dyDescent="0.2">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32" x14ac:dyDescent="0.2">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32" x14ac:dyDescent="0.2">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32" x14ac:dyDescent="0.2">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x14ac:dyDescent="0.2">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x14ac:dyDescent="0.2">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x14ac:dyDescent="0.2">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x14ac:dyDescent="0.2">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x14ac:dyDescent="0.2">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x14ac:dyDescent="0.2">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x14ac:dyDescent="0.2">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x14ac:dyDescent="0.2">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x14ac:dyDescent="0.2">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x14ac:dyDescent="0.2">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x14ac:dyDescent="0.2">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x14ac:dyDescent="0.2">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x14ac:dyDescent="0.2">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x14ac:dyDescent="0.2">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x14ac:dyDescent="0.2">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x14ac:dyDescent="0.2">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x14ac:dyDescent="0.2">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x14ac:dyDescent="0.2">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x14ac:dyDescent="0.2">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x14ac:dyDescent="0.2">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x14ac:dyDescent="0.2">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x14ac:dyDescent="0.2">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x14ac:dyDescent="0.2">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x14ac:dyDescent="0.2">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x14ac:dyDescent="0.2">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x14ac:dyDescent="0.2">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x14ac:dyDescent="0.2">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x14ac:dyDescent="0.2">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x14ac:dyDescent="0.2">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x14ac:dyDescent="0.2">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x14ac:dyDescent="0.2">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x14ac:dyDescent="0.2">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x14ac:dyDescent="0.2">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x14ac:dyDescent="0.2">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x14ac:dyDescent="0.2">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x14ac:dyDescent="0.2">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x14ac:dyDescent="0.2">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x14ac:dyDescent="0.2">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x14ac:dyDescent="0.2">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x14ac:dyDescent="0.2">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x14ac:dyDescent="0.2">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x14ac:dyDescent="0.2">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x14ac:dyDescent="0.2">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x14ac:dyDescent="0.2">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x14ac:dyDescent="0.2">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x14ac:dyDescent="0.2">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x14ac:dyDescent="0.2">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x14ac:dyDescent="0.2">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x14ac:dyDescent="0.2">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x14ac:dyDescent="0.2">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x14ac:dyDescent="0.2">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x14ac:dyDescent="0.2">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x14ac:dyDescent="0.2">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x14ac:dyDescent="0.2">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x14ac:dyDescent="0.2">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x14ac:dyDescent="0.2">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x14ac:dyDescent="0.2">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x14ac:dyDescent="0.2">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x14ac:dyDescent="0.2">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x14ac:dyDescent="0.2">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x14ac:dyDescent="0.2">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x14ac:dyDescent="0.2">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x14ac:dyDescent="0.2">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x14ac:dyDescent="0.2">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x14ac:dyDescent="0.2">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x14ac:dyDescent="0.2">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x14ac:dyDescent="0.2">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x14ac:dyDescent="0.2">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x14ac:dyDescent="0.2">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x14ac:dyDescent="0.2">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x14ac:dyDescent="0.2">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x14ac:dyDescent="0.2">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x14ac:dyDescent="0.2">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x14ac:dyDescent="0.2">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x14ac:dyDescent="0.2">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x14ac:dyDescent="0.2">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x14ac:dyDescent="0.2">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x14ac:dyDescent="0.2">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x14ac:dyDescent="0.2">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x14ac:dyDescent="0.2">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x14ac:dyDescent="0.2">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x14ac:dyDescent="0.2">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x14ac:dyDescent="0.2">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x14ac:dyDescent="0.2">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x14ac:dyDescent="0.2">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x14ac:dyDescent="0.2">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x14ac:dyDescent="0.2">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x14ac:dyDescent="0.2">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x14ac:dyDescent="0.2">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x14ac:dyDescent="0.2">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x14ac:dyDescent="0.2">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x14ac:dyDescent="0.2">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x14ac:dyDescent="0.2">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x14ac:dyDescent="0.2">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x14ac:dyDescent="0.2">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x14ac:dyDescent="0.2">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x14ac:dyDescent="0.2">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x14ac:dyDescent="0.2">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x14ac:dyDescent="0.2">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x14ac:dyDescent="0.2">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x14ac:dyDescent="0.2">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x14ac:dyDescent="0.2">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x14ac:dyDescent="0.2">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x14ac:dyDescent="0.2">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x14ac:dyDescent="0.2">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x14ac:dyDescent="0.2">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x14ac:dyDescent="0.2">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x14ac:dyDescent="0.2">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x14ac:dyDescent="0.2">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sheetData>
  <sheetProtection algorithmName="SHA-512" hashValue="QdplOQDlLEcyrhpCSY/wLHnts8RCdMr11aZEhMVfm0cTPMJeytw+/SFGoeadLmyki/e7jeJdioMJM/Yr92Db4g==" saltValue="zPwy70da7s9H0BXdZ0vKDg==" spinCount="100000" sheet="1" objects="1" scenarios="1"/>
  <mergeCells count="3665">
    <mergeCell ref="D118:E118"/>
    <mergeCell ref="F118:G118"/>
    <mergeCell ref="H118:I118"/>
    <mergeCell ref="J118:K118"/>
    <mergeCell ref="L118:M118"/>
    <mergeCell ref="N118:O118"/>
    <mergeCell ref="P118:Q118"/>
    <mergeCell ref="R118:S118"/>
    <mergeCell ref="T118:U118"/>
    <mergeCell ref="V118:W118"/>
    <mergeCell ref="D116:E116"/>
    <mergeCell ref="F116:G116"/>
    <mergeCell ref="H116:I116"/>
    <mergeCell ref="J116:K116"/>
    <mergeCell ref="L116:M116"/>
    <mergeCell ref="N116:O116"/>
    <mergeCell ref="P116:Q116"/>
    <mergeCell ref="R116:S116"/>
    <mergeCell ref="T116:U116"/>
    <mergeCell ref="V116:W116"/>
    <mergeCell ref="D117:E117"/>
    <mergeCell ref="F117:G117"/>
    <mergeCell ref="H117:I117"/>
    <mergeCell ref="J117:K117"/>
    <mergeCell ref="L117:M117"/>
    <mergeCell ref="N117:O117"/>
    <mergeCell ref="P117:Q117"/>
    <mergeCell ref="R117:S117"/>
    <mergeCell ref="T117:U117"/>
    <mergeCell ref="V117:W117"/>
    <mergeCell ref="J114:K114"/>
    <mergeCell ref="L114:M114"/>
    <mergeCell ref="N114:O114"/>
    <mergeCell ref="P114:Q114"/>
    <mergeCell ref="R114:S114"/>
    <mergeCell ref="T114:U114"/>
    <mergeCell ref="V114:W114"/>
    <mergeCell ref="D115:E115"/>
    <mergeCell ref="F115:G115"/>
    <mergeCell ref="H115:I115"/>
    <mergeCell ref="J115:K115"/>
    <mergeCell ref="L115:M115"/>
    <mergeCell ref="N115:O115"/>
    <mergeCell ref="P115:Q115"/>
    <mergeCell ref="R115:S115"/>
    <mergeCell ref="T115:U115"/>
    <mergeCell ref="V115:W115"/>
    <mergeCell ref="D379:E379"/>
    <mergeCell ref="F379:G379"/>
    <mergeCell ref="H379:I379"/>
    <mergeCell ref="J379:K379"/>
    <mergeCell ref="L379:M379"/>
    <mergeCell ref="N379:O379"/>
    <mergeCell ref="P379:Q379"/>
    <mergeCell ref="R379:S379"/>
    <mergeCell ref="T379:U379"/>
    <mergeCell ref="V379:W379"/>
    <mergeCell ref="D564:E564"/>
    <mergeCell ref="F564:G564"/>
    <mergeCell ref="H564:I564"/>
    <mergeCell ref="J564:K564"/>
    <mergeCell ref="L564:M564"/>
    <mergeCell ref="N564:O564"/>
    <mergeCell ref="P564:Q564"/>
    <mergeCell ref="R564:S564"/>
    <mergeCell ref="T564:U564"/>
    <mergeCell ref="V564:W564"/>
    <mergeCell ref="F399:Z399"/>
    <mergeCell ref="N408:O408"/>
    <mergeCell ref="J396:K396"/>
    <mergeCell ref="L396:M396"/>
    <mergeCell ref="N396:O396"/>
    <mergeCell ref="P396:Q396"/>
    <mergeCell ref="R396:S396"/>
    <mergeCell ref="D397:E397"/>
    <mergeCell ref="F397:G397"/>
    <mergeCell ref="H397:I397"/>
    <mergeCell ref="J397:K397"/>
    <mergeCell ref="L397:M397"/>
    <mergeCell ref="D376:Z376"/>
    <mergeCell ref="D377:E377"/>
    <mergeCell ref="F377:G377"/>
    <mergeCell ref="H377:I377"/>
    <mergeCell ref="J377:K377"/>
    <mergeCell ref="L377:M377"/>
    <mergeCell ref="N377:O377"/>
    <mergeCell ref="P377:Q377"/>
    <mergeCell ref="R377:S377"/>
    <mergeCell ref="T377:U377"/>
    <mergeCell ref="V377:W377"/>
    <mergeCell ref="D378:E378"/>
    <mergeCell ref="F378:G378"/>
    <mergeCell ref="H378:I378"/>
    <mergeCell ref="J378:K378"/>
    <mergeCell ref="L378:M378"/>
    <mergeCell ref="N378:O378"/>
    <mergeCell ref="P378:Q378"/>
    <mergeCell ref="R378:S378"/>
    <mergeCell ref="T378:U378"/>
    <mergeCell ref="V378:W378"/>
    <mergeCell ref="V373:W373"/>
    <mergeCell ref="D374:E374"/>
    <mergeCell ref="F374:G374"/>
    <mergeCell ref="H374:I374"/>
    <mergeCell ref="J374:K374"/>
    <mergeCell ref="L374:M374"/>
    <mergeCell ref="N374:O374"/>
    <mergeCell ref="P374:Q374"/>
    <mergeCell ref="R374:S374"/>
    <mergeCell ref="T374:U374"/>
    <mergeCell ref="V374:W374"/>
    <mergeCell ref="D375:E375"/>
    <mergeCell ref="F375:G375"/>
    <mergeCell ref="H375:I375"/>
    <mergeCell ref="J375:K375"/>
    <mergeCell ref="L375:M375"/>
    <mergeCell ref="N375:O375"/>
    <mergeCell ref="P375:Q375"/>
    <mergeCell ref="R375:S375"/>
    <mergeCell ref="T375:U375"/>
    <mergeCell ref="V375:W375"/>
    <mergeCell ref="D370:E370"/>
    <mergeCell ref="F370:G370"/>
    <mergeCell ref="H370:I370"/>
    <mergeCell ref="J370:K370"/>
    <mergeCell ref="L370:M370"/>
    <mergeCell ref="N370:O370"/>
    <mergeCell ref="P370:Q370"/>
    <mergeCell ref="R370:S370"/>
    <mergeCell ref="T370:U370"/>
    <mergeCell ref="V370:W370"/>
    <mergeCell ref="D371:E371"/>
    <mergeCell ref="F371:G371"/>
    <mergeCell ref="H371:I371"/>
    <mergeCell ref="J371:K371"/>
    <mergeCell ref="L371:M371"/>
    <mergeCell ref="N371:O371"/>
    <mergeCell ref="P371:Q371"/>
    <mergeCell ref="R371:S371"/>
    <mergeCell ref="T371:U371"/>
    <mergeCell ref="V371:W371"/>
    <mergeCell ref="D372:Z372"/>
    <mergeCell ref="D373:E373"/>
    <mergeCell ref="F373:G373"/>
    <mergeCell ref="H373:I373"/>
    <mergeCell ref="J373:K373"/>
    <mergeCell ref="L373:M373"/>
    <mergeCell ref="N373:O373"/>
    <mergeCell ref="P373:Q373"/>
    <mergeCell ref="R373:S373"/>
    <mergeCell ref="T373:U373"/>
    <mergeCell ref="F407:G407"/>
    <mergeCell ref="H407:I407"/>
    <mergeCell ref="L413:M413"/>
    <mergeCell ref="R419:S419"/>
    <mergeCell ref="T417:U417"/>
    <mergeCell ref="R407:S407"/>
    <mergeCell ref="T407:U407"/>
    <mergeCell ref="N407:O407"/>
    <mergeCell ref="T402:U402"/>
    <mergeCell ref="V402:W402"/>
    <mergeCell ref="D403:X403"/>
    <mergeCell ref="D404:E404"/>
    <mergeCell ref="F404:Z404"/>
    <mergeCell ref="L408:M408"/>
    <mergeCell ref="D414:X414"/>
    <mergeCell ref="D409:E409"/>
    <mergeCell ref="P409:Q409"/>
    <mergeCell ref="C405:Z405"/>
    <mergeCell ref="V408:W408"/>
    <mergeCell ref="J408:K408"/>
    <mergeCell ref="F396:G396"/>
    <mergeCell ref="H396:I396"/>
    <mergeCell ref="N397:O397"/>
    <mergeCell ref="P397:Q397"/>
    <mergeCell ref="R397:S397"/>
    <mergeCell ref="T397:U397"/>
    <mergeCell ref="V397:W397"/>
    <mergeCell ref="J394:K394"/>
    <mergeCell ref="L394:M394"/>
    <mergeCell ref="N394:O394"/>
    <mergeCell ref="P394:Q394"/>
    <mergeCell ref="R394:S394"/>
    <mergeCell ref="T394:U394"/>
    <mergeCell ref="V394:W394"/>
    <mergeCell ref="D447:E447"/>
    <mergeCell ref="F447:G447"/>
    <mergeCell ref="H447:I447"/>
    <mergeCell ref="J447:K447"/>
    <mergeCell ref="L447:M447"/>
    <mergeCell ref="N447:O447"/>
    <mergeCell ref="P447:Q447"/>
    <mergeCell ref="R447:S447"/>
    <mergeCell ref="T447:U447"/>
    <mergeCell ref="V447:W447"/>
    <mergeCell ref="R446:S446"/>
    <mergeCell ref="T446:U446"/>
    <mergeCell ref="V446:W446"/>
    <mergeCell ref="F420:G420"/>
    <mergeCell ref="D395:E395"/>
    <mergeCell ref="F395:G395"/>
    <mergeCell ref="H395:I395"/>
    <mergeCell ref="J395:K395"/>
    <mergeCell ref="L395:M395"/>
    <mergeCell ref="N395:O395"/>
    <mergeCell ref="R395:S395"/>
    <mergeCell ref="T395:U395"/>
    <mergeCell ref="V395:W395"/>
    <mergeCell ref="D396:E396"/>
    <mergeCell ref="L390:M390"/>
    <mergeCell ref="N390:O390"/>
    <mergeCell ref="P390:Q390"/>
    <mergeCell ref="R390:S390"/>
    <mergeCell ref="T390:U390"/>
    <mergeCell ref="V390:W390"/>
    <mergeCell ref="D391:E391"/>
    <mergeCell ref="F391:G391"/>
    <mergeCell ref="H391:I391"/>
    <mergeCell ref="J391:K391"/>
    <mergeCell ref="L391:M391"/>
    <mergeCell ref="N391:O391"/>
    <mergeCell ref="P391:Q391"/>
    <mergeCell ref="R391:S391"/>
    <mergeCell ref="T391:U391"/>
    <mergeCell ref="V391:W391"/>
    <mergeCell ref="T396:U396"/>
    <mergeCell ref="V396:W396"/>
    <mergeCell ref="D392:Z392"/>
    <mergeCell ref="D393:E393"/>
    <mergeCell ref="F393:G393"/>
    <mergeCell ref="H393:I393"/>
    <mergeCell ref="J393:K393"/>
    <mergeCell ref="L393:M393"/>
    <mergeCell ref="N393:O393"/>
    <mergeCell ref="P393:Q393"/>
    <mergeCell ref="R393:S393"/>
    <mergeCell ref="V393:W393"/>
    <mergeCell ref="D394:E394"/>
    <mergeCell ref="F394:G394"/>
    <mergeCell ref="H394:I394"/>
    <mergeCell ref="P563:Q563"/>
    <mergeCell ref="R563:S563"/>
    <mergeCell ref="T563:U563"/>
    <mergeCell ref="V563:W563"/>
    <mergeCell ref="D539:E539"/>
    <mergeCell ref="F539:G539"/>
    <mergeCell ref="H539:I539"/>
    <mergeCell ref="J539:K539"/>
    <mergeCell ref="L539:M539"/>
    <mergeCell ref="N539:O539"/>
    <mergeCell ref="T560:U560"/>
    <mergeCell ref="V560:W560"/>
    <mergeCell ref="D561:E561"/>
    <mergeCell ref="F561:G561"/>
    <mergeCell ref="H561:I561"/>
    <mergeCell ref="R540:S540"/>
    <mergeCell ref="T540:U540"/>
    <mergeCell ref="V540:W540"/>
    <mergeCell ref="N540:O540"/>
    <mergeCell ref="P540:Q540"/>
    <mergeCell ref="N555:O555"/>
    <mergeCell ref="P555:Q555"/>
    <mergeCell ref="P556:Q556"/>
    <mergeCell ref="D556:E556"/>
    <mergeCell ref="R556:S556"/>
    <mergeCell ref="L545:M545"/>
    <mergeCell ref="D549:E549"/>
    <mergeCell ref="P395:Q395"/>
    <mergeCell ref="D554:Z554"/>
    <mergeCell ref="D555:E555"/>
    <mergeCell ref="F555:G555"/>
    <mergeCell ref="H555:I555"/>
    <mergeCell ref="J555:K555"/>
    <mergeCell ref="R555:S555"/>
    <mergeCell ref="T555:U555"/>
    <mergeCell ref="V555:W555"/>
    <mergeCell ref="V418:W418"/>
    <mergeCell ref="V419:W419"/>
    <mergeCell ref="D421:E421"/>
    <mergeCell ref="F408:G408"/>
    <mergeCell ref="H408:I408"/>
    <mergeCell ref="L495:M495"/>
    <mergeCell ref="D408:E408"/>
    <mergeCell ref="H501:I501"/>
    <mergeCell ref="J453:K453"/>
    <mergeCell ref="L453:M453"/>
    <mergeCell ref="R453:S453"/>
    <mergeCell ref="N453:O453"/>
    <mergeCell ref="F441:G441"/>
    <mergeCell ref="D445:E445"/>
    <mergeCell ref="T445:U445"/>
    <mergeCell ref="V445:W445"/>
    <mergeCell ref="D446:E446"/>
    <mergeCell ref="F446:G446"/>
    <mergeCell ref="H446:I446"/>
    <mergeCell ref="J446:K446"/>
    <mergeCell ref="L446:M446"/>
    <mergeCell ref="N446:O446"/>
    <mergeCell ref="P446:Q446"/>
    <mergeCell ref="N434:O434"/>
    <mergeCell ref="D471:E471"/>
    <mergeCell ref="F471:G471"/>
    <mergeCell ref="D470:E470"/>
    <mergeCell ref="R409:S409"/>
    <mergeCell ref="P421:Q421"/>
    <mergeCell ref="D565:E565"/>
    <mergeCell ref="F565:G565"/>
    <mergeCell ref="H565:I565"/>
    <mergeCell ref="J565:K565"/>
    <mergeCell ref="L565:M565"/>
    <mergeCell ref="N565:O565"/>
    <mergeCell ref="P565:Q565"/>
    <mergeCell ref="R565:S565"/>
    <mergeCell ref="T565:U565"/>
    <mergeCell ref="V565:W565"/>
    <mergeCell ref="D560:E560"/>
    <mergeCell ref="F560:G560"/>
    <mergeCell ref="H560:I560"/>
    <mergeCell ref="J560:K560"/>
    <mergeCell ref="L560:M560"/>
    <mergeCell ref="N560:O560"/>
    <mergeCell ref="P560:Q560"/>
    <mergeCell ref="R560:S560"/>
    <mergeCell ref="J561:K561"/>
    <mergeCell ref="L561:M561"/>
    <mergeCell ref="N561:O561"/>
    <mergeCell ref="P561:Q561"/>
    <mergeCell ref="R561:S561"/>
    <mergeCell ref="T561:U561"/>
    <mergeCell ref="V561:W561"/>
    <mergeCell ref="D562:Z562"/>
    <mergeCell ref="D563:E563"/>
    <mergeCell ref="F563:G563"/>
    <mergeCell ref="H563:I563"/>
    <mergeCell ref="J563:K563"/>
    <mergeCell ref="L563:M563"/>
    <mergeCell ref="N563:O563"/>
    <mergeCell ref="F167:Z167"/>
    <mergeCell ref="T172:U172"/>
    <mergeCell ref="V172:W172"/>
    <mergeCell ref="J190:K190"/>
    <mergeCell ref="T556:U556"/>
    <mergeCell ref="D165:E165"/>
    <mergeCell ref="F165:G165"/>
    <mergeCell ref="H165:I165"/>
    <mergeCell ref="J165:K165"/>
    <mergeCell ref="L165:M165"/>
    <mergeCell ref="N165:O165"/>
    <mergeCell ref="P165:Q165"/>
    <mergeCell ref="R165:S165"/>
    <mergeCell ref="T165:U165"/>
    <mergeCell ref="V165:W165"/>
    <mergeCell ref="D348:Z348"/>
    <mergeCell ref="D349:Z349"/>
    <mergeCell ref="D350:E350"/>
    <mergeCell ref="F350:G350"/>
    <mergeCell ref="H350:I350"/>
    <mergeCell ref="J350:K350"/>
    <mergeCell ref="L350:M350"/>
    <mergeCell ref="N350:O350"/>
    <mergeCell ref="F195:Z195"/>
    <mergeCell ref="R176:S176"/>
    <mergeCell ref="D187:E187"/>
    <mergeCell ref="F204:Z204"/>
    <mergeCell ref="D190:E190"/>
    <mergeCell ref="F191:G191"/>
    <mergeCell ref="H191:I191"/>
    <mergeCell ref="D401:Z401"/>
    <mergeCell ref="P161:Q161"/>
    <mergeCell ref="R161:S161"/>
    <mergeCell ref="T161:U161"/>
    <mergeCell ref="V161:W161"/>
    <mergeCell ref="L191:M191"/>
    <mergeCell ref="D162:E162"/>
    <mergeCell ref="F162:G162"/>
    <mergeCell ref="H162:I162"/>
    <mergeCell ref="J162:K162"/>
    <mergeCell ref="L162:M162"/>
    <mergeCell ref="N162:O162"/>
    <mergeCell ref="P162:Q162"/>
    <mergeCell ref="R162:S162"/>
    <mergeCell ref="T162:U162"/>
    <mergeCell ref="V162:W162"/>
    <mergeCell ref="D163:Z163"/>
    <mergeCell ref="D164:E164"/>
    <mergeCell ref="F164:G164"/>
    <mergeCell ref="H164:I164"/>
    <mergeCell ref="J164:K164"/>
    <mergeCell ref="L164:M164"/>
    <mergeCell ref="N164:O164"/>
    <mergeCell ref="P164:Q164"/>
    <mergeCell ref="R164:S164"/>
    <mergeCell ref="T164:U164"/>
    <mergeCell ref="V164:W164"/>
    <mergeCell ref="F189:G189"/>
    <mergeCell ref="T393:U393"/>
    <mergeCell ref="J176:K176"/>
    <mergeCell ref="R172:S172"/>
    <mergeCell ref="D57:E57"/>
    <mergeCell ref="F57:G57"/>
    <mergeCell ref="H57:I57"/>
    <mergeCell ref="J57:K57"/>
    <mergeCell ref="L57:M57"/>
    <mergeCell ref="N57:O57"/>
    <mergeCell ref="P57:Q57"/>
    <mergeCell ref="R57:S57"/>
    <mergeCell ref="T57:U57"/>
    <mergeCell ref="V57:W57"/>
    <mergeCell ref="N159:O159"/>
    <mergeCell ref="P159:Q159"/>
    <mergeCell ref="R159:S159"/>
    <mergeCell ref="T159:U159"/>
    <mergeCell ref="V159:W159"/>
    <mergeCell ref="N155:O155"/>
    <mergeCell ref="P155:Q155"/>
    <mergeCell ref="R155:S155"/>
    <mergeCell ref="V155:W155"/>
    <mergeCell ref="D156:Z156"/>
    <mergeCell ref="D157:E157"/>
    <mergeCell ref="F157:G157"/>
    <mergeCell ref="H157:I157"/>
    <mergeCell ref="D159:E159"/>
    <mergeCell ref="F159:G159"/>
    <mergeCell ref="H159:I159"/>
    <mergeCell ref="J159:K159"/>
    <mergeCell ref="D113:E113"/>
    <mergeCell ref="F113:G113"/>
    <mergeCell ref="H113:I113"/>
    <mergeCell ref="L159:M159"/>
    <mergeCell ref="L150:M150"/>
    <mergeCell ref="D149:Z149"/>
    <mergeCell ref="D150:E150"/>
    <mergeCell ref="F150:G150"/>
    <mergeCell ref="D55:E55"/>
    <mergeCell ref="F55:G55"/>
    <mergeCell ref="H55:I55"/>
    <mergeCell ref="J55:K55"/>
    <mergeCell ref="L55:M55"/>
    <mergeCell ref="N55:O55"/>
    <mergeCell ref="P55:Q55"/>
    <mergeCell ref="R55:S55"/>
    <mergeCell ref="T55:U55"/>
    <mergeCell ref="V55:W55"/>
    <mergeCell ref="D56:E56"/>
    <mergeCell ref="F56:G56"/>
    <mergeCell ref="H56:I56"/>
    <mergeCell ref="J56:K56"/>
    <mergeCell ref="L56:M56"/>
    <mergeCell ref="N56:O56"/>
    <mergeCell ref="P56:Q56"/>
    <mergeCell ref="R56:S56"/>
    <mergeCell ref="T56:U56"/>
    <mergeCell ref="V56:W56"/>
    <mergeCell ref="J143:K143"/>
    <mergeCell ref="L143:M143"/>
    <mergeCell ref="N143:O143"/>
    <mergeCell ref="P143:Q143"/>
    <mergeCell ref="R143:S143"/>
    <mergeCell ref="T143:U143"/>
    <mergeCell ref="V143:W143"/>
    <mergeCell ref="D144:E144"/>
    <mergeCell ref="H151:I151"/>
    <mergeCell ref="H150:I150"/>
    <mergeCell ref="J150:K150"/>
    <mergeCell ref="T142:U142"/>
    <mergeCell ref="D143:E143"/>
    <mergeCell ref="F143:G143"/>
    <mergeCell ref="H143:I143"/>
    <mergeCell ref="L52:M52"/>
    <mergeCell ref="N52:O52"/>
    <mergeCell ref="P52:Q52"/>
    <mergeCell ref="R52:S52"/>
    <mergeCell ref="T52:U52"/>
    <mergeCell ref="V52:W52"/>
    <mergeCell ref="D53:E53"/>
    <mergeCell ref="F53:G53"/>
    <mergeCell ref="H53:I53"/>
    <mergeCell ref="J53:K53"/>
    <mergeCell ref="L53:M53"/>
    <mergeCell ref="N53:O53"/>
    <mergeCell ref="P53:Q53"/>
    <mergeCell ref="R53:S53"/>
    <mergeCell ref="T53:U53"/>
    <mergeCell ref="V53:W53"/>
    <mergeCell ref="D54:E54"/>
    <mergeCell ref="F54:G54"/>
    <mergeCell ref="H54:I54"/>
    <mergeCell ref="J54:K54"/>
    <mergeCell ref="L54:M54"/>
    <mergeCell ref="N54:O54"/>
    <mergeCell ref="P54:Q54"/>
    <mergeCell ref="R54:S54"/>
    <mergeCell ref="T54:U54"/>
    <mergeCell ref="V54:W54"/>
    <mergeCell ref="D52:E52"/>
    <mergeCell ref="F52:G52"/>
    <mergeCell ref="H52:I52"/>
    <mergeCell ref="J52:K52"/>
    <mergeCell ref="H47:I47"/>
    <mergeCell ref="J47:K47"/>
    <mergeCell ref="L47:M47"/>
    <mergeCell ref="D50:E50"/>
    <mergeCell ref="F50:G50"/>
    <mergeCell ref="H50:I50"/>
    <mergeCell ref="J50:K50"/>
    <mergeCell ref="L50:M50"/>
    <mergeCell ref="N50:O50"/>
    <mergeCell ref="P50:Q50"/>
    <mergeCell ref="R50:S50"/>
    <mergeCell ref="T50:U50"/>
    <mergeCell ref="V50:W50"/>
    <mergeCell ref="D51:E51"/>
    <mergeCell ref="F51:G51"/>
    <mergeCell ref="H51:I51"/>
    <mergeCell ref="J51:K51"/>
    <mergeCell ref="L51:M51"/>
    <mergeCell ref="N51:O51"/>
    <mergeCell ref="P51:Q51"/>
    <mergeCell ref="R51:S51"/>
    <mergeCell ref="T51:U51"/>
    <mergeCell ref="V51:W51"/>
    <mergeCell ref="H48:I48"/>
    <mergeCell ref="J48:K48"/>
    <mergeCell ref="L48:M48"/>
    <mergeCell ref="N48:O48"/>
    <mergeCell ref="P48:Q48"/>
    <mergeCell ref="R48:S48"/>
    <mergeCell ref="T48:U48"/>
    <mergeCell ref="T49:U49"/>
    <mergeCell ref="V49:W49"/>
    <mergeCell ref="D579:E579"/>
    <mergeCell ref="F579:G579"/>
    <mergeCell ref="H579:I579"/>
    <mergeCell ref="J579:K579"/>
    <mergeCell ref="L579:M579"/>
    <mergeCell ref="N579:O579"/>
    <mergeCell ref="P579:Q579"/>
    <mergeCell ref="R579:S579"/>
    <mergeCell ref="T579:U579"/>
    <mergeCell ref="V579:W579"/>
    <mergeCell ref="D580:X580"/>
    <mergeCell ref="D581:E581"/>
    <mergeCell ref="F581:Z581"/>
    <mergeCell ref="D577:E577"/>
    <mergeCell ref="F577:G577"/>
    <mergeCell ref="H577:I577"/>
    <mergeCell ref="J577:K577"/>
    <mergeCell ref="L577:M577"/>
    <mergeCell ref="N577:O577"/>
    <mergeCell ref="P577:Q577"/>
    <mergeCell ref="R577:S577"/>
    <mergeCell ref="T577:U577"/>
    <mergeCell ref="V577:W577"/>
    <mergeCell ref="D578:E578"/>
    <mergeCell ref="F578:G578"/>
    <mergeCell ref="H578:I578"/>
    <mergeCell ref="J578:K578"/>
    <mergeCell ref="V578:W578"/>
    <mergeCell ref="L578:M578"/>
    <mergeCell ref="N578:O578"/>
    <mergeCell ref="P578:Q578"/>
    <mergeCell ref="R578:S578"/>
    <mergeCell ref="T574:U574"/>
    <mergeCell ref="V574:W574"/>
    <mergeCell ref="D576:E576"/>
    <mergeCell ref="T578:U578"/>
    <mergeCell ref="F576:G576"/>
    <mergeCell ref="H576:I576"/>
    <mergeCell ref="J576:K576"/>
    <mergeCell ref="L576:M576"/>
    <mergeCell ref="N576:O576"/>
    <mergeCell ref="P576:Q576"/>
    <mergeCell ref="R576:S576"/>
    <mergeCell ref="T576:U576"/>
    <mergeCell ref="V576:W576"/>
    <mergeCell ref="D575:E575"/>
    <mergeCell ref="F575:G575"/>
    <mergeCell ref="H575:I575"/>
    <mergeCell ref="J575:K575"/>
    <mergeCell ref="L575:M575"/>
    <mergeCell ref="N575:O575"/>
    <mergeCell ref="R575:S575"/>
    <mergeCell ref="T575:U575"/>
    <mergeCell ref="V575:W575"/>
    <mergeCell ref="D160:Z160"/>
    <mergeCell ref="D161:E161"/>
    <mergeCell ref="F161:G161"/>
    <mergeCell ref="H161:I161"/>
    <mergeCell ref="J161:K161"/>
    <mergeCell ref="L161:M161"/>
    <mergeCell ref="N161:O161"/>
    <mergeCell ref="L356:M356"/>
    <mergeCell ref="N356:O356"/>
    <mergeCell ref="J354:K354"/>
    <mergeCell ref="T151:U151"/>
    <mergeCell ref="D152:E152"/>
    <mergeCell ref="F152:G152"/>
    <mergeCell ref="H152:I152"/>
    <mergeCell ref="J152:K152"/>
    <mergeCell ref="L152:M152"/>
    <mergeCell ref="N152:O152"/>
    <mergeCell ref="P152:Q152"/>
    <mergeCell ref="T155:U155"/>
    <mergeCell ref="J157:K157"/>
    <mergeCell ref="L157:M157"/>
    <mergeCell ref="N157:O157"/>
    <mergeCell ref="P157:Q157"/>
    <mergeCell ref="R157:S157"/>
    <mergeCell ref="T157:U157"/>
    <mergeCell ref="V157:W157"/>
    <mergeCell ref="D158:Z158"/>
    <mergeCell ref="T239:U239"/>
    <mergeCell ref="P199:Q199"/>
    <mergeCell ref="D354:E354"/>
    <mergeCell ref="D155:E155"/>
    <mergeCell ref="F155:G155"/>
    <mergeCell ref="D570:E570"/>
    <mergeCell ref="F570:G570"/>
    <mergeCell ref="H570:I570"/>
    <mergeCell ref="J570:K570"/>
    <mergeCell ref="L570:M570"/>
    <mergeCell ref="N570:O570"/>
    <mergeCell ref="P570:Q570"/>
    <mergeCell ref="R570:S570"/>
    <mergeCell ref="T570:U570"/>
    <mergeCell ref="V570:W570"/>
    <mergeCell ref="N150:O150"/>
    <mergeCell ref="P150:Q150"/>
    <mergeCell ref="R150:S150"/>
    <mergeCell ref="T150:U150"/>
    <mergeCell ref="V150:W150"/>
    <mergeCell ref="D146:X146"/>
    <mergeCell ref="D147:E147"/>
    <mergeCell ref="F147:Z147"/>
    <mergeCell ref="V151:W151"/>
    <mergeCell ref="R152:S152"/>
    <mergeCell ref="T152:U152"/>
    <mergeCell ref="V152:W152"/>
    <mergeCell ref="D153:Z153"/>
    <mergeCell ref="D154:Z154"/>
    <mergeCell ref="F384:G384"/>
    <mergeCell ref="H384:I384"/>
    <mergeCell ref="J384:K384"/>
    <mergeCell ref="F354:G354"/>
    <mergeCell ref="H354:I354"/>
    <mergeCell ref="C205:Z205"/>
    <mergeCell ref="D367:E367"/>
    <mergeCell ref="H201:I201"/>
    <mergeCell ref="F144:G144"/>
    <mergeCell ref="H144:I144"/>
    <mergeCell ref="J144:K144"/>
    <mergeCell ref="L144:M144"/>
    <mergeCell ref="N144:O144"/>
    <mergeCell ref="P144:Q144"/>
    <mergeCell ref="R144:S144"/>
    <mergeCell ref="R43:S43"/>
    <mergeCell ref="T41:U41"/>
    <mergeCell ref="N142:O142"/>
    <mergeCell ref="P142:Q142"/>
    <mergeCell ref="R142:S142"/>
    <mergeCell ref="R77:S77"/>
    <mergeCell ref="L94:M94"/>
    <mergeCell ref="D83:E83"/>
    <mergeCell ref="F83:G83"/>
    <mergeCell ref="V134:W134"/>
    <mergeCell ref="D70:E70"/>
    <mergeCell ref="L70:M70"/>
    <mergeCell ref="N70:O70"/>
    <mergeCell ref="P70:Q70"/>
    <mergeCell ref="R70:S70"/>
    <mergeCell ref="T70:U70"/>
    <mergeCell ref="V70:W70"/>
    <mergeCell ref="N94:O94"/>
    <mergeCell ref="P94:Q94"/>
    <mergeCell ref="F97:G97"/>
    <mergeCell ref="H97:I97"/>
    <mergeCell ref="L98:M98"/>
    <mergeCell ref="N95:O95"/>
    <mergeCell ref="P95:Q95"/>
    <mergeCell ref="L83:M83"/>
    <mergeCell ref="V38:W38"/>
    <mergeCell ref="V40:W40"/>
    <mergeCell ref="J37:K37"/>
    <mergeCell ref="L37:M37"/>
    <mergeCell ref="J40:K40"/>
    <mergeCell ref="L40:M40"/>
    <mergeCell ref="T40:U40"/>
    <mergeCell ref="H40:I40"/>
    <mergeCell ref="D41:E41"/>
    <mergeCell ref="R41:S41"/>
    <mergeCell ref="N40:O40"/>
    <mergeCell ref="P40:Q40"/>
    <mergeCell ref="R42:S42"/>
    <mergeCell ref="R39:S39"/>
    <mergeCell ref="D42:E42"/>
    <mergeCell ref="F42:G42"/>
    <mergeCell ref="N39:O39"/>
    <mergeCell ref="P39:Q39"/>
    <mergeCell ref="L39:M39"/>
    <mergeCell ref="J38:K38"/>
    <mergeCell ref="T39:U39"/>
    <mergeCell ref="P37:Q37"/>
    <mergeCell ref="V37:W37"/>
    <mergeCell ref="R37:S37"/>
    <mergeCell ref="F38:G38"/>
    <mergeCell ref="H37:I37"/>
    <mergeCell ref="P41:Q41"/>
    <mergeCell ref="H41:I41"/>
    <mergeCell ref="V23:W23"/>
    <mergeCell ref="D24:E24"/>
    <mergeCell ref="F24:G24"/>
    <mergeCell ref="H24:I24"/>
    <mergeCell ref="J24:K24"/>
    <mergeCell ref="L24:M24"/>
    <mergeCell ref="N24:O24"/>
    <mergeCell ref="P24:Q24"/>
    <mergeCell ref="R24:S24"/>
    <mergeCell ref="T24:U24"/>
    <mergeCell ref="V24:W24"/>
    <mergeCell ref="R38:S38"/>
    <mergeCell ref="L38:M38"/>
    <mergeCell ref="H25:I25"/>
    <mergeCell ref="J25:K25"/>
    <mergeCell ref="L25:M25"/>
    <mergeCell ref="H23:I23"/>
    <mergeCell ref="J23:K23"/>
    <mergeCell ref="L23:M23"/>
    <mergeCell ref="D28:X28"/>
    <mergeCell ref="D29:E29"/>
    <mergeCell ref="L26:M26"/>
    <mergeCell ref="N26:O26"/>
    <mergeCell ref="P26:Q26"/>
    <mergeCell ref="F25:G25"/>
    <mergeCell ref="D25:E25"/>
    <mergeCell ref="J26:K26"/>
    <mergeCell ref="F34:Z34"/>
    <mergeCell ref="T36:U36"/>
    <mergeCell ref="V36:W36"/>
    <mergeCell ref="H36:I36"/>
    <mergeCell ref="T37:U37"/>
    <mergeCell ref="D19:E19"/>
    <mergeCell ref="R26:S26"/>
    <mergeCell ref="T26:U26"/>
    <mergeCell ref="V26:W26"/>
    <mergeCell ref="D27:E27"/>
    <mergeCell ref="F27:G27"/>
    <mergeCell ref="H27:I27"/>
    <mergeCell ref="J27:K27"/>
    <mergeCell ref="L27:M27"/>
    <mergeCell ref="N27:O27"/>
    <mergeCell ref="P27:Q27"/>
    <mergeCell ref="R27:S27"/>
    <mergeCell ref="T27:U27"/>
    <mergeCell ref="V27:W27"/>
    <mergeCell ref="N25:O25"/>
    <mergeCell ref="T199:U199"/>
    <mergeCell ref="J191:K191"/>
    <mergeCell ref="R198:S198"/>
    <mergeCell ref="V183:W183"/>
    <mergeCell ref="D140:E140"/>
    <mergeCell ref="L141:M141"/>
    <mergeCell ref="N141:O141"/>
    <mergeCell ref="P141:Q141"/>
    <mergeCell ref="R141:S141"/>
    <mergeCell ref="J151:K151"/>
    <mergeCell ref="L151:M151"/>
    <mergeCell ref="N151:O151"/>
    <mergeCell ref="P151:Q151"/>
    <mergeCell ref="R151:S151"/>
    <mergeCell ref="H83:I83"/>
    <mergeCell ref="D85:Z85"/>
    <mergeCell ref="T23:U23"/>
    <mergeCell ref="J472:K472"/>
    <mergeCell ref="F472:G472"/>
    <mergeCell ref="F470:G470"/>
    <mergeCell ref="N489:O489"/>
    <mergeCell ref="D473:X473"/>
    <mergeCell ref="D474:E474"/>
    <mergeCell ref="L490:M490"/>
    <mergeCell ref="D402:E402"/>
    <mergeCell ref="F402:G402"/>
    <mergeCell ref="H402:I402"/>
    <mergeCell ref="J402:K402"/>
    <mergeCell ref="L402:M402"/>
    <mergeCell ref="N402:O402"/>
    <mergeCell ref="P402:Q402"/>
    <mergeCell ref="R402:S402"/>
    <mergeCell ref="T352:U352"/>
    <mergeCell ref="V352:W352"/>
    <mergeCell ref="D353:Z353"/>
    <mergeCell ref="L407:M407"/>
    <mergeCell ref="L420:M420"/>
    <mergeCell ref="D410:X410"/>
    <mergeCell ref="D413:E413"/>
    <mergeCell ref="V409:W409"/>
    <mergeCell ref="F409:G409"/>
    <mergeCell ref="H409:I409"/>
    <mergeCell ref="R389:S389"/>
    <mergeCell ref="T389:U389"/>
    <mergeCell ref="V389:W389"/>
    <mergeCell ref="D390:E390"/>
    <mergeCell ref="F390:G390"/>
    <mergeCell ref="H390:I390"/>
    <mergeCell ref="J390:K390"/>
    <mergeCell ref="P192:Q192"/>
    <mergeCell ref="R192:S192"/>
    <mergeCell ref="L187:M187"/>
    <mergeCell ref="F192:G192"/>
    <mergeCell ref="H187:I187"/>
    <mergeCell ref="F197:G197"/>
    <mergeCell ref="H197:I197"/>
    <mergeCell ref="V193:W193"/>
    <mergeCell ref="D194:X194"/>
    <mergeCell ref="D384:E384"/>
    <mergeCell ref="P350:Q350"/>
    <mergeCell ref="R350:S350"/>
    <mergeCell ref="T350:U350"/>
    <mergeCell ref="V350:W350"/>
    <mergeCell ref="D351:Z351"/>
    <mergeCell ref="D352:E352"/>
    <mergeCell ref="F352:G352"/>
    <mergeCell ref="T284:U284"/>
    <mergeCell ref="H352:I352"/>
    <mergeCell ref="J352:K352"/>
    <mergeCell ref="L352:M352"/>
    <mergeCell ref="N352:O352"/>
    <mergeCell ref="P352:Q352"/>
    <mergeCell ref="R352:S352"/>
    <mergeCell ref="R239:S239"/>
    <mergeCell ref="H239:I239"/>
    <mergeCell ref="P239:Q239"/>
    <mergeCell ref="R199:S199"/>
    <mergeCell ref="H189:I189"/>
    <mergeCell ref="J189:K189"/>
    <mergeCell ref="L189:M189"/>
    <mergeCell ref="V191:W191"/>
    <mergeCell ref="L155:M155"/>
    <mergeCell ref="D151:E151"/>
    <mergeCell ref="F151:G151"/>
    <mergeCell ref="D167:E167"/>
    <mergeCell ref="J178:K178"/>
    <mergeCell ref="V142:W142"/>
    <mergeCell ref="D198:E198"/>
    <mergeCell ref="T191:U191"/>
    <mergeCell ref="P201:Q201"/>
    <mergeCell ref="V176:W176"/>
    <mergeCell ref="D177:E177"/>
    <mergeCell ref="F177:G177"/>
    <mergeCell ref="H177:I177"/>
    <mergeCell ref="J177:K177"/>
    <mergeCell ref="L177:M177"/>
    <mergeCell ref="N177:O177"/>
    <mergeCell ref="P177:Q177"/>
    <mergeCell ref="R177:S177"/>
    <mergeCell ref="V177:W177"/>
    <mergeCell ref="D173:X173"/>
    <mergeCell ref="D176:E176"/>
    <mergeCell ref="V199:W199"/>
    <mergeCell ref="D181:E181"/>
    <mergeCell ref="R193:S193"/>
    <mergeCell ref="T176:U176"/>
    <mergeCell ref="P176:Q176"/>
    <mergeCell ref="D192:E192"/>
    <mergeCell ref="D191:E191"/>
    <mergeCell ref="D180:X180"/>
    <mergeCell ref="N183:O183"/>
    <mergeCell ref="H188:I188"/>
    <mergeCell ref="J187:K187"/>
    <mergeCell ref="T145:U145"/>
    <mergeCell ref="J201:K201"/>
    <mergeCell ref="L201:M201"/>
    <mergeCell ref="N201:O201"/>
    <mergeCell ref="D435:Z435"/>
    <mergeCell ref="D436:E436"/>
    <mergeCell ref="F436:G436"/>
    <mergeCell ref="H436:I436"/>
    <mergeCell ref="J436:K436"/>
    <mergeCell ref="L436:M436"/>
    <mergeCell ref="N436:O436"/>
    <mergeCell ref="P436:Q436"/>
    <mergeCell ref="R436:S436"/>
    <mergeCell ref="D417:E417"/>
    <mergeCell ref="H419:I419"/>
    <mergeCell ref="J419:K419"/>
    <mergeCell ref="L419:M419"/>
    <mergeCell ref="N419:O419"/>
    <mergeCell ref="N417:O417"/>
    <mergeCell ref="P417:Q417"/>
    <mergeCell ref="H418:I418"/>
    <mergeCell ref="V421:W421"/>
    <mergeCell ref="V420:W420"/>
    <mergeCell ref="V417:W417"/>
    <mergeCell ref="R417:S417"/>
    <mergeCell ref="D423:X423"/>
    <mergeCell ref="D424:E424"/>
    <mergeCell ref="T409:U409"/>
    <mergeCell ref="P413:Q413"/>
    <mergeCell ref="J407:K407"/>
    <mergeCell ref="H155:I155"/>
    <mergeCell ref="J155:K155"/>
    <mergeCell ref="L409:M409"/>
    <mergeCell ref="N409:O409"/>
    <mergeCell ref="P419:Q419"/>
    <mergeCell ref="D411:E411"/>
    <mergeCell ref="F411:Z411"/>
    <mergeCell ref="H413:I413"/>
    <mergeCell ref="H103:I103"/>
    <mergeCell ref="F140:G140"/>
    <mergeCell ref="H140:I140"/>
    <mergeCell ref="J140:K140"/>
    <mergeCell ref="L140:M140"/>
    <mergeCell ref="N140:O140"/>
    <mergeCell ref="P140:Q140"/>
    <mergeCell ref="R140:S140"/>
    <mergeCell ref="T140:U140"/>
    <mergeCell ref="V140:W140"/>
    <mergeCell ref="D141:E141"/>
    <mergeCell ref="F141:G141"/>
    <mergeCell ref="H141:I141"/>
    <mergeCell ref="J141:K141"/>
    <mergeCell ref="C168:Z168"/>
    <mergeCell ref="L183:M183"/>
    <mergeCell ref="D166:X166"/>
    <mergeCell ref="D170:E170"/>
    <mergeCell ref="F170:G170"/>
    <mergeCell ref="P383:Q383"/>
    <mergeCell ref="F200:G200"/>
    <mergeCell ref="J239:K239"/>
    <mergeCell ref="L239:M239"/>
    <mergeCell ref="H178:I178"/>
    <mergeCell ref="P172:Q172"/>
    <mergeCell ref="J171:K171"/>
    <mergeCell ref="N83:O83"/>
    <mergeCell ref="F142:G142"/>
    <mergeCell ref="H142:I142"/>
    <mergeCell ref="J142:K142"/>
    <mergeCell ref="L142:M142"/>
    <mergeCell ref="V133:W133"/>
    <mergeCell ref="D71:X71"/>
    <mergeCell ref="D72:E72"/>
    <mergeCell ref="F72:Z72"/>
    <mergeCell ref="F124:Z124"/>
    <mergeCell ref="D124:E124"/>
    <mergeCell ref="L122:M122"/>
    <mergeCell ref="N122:O122"/>
    <mergeCell ref="R122:S122"/>
    <mergeCell ref="V122:W122"/>
    <mergeCell ref="V132:W132"/>
    <mergeCell ref="D119:X119"/>
    <mergeCell ref="H95:I95"/>
    <mergeCell ref="J95:K95"/>
    <mergeCell ref="L95:M95"/>
    <mergeCell ref="N98:O98"/>
    <mergeCell ref="P98:Q98"/>
    <mergeCell ref="R98:S98"/>
    <mergeCell ref="N97:O97"/>
    <mergeCell ref="N82:O82"/>
    <mergeCell ref="P82:Q82"/>
    <mergeCell ref="R82:S82"/>
    <mergeCell ref="T82:U82"/>
    <mergeCell ref="V82:W82"/>
    <mergeCell ref="D78:E78"/>
    <mergeCell ref="F78:G78"/>
    <mergeCell ref="H78:I78"/>
    <mergeCell ref="J78:K78"/>
    <mergeCell ref="L78:M78"/>
    <mergeCell ref="N78:O78"/>
    <mergeCell ref="P78:Q78"/>
    <mergeCell ref="R78:S78"/>
    <mergeCell ref="F86:G86"/>
    <mergeCell ref="H86:I86"/>
    <mergeCell ref="J86:K86"/>
    <mergeCell ref="L86:M86"/>
    <mergeCell ref="N86:O86"/>
    <mergeCell ref="P86:Q86"/>
    <mergeCell ref="R86:S86"/>
    <mergeCell ref="D86:E86"/>
    <mergeCell ref="L218:M218"/>
    <mergeCell ref="N218:O218"/>
    <mergeCell ref="P218:Q218"/>
    <mergeCell ref="R218:S218"/>
    <mergeCell ref="F103:G103"/>
    <mergeCell ref="F94:G94"/>
    <mergeCell ref="L96:M96"/>
    <mergeCell ref="N96:O96"/>
    <mergeCell ref="R100:S100"/>
    <mergeCell ref="F102:G102"/>
    <mergeCell ref="H102:I102"/>
    <mergeCell ref="D127:E127"/>
    <mergeCell ref="P122:Q122"/>
    <mergeCell ref="L109:M109"/>
    <mergeCell ref="D111:E111"/>
    <mergeCell ref="F111:Z111"/>
    <mergeCell ref="J122:K122"/>
    <mergeCell ref="V126:W126"/>
    <mergeCell ref="H126:I126"/>
    <mergeCell ref="T218:U218"/>
    <mergeCell ref="V218:W218"/>
    <mergeCell ref="H215:I215"/>
    <mergeCell ref="J215:K215"/>
    <mergeCell ref="L215:M215"/>
    <mergeCell ref="N215:O215"/>
    <mergeCell ref="D193:E193"/>
    <mergeCell ref="F193:G193"/>
    <mergeCell ref="F201:G201"/>
    <mergeCell ref="D195:E195"/>
    <mergeCell ref="T198:U198"/>
    <mergeCell ref="T193:U193"/>
    <mergeCell ref="F210:G210"/>
    <mergeCell ref="H210:I210"/>
    <mergeCell ref="J210:K210"/>
    <mergeCell ref="L210:M210"/>
    <mergeCell ref="N210:O210"/>
    <mergeCell ref="P210:Q210"/>
    <mergeCell ref="R210:S210"/>
    <mergeCell ref="T210:U210"/>
    <mergeCell ref="V210:W210"/>
    <mergeCell ref="D201:E201"/>
    <mergeCell ref="N198:O198"/>
    <mergeCell ref="T98:U98"/>
    <mergeCell ref="F70:G70"/>
    <mergeCell ref="H70:I70"/>
    <mergeCell ref="J70:K70"/>
    <mergeCell ref="F454:G454"/>
    <mergeCell ref="H454:I454"/>
    <mergeCell ref="J454:K454"/>
    <mergeCell ref="L454:M454"/>
    <mergeCell ref="N454:O454"/>
    <mergeCell ref="P454:Q454"/>
    <mergeCell ref="R454:S454"/>
    <mergeCell ref="T454:U454"/>
    <mergeCell ref="V454:W454"/>
    <mergeCell ref="V361:W361"/>
    <mergeCell ref="N361:O361"/>
    <mergeCell ref="P361:Q361"/>
    <mergeCell ref="R361:S361"/>
    <mergeCell ref="T361:U361"/>
    <mergeCell ref="F361:G361"/>
    <mergeCell ref="H361:I361"/>
    <mergeCell ref="J361:K361"/>
    <mergeCell ref="L361:M361"/>
    <mergeCell ref="L178:M178"/>
    <mergeCell ref="N178:O178"/>
    <mergeCell ref="R383:S383"/>
    <mergeCell ref="F386:Z386"/>
    <mergeCell ref="P407:Q407"/>
    <mergeCell ref="D398:X398"/>
    <mergeCell ref="D189:E189"/>
    <mergeCell ref="D357:E357"/>
    <mergeCell ref="F357:G357"/>
    <mergeCell ref="H357:I357"/>
    <mergeCell ref="D16:E16"/>
    <mergeCell ref="F16:Z16"/>
    <mergeCell ref="T7:U7"/>
    <mergeCell ref="V7:W7"/>
    <mergeCell ref="V6:W6"/>
    <mergeCell ref="R18:S18"/>
    <mergeCell ref="V65:W65"/>
    <mergeCell ref="D66:Z66"/>
    <mergeCell ref="D67:E67"/>
    <mergeCell ref="F67:G67"/>
    <mergeCell ref="H67:I67"/>
    <mergeCell ref="J67:K67"/>
    <mergeCell ref="L67:M67"/>
    <mergeCell ref="N69:O69"/>
    <mergeCell ref="P69:Q69"/>
    <mergeCell ref="R69:S69"/>
    <mergeCell ref="D68:E68"/>
    <mergeCell ref="F68:G68"/>
    <mergeCell ref="H68:I68"/>
    <mergeCell ref="J68:K68"/>
    <mergeCell ref="L68:M68"/>
    <mergeCell ref="N68:O68"/>
    <mergeCell ref="P68:Q68"/>
    <mergeCell ref="T69:U69"/>
    <mergeCell ref="V69:W69"/>
    <mergeCell ref="R68:S68"/>
    <mergeCell ref="R65:S65"/>
    <mergeCell ref="T65:U65"/>
    <mergeCell ref="L65:M65"/>
    <mergeCell ref="N65:O65"/>
    <mergeCell ref="P65:Q65"/>
    <mergeCell ref="H19:I19"/>
    <mergeCell ref="J6:K6"/>
    <mergeCell ref="L6:M6"/>
    <mergeCell ref="N6:O6"/>
    <mergeCell ref="L7:M7"/>
    <mergeCell ref="N7:O7"/>
    <mergeCell ref="D6:E6"/>
    <mergeCell ref="F10:G10"/>
    <mergeCell ref="F12:G12"/>
    <mergeCell ref="H12:I12"/>
    <mergeCell ref="J12:K12"/>
    <mergeCell ref="L12:M12"/>
    <mergeCell ref="N12:O12"/>
    <mergeCell ref="N10:O10"/>
    <mergeCell ref="J11:K11"/>
    <mergeCell ref="L11:M11"/>
    <mergeCell ref="N11:O11"/>
    <mergeCell ref="H10:I10"/>
    <mergeCell ref="J10:K10"/>
    <mergeCell ref="H7:I7"/>
    <mergeCell ref="H6:I6"/>
    <mergeCell ref="F7:G7"/>
    <mergeCell ref="D10:E10"/>
    <mergeCell ref="D11:E11"/>
    <mergeCell ref="T47:U47"/>
    <mergeCell ref="D14:E14"/>
    <mergeCell ref="F19:G19"/>
    <mergeCell ref="F14:G14"/>
    <mergeCell ref="H14:I14"/>
    <mergeCell ref="J14:K14"/>
    <mergeCell ref="L14:M14"/>
    <mergeCell ref="N14:O14"/>
    <mergeCell ref="H63:I63"/>
    <mergeCell ref="N64:O64"/>
    <mergeCell ref="N23:O23"/>
    <mergeCell ref="P23:Q23"/>
    <mergeCell ref="R23:S23"/>
    <mergeCell ref="D21:E21"/>
    <mergeCell ref="D20:X20"/>
    <mergeCell ref="F29:Z29"/>
    <mergeCell ref="D37:E37"/>
    <mergeCell ref="D36:E36"/>
    <mergeCell ref="P36:Q36"/>
    <mergeCell ref="T32:U32"/>
    <mergeCell ref="V32:W32"/>
    <mergeCell ref="R36:S36"/>
    <mergeCell ref="P25:Q25"/>
    <mergeCell ref="R25:S25"/>
    <mergeCell ref="T25:U25"/>
    <mergeCell ref="V25:W25"/>
    <mergeCell ref="D26:E26"/>
    <mergeCell ref="F26:G26"/>
    <mergeCell ref="H26:I26"/>
    <mergeCell ref="V19:W19"/>
    <mergeCell ref="T19:U19"/>
    <mergeCell ref="N19:O19"/>
    <mergeCell ref="F363:Z363"/>
    <mergeCell ref="D363:E363"/>
    <mergeCell ref="D385:X385"/>
    <mergeCell ref="N384:O384"/>
    <mergeCell ref="P384:Q384"/>
    <mergeCell ref="R384:S384"/>
    <mergeCell ref="T384:U384"/>
    <mergeCell ref="V384:W384"/>
    <mergeCell ref="N383:O383"/>
    <mergeCell ref="D7:E7"/>
    <mergeCell ref="T9:U9"/>
    <mergeCell ref="D381:E381"/>
    <mergeCell ref="L19:M19"/>
    <mergeCell ref="J7:K7"/>
    <mergeCell ref="D8:E8"/>
    <mergeCell ref="F8:G8"/>
    <mergeCell ref="D18:E18"/>
    <mergeCell ref="F18:G18"/>
    <mergeCell ref="H18:I18"/>
    <mergeCell ref="J18:K18"/>
    <mergeCell ref="N18:O18"/>
    <mergeCell ref="D15:X15"/>
    <mergeCell ref="P10:Q10"/>
    <mergeCell ref="V64:W64"/>
    <mergeCell ref="R40:S40"/>
    <mergeCell ref="F40:G40"/>
    <mergeCell ref="D23:E23"/>
    <mergeCell ref="V383:W383"/>
    <mergeCell ref="F381:Z381"/>
    <mergeCell ref="T383:U383"/>
    <mergeCell ref="R189:S189"/>
    <mergeCell ref="N47:O47"/>
    <mergeCell ref="D388:Z388"/>
    <mergeCell ref="D389:E389"/>
    <mergeCell ref="F389:G389"/>
    <mergeCell ref="H389:I389"/>
    <mergeCell ref="J389:K389"/>
    <mergeCell ref="L389:M389"/>
    <mergeCell ref="J383:K383"/>
    <mergeCell ref="D380:X380"/>
    <mergeCell ref="L384:M384"/>
    <mergeCell ref="N389:O389"/>
    <mergeCell ref="P389:Q389"/>
    <mergeCell ref="D240:E240"/>
    <mergeCell ref="J223:K223"/>
    <mergeCell ref="L223:M223"/>
    <mergeCell ref="N223:O223"/>
    <mergeCell ref="P223:Q223"/>
    <mergeCell ref="R223:S223"/>
    <mergeCell ref="T223:U223"/>
    <mergeCell ref="V223:W223"/>
    <mergeCell ref="D224:E224"/>
    <mergeCell ref="F224:G224"/>
    <mergeCell ref="H224:I224"/>
    <mergeCell ref="P240:Q240"/>
    <mergeCell ref="D232:E232"/>
    <mergeCell ref="F232:Z232"/>
    <mergeCell ref="J224:K224"/>
    <mergeCell ref="L224:M224"/>
    <mergeCell ref="N224:O224"/>
    <mergeCell ref="T365:U365"/>
    <mergeCell ref="L252:M252"/>
    <mergeCell ref="N252:O252"/>
    <mergeCell ref="P252:Q252"/>
    <mergeCell ref="V365:W365"/>
    <mergeCell ref="L365:M365"/>
    <mergeCell ref="J365:K365"/>
    <mergeCell ref="P224:Q224"/>
    <mergeCell ref="R224:S224"/>
    <mergeCell ref="T224:U224"/>
    <mergeCell ref="V224:W224"/>
    <mergeCell ref="D223:E223"/>
    <mergeCell ref="J225:K225"/>
    <mergeCell ref="L225:M225"/>
    <mergeCell ref="N225:O225"/>
    <mergeCell ref="P225:Q225"/>
    <mergeCell ref="R225:S225"/>
    <mergeCell ref="T225:U225"/>
    <mergeCell ref="V225:W225"/>
    <mergeCell ref="D226:E226"/>
    <mergeCell ref="F226:G226"/>
    <mergeCell ref="H226:I226"/>
    <mergeCell ref="J270:K270"/>
    <mergeCell ref="R243:S243"/>
    <mergeCell ref="T243:U243"/>
    <mergeCell ref="V243:W243"/>
    <mergeCell ref="F270:G270"/>
    <mergeCell ref="H240:I240"/>
    <mergeCell ref="J240:K240"/>
    <mergeCell ref="N239:O239"/>
    <mergeCell ref="L243:M243"/>
    <mergeCell ref="F223:G223"/>
    <mergeCell ref="R237:S237"/>
    <mergeCell ref="N243:O243"/>
    <mergeCell ref="D238:Z238"/>
    <mergeCell ref="F237:G237"/>
    <mergeCell ref="L62:M62"/>
    <mergeCell ref="L41:M41"/>
    <mergeCell ref="F45:Z45"/>
    <mergeCell ref="L42:M42"/>
    <mergeCell ref="P43:Q43"/>
    <mergeCell ref="F48:G48"/>
    <mergeCell ref="T62:U62"/>
    <mergeCell ref="J39:K39"/>
    <mergeCell ref="P38:Q38"/>
    <mergeCell ref="T42:U42"/>
    <mergeCell ref="V68:W68"/>
    <mergeCell ref="T64:U64"/>
    <mergeCell ref="T38:U38"/>
    <mergeCell ref="D58:X58"/>
    <mergeCell ref="V18:W18"/>
    <mergeCell ref="F23:G23"/>
    <mergeCell ref="P64:Q64"/>
    <mergeCell ref="N42:O42"/>
    <mergeCell ref="P42:Q42"/>
    <mergeCell ref="T43:U43"/>
    <mergeCell ref="F63:G63"/>
    <mergeCell ref="N38:O38"/>
    <mergeCell ref="F59:Z59"/>
    <mergeCell ref="D39:E39"/>
    <mergeCell ref="F39:G39"/>
    <mergeCell ref="D38:E38"/>
    <mergeCell ref="H42:I42"/>
    <mergeCell ref="J42:K42"/>
    <mergeCell ref="F62:G62"/>
    <mergeCell ref="T63:U63"/>
    <mergeCell ref="P47:Q47"/>
    <mergeCell ref="R47:S47"/>
    <mergeCell ref="L422:M422"/>
    <mergeCell ref="N422:O422"/>
    <mergeCell ref="J494:K494"/>
    <mergeCell ref="D407:E407"/>
    <mergeCell ref="N357:O357"/>
    <mergeCell ref="D231:X231"/>
    <mergeCell ref="D216:Z216"/>
    <mergeCell ref="H193:I193"/>
    <mergeCell ref="J193:K193"/>
    <mergeCell ref="L193:M193"/>
    <mergeCell ref="N193:O193"/>
    <mergeCell ref="P193:Q193"/>
    <mergeCell ref="R408:S408"/>
    <mergeCell ref="T408:U408"/>
    <mergeCell ref="D386:E386"/>
    <mergeCell ref="T240:U240"/>
    <mergeCell ref="V240:W240"/>
    <mergeCell ref="D241:E241"/>
    <mergeCell ref="F241:G241"/>
    <mergeCell ref="H241:I241"/>
    <mergeCell ref="J241:K241"/>
    <mergeCell ref="R241:S241"/>
    <mergeCell ref="T241:U241"/>
    <mergeCell ref="V241:W241"/>
    <mergeCell ref="L383:M383"/>
    <mergeCell ref="V198:W198"/>
    <mergeCell ref="V237:W237"/>
    <mergeCell ref="D253:X253"/>
    <mergeCell ref="D254:E254"/>
    <mergeCell ref="J357:K357"/>
    <mergeCell ref="L357:M357"/>
    <mergeCell ref="F215:G215"/>
    <mergeCell ref="F424:Z424"/>
    <mergeCell ref="D467:E467"/>
    <mergeCell ref="F421:G421"/>
    <mergeCell ref="D443:E443"/>
    <mergeCell ref="H428:I428"/>
    <mergeCell ref="J428:K428"/>
    <mergeCell ref="L428:M428"/>
    <mergeCell ref="N428:O428"/>
    <mergeCell ref="P428:Q428"/>
    <mergeCell ref="R428:S428"/>
    <mergeCell ref="V476:W476"/>
    <mergeCell ref="T453:U453"/>
    <mergeCell ref="D442:E442"/>
    <mergeCell ref="D476:E476"/>
    <mergeCell ref="J469:K469"/>
    <mergeCell ref="D426:E426"/>
    <mergeCell ref="N468:O468"/>
    <mergeCell ref="T452:U452"/>
    <mergeCell ref="V452:W452"/>
    <mergeCell ref="F445:G445"/>
    <mergeCell ref="H445:I445"/>
    <mergeCell ref="J445:K445"/>
    <mergeCell ref="L445:M445"/>
    <mergeCell ref="N445:O445"/>
    <mergeCell ref="P445:Q445"/>
    <mergeCell ref="R445:S445"/>
    <mergeCell ref="H434:I434"/>
    <mergeCell ref="J434:K434"/>
    <mergeCell ref="L434:M434"/>
    <mergeCell ref="T426:U426"/>
    <mergeCell ref="V426:W426"/>
    <mergeCell ref="D427:E427"/>
    <mergeCell ref="F427:G427"/>
    <mergeCell ref="H427:I427"/>
    <mergeCell ref="F487:G487"/>
    <mergeCell ref="P478:Q478"/>
    <mergeCell ref="P434:Q434"/>
    <mergeCell ref="R434:S434"/>
    <mergeCell ref="T434:U434"/>
    <mergeCell ref="V434:W434"/>
    <mergeCell ref="H468:I468"/>
    <mergeCell ref="P468:Q468"/>
    <mergeCell ref="J471:K471"/>
    <mergeCell ref="P467:Q467"/>
    <mergeCell ref="R467:S467"/>
    <mergeCell ref="D472:E472"/>
    <mergeCell ref="V482:W482"/>
    <mergeCell ref="L476:M476"/>
    <mergeCell ref="L469:M469"/>
    <mergeCell ref="R478:S478"/>
    <mergeCell ref="P453:Q453"/>
    <mergeCell ref="V453:W453"/>
    <mergeCell ref="V470:W470"/>
    <mergeCell ref="R468:S468"/>
    <mergeCell ref="J468:K468"/>
    <mergeCell ref="N472:O472"/>
    <mergeCell ref="P472:Q472"/>
    <mergeCell ref="R472:S472"/>
    <mergeCell ref="T467:U467"/>
    <mergeCell ref="F467:G467"/>
    <mergeCell ref="H467:I467"/>
    <mergeCell ref="T486:U486"/>
    <mergeCell ref="V472:W472"/>
    <mergeCell ref="V471:W471"/>
    <mergeCell ref="T468:U468"/>
    <mergeCell ref="N471:O471"/>
    <mergeCell ref="N441:O441"/>
    <mergeCell ref="J442:K442"/>
    <mergeCell ref="T441:U441"/>
    <mergeCell ref="V441:W441"/>
    <mergeCell ref="V443:W443"/>
    <mergeCell ref="J467:K467"/>
    <mergeCell ref="L467:M467"/>
    <mergeCell ref="D453:E453"/>
    <mergeCell ref="D477:E477"/>
    <mergeCell ref="R477:S477"/>
    <mergeCell ref="H502:I502"/>
    <mergeCell ref="P495:Q495"/>
    <mergeCell ref="F501:G501"/>
    <mergeCell ref="R494:S494"/>
    <mergeCell ref="D489:E489"/>
    <mergeCell ref="V479:W479"/>
    <mergeCell ref="F453:G453"/>
    <mergeCell ref="D452:E452"/>
    <mergeCell ref="F452:G452"/>
    <mergeCell ref="H452:I452"/>
    <mergeCell ref="J452:K452"/>
    <mergeCell ref="L452:M452"/>
    <mergeCell ref="N452:O452"/>
    <mergeCell ref="P452:Q452"/>
    <mergeCell ref="R452:S452"/>
    <mergeCell ref="H494:I494"/>
    <mergeCell ref="H471:I471"/>
    <mergeCell ref="H490:I490"/>
    <mergeCell ref="D492:E492"/>
    <mergeCell ref="D487:E487"/>
    <mergeCell ref="L527:M527"/>
    <mergeCell ref="N527:O527"/>
    <mergeCell ref="P527:Q527"/>
    <mergeCell ref="T494:U494"/>
    <mergeCell ref="F495:G495"/>
    <mergeCell ref="H495:I495"/>
    <mergeCell ref="J495:K495"/>
    <mergeCell ref="D488:E488"/>
    <mergeCell ref="L540:M540"/>
    <mergeCell ref="D540:E540"/>
    <mergeCell ref="J510:K510"/>
    <mergeCell ref="L507:M507"/>
    <mergeCell ref="L517:M517"/>
    <mergeCell ref="D513:E513"/>
    <mergeCell ref="L510:M510"/>
    <mergeCell ref="N511:O511"/>
    <mergeCell ref="P511:Q511"/>
    <mergeCell ref="T518:U518"/>
    <mergeCell ref="P518:Q518"/>
    <mergeCell ref="F540:G540"/>
    <mergeCell ref="H540:I540"/>
    <mergeCell ref="F504:Z504"/>
    <mergeCell ref="J540:K540"/>
    <mergeCell ref="V501:W501"/>
    <mergeCell ref="T501:U501"/>
    <mergeCell ref="J501:K501"/>
    <mergeCell ref="N500:O500"/>
    <mergeCell ref="V539:W539"/>
    <mergeCell ref="D516:E516"/>
    <mergeCell ref="N515:O515"/>
    <mergeCell ref="P515:Q515"/>
    <mergeCell ref="F517:G517"/>
    <mergeCell ref="P487:Q487"/>
    <mergeCell ref="P490:Q490"/>
    <mergeCell ref="L487:M487"/>
    <mergeCell ref="T499:U499"/>
    <mergeCell ref="D495:E495"/>
    <mergeCell ref="D504:E504"/>
    <mergeCell ref="R511:S511"/>
    <mergeCell ref="N495:O495"/>
    <mergeCell ref="J489:K489"/>
    <mergeCell ref="D500:E500"/>
    <mergeCell ref="P500:Q500"/>
    <mergeCell ref="H489:I489"/>
    <mergeCell ref="L499:M499"/>
    <mergeCell ref="N499:O499"/>
    <mergeCell ref="D494:E494"/>
    <mergeCell ref="F494:G494"/>
    <mergeCell ref="T490:U490"/>
    <mergeCell ref="R500:S500"/>
    <mergeCell ref="L494:M494"/>
    <mergeCell ref="N494:O494"/>
    <mergeCell ref="P494:Q494"/>
    <mergeCell ref="J502:K502"/>
    <mergeCell ref="L502:M502"/>
    <mergeCell ref="D502:E502"/>
    <mergeCell ref="F502:G502"/>
    <mergeCell ref="F500:G500"/>
    <mergeCell ref="F499:G499"/>
    <mergeCell ref="D501:E501"/>
    <mergeCell ref="J487:K487"/>
    <mergeCell ref="P549:Q549"/>
    <mergeCell ref="R509:S509"/>
    <mergeCell ref="R545:S545"/>
    <mergeCell ref="T545:U545"/>
    <mergeCell ref="H507:I507"/>
    <mergeCell ref="D517:E517"/>
    <mergeCell ref="J477:K477"/>
    <mergeCell ref="R480:S480"/>
    <mergeCell ref="L481:M481"/>
    <mergeCell ref="N481:O481"/>
    <mergeCell ref="N478:O478"/>
    <mergeCell ref="F474:Z474"/>
    <mergeCell ref="P477:Q477"/>
    <mergeCell ref="P479:Q479"/>
    <mergeCell ref="R479:S479"/>
    <mergeCell ref="J482:K482"/>
    <mergeCell ref="L482:M482"/>
    <mergeCell ref="D484:E484"/>
    <mergeCell ref="N482:O482"/>
    <mergeCell ref="N476:O476"/>
    <mergeCell ref="T482:U482"/>
    <mergeCell ref="P476:Q476"/>
    <mergeCell ref="F484:Z484"/>
    <mergeCell ref="F478:G478"/>
    <mergeCell ref="L477:M477"/>
    <mergeCell ref="N477:O477"/>
    <mergeCell ref="V477:W477"/>
    <mergeCell ref="J479:K479"/>
    <mergeCell ref="L479:M479"/>
    <mergeCell ref="T479:U479"/>
    <mergeCell ref="H510:I510"/>
    <mergeCell ref="F513:Z513"/>
    <mergeCell ref="J547:K547"/>
    <mergeCell ref="F545:G545"/>
    <mergeCell ref="F507:G507"/>
    <mergeCell ref="L511:M511"/>
    <mergeCell ref="R515:S515"/>
    <mergeCell ref="T515:U515"/>
    <mergeCell ref="V515:W515"/>
    <mergeCell ref="F511:G511"/>
    <mergeCell ref="D512:X512"/>
    <mergeCell ref="T507:U507"/>
    <mergeCell ref="V510:W510"/>
    <mergeCell ref="P507:Q507"/>
    <mergeCell ref="D543:E543"/>
    <mergeCell ref="V546:W546"/>
    <mergeCell ref="F543:Z543"/>
    <mergeCell ref="N545:O545"/>
    <mergeCell ref="P545:Q545"/>
    <mergeCell ref="J507:K507"/>
    <mergeCell ref="D547:E547"/>
    <mergeCell ref="F547:G547"/>
    <mergeCell ref="H547:I547"/>
    <mergeCell ref="F509:G509"/>
    <mergeCell ref="D509:E509"/>
    <mergeCell ref="H545:I545"/>
    <mergeCell ref="J545:K545"/>
    <mergeCell ref="H517:I517"/>
    <mergeCell ref="T510:U510"/>
    <mergeCell ref="J517:K517"/>
    <mergeCell ref="N517:O517"/>
    <mergeCell ref="P517:Q517"/>
    <mergeCell ref="R517:S517"/>
    <mergeCell ref="V518:W518"/>
    <mergeCell ref="D481:E481"/>
    <mergeCell ref="R495:S495"/>
    <mergeCell ref="T495:U495"/>
    <mergeCell ref="F497:Z497"/>
    <mergeCell ref="J500:K500"/>
    <mergeCell ref="L500:M500"/>
    <mergeCell ref="R486:S486"/>
    <mergeCell ref="T488:U488"/>
    <mergeCell ref="D486:E486"/>
    <mergeCell ref="P427:Q427"/>
    <mergeCell ref="V480:W480"/>
    <mergeCell ref="R490:S490"/>
    <mergeCell ref="H441:I441"/>
    <mergeCell ref="H469:I469"/>
    <mergeCell ref="V495:W495"/>
    <mergeCell ref="D496:X496"/>
    <mergeCell ref="D497:E497"/>
    <mergeCell ref="N480:O480"/>
    <mergeCell ref="L472:M472"/>
    <mergeCell ref="T478:U478"/>
    <mergeCell ref="D491:X491"/>
    <mergeCell ref="V490:W490"/>
    <mergeCell ref="L489:M489"/>
    <mergeCell ref="N486:O486"/>
    <mergeCell ref="P486:Q486"/>
    <mergeCell ref="V494:W494"/>
    <mergeCell ref="D499:E499"/>
    <mergeCell ref="H486:I486"/>
    <mergeCell ref="V468:W468"/>
    <mergeCell ref="T500:U500"/>
    <mergeCell ref="V500:W500"/>
    <mergeCell ref="J499:K499"/>
    <mergeCell ref="H482:I482"/>
    <mergeCell ref="T442:U442"/>
    <mergeCell ref="V442:W442"/>
    <mergeCell ref="P441:Q441"/>
    <mergeCell ref="J443:K443"/>
    <mergeCell ref="T443:U443"/>
    <mergeCell ref="D441:E441"/>
    <mergeCell ref="R443:S443"/>
    <mergeCell ref="H443:I443"/>
    <mergeCell ref="R502:S502"/>
    <mergeCell ref="P501:Q501"/>
    <mergeCell ref="N501:O501"/>
    <mergeCell ref="F481:G481"/>
    <mergeCell ref="C505:Z505"/>
    <mergeCell ref="D479:E479"/>
    <mergeCell ref="T489:U489"/>
    <mergeCell ref="T481:U481"/>
    <mergeCell ref="H481:I481"/>
    <mergeCell ref="V499:W499"/>
    <mergeCell ref="H499:I499"/>
    <mergeCell ref="R501:S501"/>
    <mergeCell ref="J441:K441"/>
    <mergeCell ref="L486:M486"/>
    <mergeCell ref="T480:U480"/>
    <mergeCell ref="R470:S470"/>
    <mergeCell ref="H487:I487"/>
    <mergeCell ref="R487:S487"/>
    <mergeCell ref="N487:O487"/>
    <mergeCell ref="L488:M488"/>
    <mergeCell ref="D478:E478"/>
    <mergeCell ref="L478:M478"/>
    <mergeCell ref="R499:S499"/>
    <mergeCell ref="N192:O192"/>
    <mergeCell ref="D469:E469"/>
    <mergeCell ref="D468:E468"/>
    <mergeCell ref="T472:U472"/>
    <mergeCell ref="V545:W545"/>
    <mergeCell ref="L179:M179"/>
    <mergeCell ref="N179:O179"/>
    <mergeCell ref="P179:Q179"/>
    <mergeCell ref="R179:S179"/>
    <mergeCell ref="L468:M468"/>
    <mergeCell ref="C465:Z465"/>
    <mergeCell ref="T422:U422"/>
    <mergeCell ref="V422:W422"/>
    <mergeCell ref="L443:M443"/>
    <mergeCell ref="P442:Q442"/>
    <mergeCell ref="R442:S442"/>
    <mergeCell ref="H422:I422"/>
    <mergeCell ref="J422:K422"/>
    <mergeCell ref="P422:Q422"/>
    <mergeCell ref="R422:S422"/>
    <mergeCell ref="T420:U420"/>
    <mergeCell ref="F413:G413"/>
    <mergeCell ref="V413:W413"/>
    <mergeCell ref="F468:G468"/>
    <mergeCell ref="T183:U183"/>
    <mergeCell ref="T192:U192"/>
    <mergeCell ref="R190:S190"/>
    <mergeCell ref="V487:W487"/>
    <mergeCell ref="L471:M471"/>
    <mergeCell ref="H472:I472"/>
    <mergeCell ref="V478:W478"/>
    <mergeCell ref="F469:G469"/>
    <mergeCell ref="N176:O176"/>
    <mergeCell ref="T177:U177"/>
    <mergeCell ref="D383:E383"/>
    <mergeCell ref="F383:G383"/>
    <mergeCell ref="V467:W467"/>
    <mergeCell ref="F443:G443"/>
    <mergeCell ref="R441:S441"/>
    <mergeCell ref="T421:U421"/>
    <mergeCell ref="F135:G135"/>
    <mergeCell ref="R427:S427"/>
    <mergeCell ref="T427:U427"/>
    <mergeCell ref="V427:W427"/>
    <mergeCell ref="D429:X429"/>
    <mergeCell ref="D430:E430"/>
    <mergeCell ref="F430:Z430"/>
    <mergeCell ref="R421:S421"/>
    <mergeCell ref="N421:O421"/>
    <mergeCell ref="N418:O418"/>
    <mergeCell ref="R420:S420"/>
    <mergeCell ref="P187:Q187"/>
    <mergeCell ref="R187:S187"/>
    <mergeCell ref="D178:E178"/>
    <mergeCell ref="F178:G178"/>
    <mergeCell ref="D200:E200"/>
    <mergeCell ref="N237:O237"/>
    <mergeCell ref="L442:M442"/>
    <mergeCell ref="N442:O442"/>
    <mergeCell ref="F138:Z138"/>
    <mergeCell ref="H183:I183"/>
    <mergeCell ref="P237:Q237"/>
    <mergeCell ref="P426:Q426"/>
    <mergeCell ref="P198:Q198"/>
    <mergeCell ref="R96:S96"/>
    <mergeCell ref="V100:W100"/>
    <mergeCell ref="P102:Q102"/>
    <mergeCell ref="N100:O100"/>
    <mergeCell ref="P100:Q100"/>
    <mergeCell ref="R136:S136"/>
    <mergeCell ref="H383:I383"/>
    <mergeCell ref="N171:O171"/>
    <mergeCell ref="P171:Q171"/>
    <mergeCell ref="R171:S171"/>
    <mergeCell ref="H259:I259"/>
    <mergeCell ref="J259:K259"/>
    <mergeCell ref="L259:M259"/>
    <mergeCell ref="N259:O259"/>
    <mergeCell ref="P259:Q259"/>
    <mergeCell ref="R259:S259"/>
    <mergeCell ref="F243:G243"/>
    <mergeCell ref="H243:I243"/>
    <mergeCell ref="J243:K243"/>
    <mergeCell ref="D203:X203"/>
    <mergeCell ref="D204:E204"/>
    <mergeCell ref="F198:G198"/>
    <mergeCell ref="H198:I198"/>
    <mergeCell ref="J198:K198"/>
    <mergeCell ref="L198:M198"/>
    <mergeCell ref="N172:O172"/>
    <mergeCell ref="V187:W187"/>
    <mergeCell ref="T171:U171"/>
    <mergeCell ref="V171:W171"/>
    <mergeCell ref="P190:Q190"/>
    <mergeCell ref="V178:W178"/>
    <mergeCell ref="T179:U179"/>
    <mergeCell ref="F426:G426"/>
    <mergeCell ref="H426:I426"/>
    <mergeCell ref="J426:K426"/>
    <mergeCell ref="L426:M426"/>
    <mergeCell ref="N426:O426"/>
    <mergeCell ref="R426:S426"/>
    <mergeCell ref="L427:M427"/>
    <mergeCell ref="N427:O427"/>
    <mergeCell ref="J427:K427"/>
    <mergeCell ref="H100:I100"/>
    <mergeCell ref="J100:K100"/>
    <mergeCell ref="F109:G109"/>
    <mergeCell ref="H109:I109"/>
    <mergeCell ref="P99:Q99"/>
    <mergeCell ref="R99:S99"/>
    <mergeCell ref="D107:Z107"/>
    <mergeCell ref="L108:M108"/>
    <mergeCell ref="H108:I108"/>
    <mergeCell ref="R132:S132"/>
    <mergeCell ref="V179:W179"/>
    <mergeCell ref="P178:Q178"/>
    <mergeCell ref="R178:S178"/>
    <mergeCell ref="T178:U178"/>
    <mergeCell ref="D100:E100"/>
    <mergeCell ref="R135:S135"/>
    <mergeCell ref="C130:Z130"/>
    <mergeCell ref="T109:U109"/>
    <mergeCell ref="F100:G100"/>
    <mergeCell ref="N109:O109"/>
    <mergeCell ref="R191:S191"/>
    <mergeCell ref="F415:Z415"/>
    <mergeCell ref="L176:M176"/>
    <mergeCell ref="L97:M97"/>
    <mergeCell ref="C92:Z92"/>
    <mergeCell ref="P97:Q97"/>
    <mergeCell ref="R97:S97"/>
    <mergeCell ref="T94:U94"/>
    <mergeCell ref="V96:W96"/>
    <mergeCell ref="J41:K41"/>
    <mergeCell ref="F41:G41"/>
    <mergeCell ref="N63:O63"/>
    <mergeCell ref="R94:S94"/>
    <mergeCell ref="D69:E69"/>
    <mergeCell ref="D77:E77"/>
    <mergeCell ref="F77:G77"/>
    <mergeCell ref="H94:I94"/>
    <mergeCell ref="J94:K94"/>
    <mergeCell ref="V94:W94"/>
    <mergeCell ref="V41:W41"/>
    <mergeCell ref="R67:S67"/>
    <mergeCell ref="T67:U67"/>
    <mergeCell ref="V63:W63"/>
    <mergeCell ref="D64:E64"/>
    <mergeCell ref="F64:G64"/>
    <mergeCell ref="H69:I69"/>
    <mergeCell ref="J69:K69"/>
    <mergeCell ref="L69:M69"/>
    <mergeCell ref="F65:G65"/>
    <mergeCell ref="D75:E75"/>
    <mergeCell ref="J64:K64"/>
    <mergeCell ref="L64:M64"/>
    <mergeCell ref="R64:S64"/>
    <mergeCell ref="T96:U96"/>
    <mergeCell ref="T95:U95"/>
    <mergeCell ref="T99:U99"/>
    <mergeCell ref="V99:W99"/>
    <mergeCell ref="V102:W102"/>
    <mergeCell ref="L102:M102"/>
    <mergeCell ref="T100:U100"/>
    <mergeCell ref="L100:M100"/>
    <mergeCell ref="N102:O102"/>
    <mergeCell ref="R102:S102"/>
    <mergeCell ref="F132:G132"/>
    <mergeCell ref="J102:K102"/>
    <mergeCell ref="F101:G101"/>
    <mergeCell ref="F108:G108"/>
    <mergeCell ref="D108:E108"/>
    <mergeCell ref="J108:K108"/>
    <mergeCell ref="N108:O108"/>
    <mergeCell ref="P108:Q108"/>
    <mergeCell ref="F95:G95"/>
    <mergeCell ref="J97:K97"/>
    <mergeCell ref="T101:U101"/>
    <mergeCell ref="V101:W101"/>
    <mergeCell ref="J99:K99"/>
    <mergeCell ref="L99:M99"/>
    <mergeCell ref="N99:O99"/>
    <mergeCell ref="T102:U102"/>
    <mergeCell ref="P109:Q109"/>
    <mergeCell ref="J109:K109"/>
    <mergeCell ref="L132:M132"/>
    <mergeCell ref="J103:K103"/>
    <mergeCell ref="L103:M103"/>
    <mergeCell ref="N103:O103"/>
    <mergeCell ref="P103:Q103"/>
    <mergeCell ref="R103:S103"/>
    <mergeCell ref="T103:U103"/>
    <mergeCell ref="V103:W103"/>
    <mergeCell ref="T108:U108"/>
    <mergeCell ref="R108:S108"/>
    <mergeCell ref="V127:W127"/>
    <mergeCell ref="F105:Z105"/>
    <mergeCell ref="D134:E134"/>
    <mergeCell ref="F134:G134"/>
    <mergeCell ref="H135:I135"/>
    <mergeCell ref="J135:K135"/>
    <mergeCell ref="P132:Q132"/>
    <mergeCell ref="H122:I122"/>
    <mergeCell ref="T122:U122"/>
    <mergeCell ref="H132:I132"/>
    <mergeCell ref="D123:X123"/>
    <mergeCell ref="D109:E109"/>
    <mergeCell ref="H134:I134"/>
    <mergeCell ref="L126:M126"/>
    <mergeCell ref="N126:O126"/>
    <mergeCell ref="P126:Q126"/>
    <mergeCell ref="R126:S126"/>
    <mergeCell ref="N134:O134"/>
    <mergeCell ref="L135:M135"/>
    <mergeCell ref="N135:O135"/>
    <mergeCell ref="H133:I133"/>
    <mergeCell ref="J133:K133"/>
    <mergeCell ref="T126:U126"/>
    <mergeCell ref="J113:K113"/>
    <mergeCell ref="L113:M113"/>
    <mergeCell ref="N113:O113"/>
    <mergeCell ref="P113:Q113"/>
    <mergeCell ref="R113:S113"/>
    <mergeCell ref="T113:U113"/>
    <mergeCell ref="V113:W113"/>
    <mergeCell ref="D114:E114"/>
    <mergeCell ref="F114:G114"/>
    <mergeCell ref="H114:I114"/>
    <mergeCell ref="H77:I77"/>
    <mergeCell ref="J77:K77"/>
    <mergeCell ref="L77:M77"/>
    <mergeCell ref="N77:O77"/>
    <mergeCell ref="D101:E101"/>
    <mergeCell ref="J101:K101"/>
    <mergeCell ref="L101:M101"/>
    <mergeCell ref="D99:E99"/>
    <mergeCell ref="F99:G99"/>
    <mergeCell ref="D105:E105"/>
    <mergeCell ref="D102:E102"/>
    <mergeCell ref="D110:X110"/>
    <mergeCell ref="N101:O101"/>
    <mergeCell ref="P101:Q101"/>
    <mergeCell ref="R101:S101"/>
    <mergeCell ref="V98:W98"/>
    <mergeCell ref="H98:I98"/>
    <mergeCell ref="J98:K98"/>
    <mergeCell ref="R95:S95"/>
    <mergeCell ref="P77:Q77"/>
    <mergeCell ref="D94:E94"/>
    <mergeCell ref="D96:E96"/>
    <mergeCell ref="J96:K96"/>
    <mergeCell ref="H101:I101"/>
    <mergeCell ref="D103:E103"/>
    <mergeCell ref="H99:I99"/>
    <mergeCell ref="V108:W108"/>
    <mergeCell ref="F559:G559"/>
    <mergeCell ref="H559:I559"/>
    <mergeCell ref="J559:K559"/>
    <mergeCell ref="L559:M559"/>
    <mergeCell ref="N559:O559"/>
    <mergeCell ref="P559:Q559"/>
    <mergeCell ref="R559:S559"/>
    <mergeCell ref="T559:U559"/>
    <mergeCell ref="V559:W559"/>
    <mergeCell ref="D546:E546"/>
    <mergeCell ref="F546:G546"/>
    <mergeCell ref="H546:I546"/>
    <mergeCell ref="J546:K546"/>
    <mergeCell ref="L546:M546"/>
    <mergeCell ref="N546:O546"/>
    <mergeCell ref="D548:E548"/>
    <mergeCell ref="N502:O502"/>
    <mergeCell ref="P502:Q502"/>
    <mergeCell ref="R546:S546"/>
    <mergeCell ref="D551:X551"/>
    <mergeCell ref="F552:Z552"/>
    <mergeCell ref="D557:E557"/>
    <mergeCell ref="R549:S549"/>
    <mergeCell ref="T549:U549"/>
    <mergeCell ref="F549:G549"/>
    <mergeCell ref="P547:Q547"/>
    <mergeCell ref="F557:G557"/>
    <mergeCell ref="P557:Q557"/>
    <mergeCell ref="F556:G556"/>
    <mergeCell ref="H556:I556"/>
    <mergeCell ref="J556:K556"/>
    <mergeCell ref="L556:M556"/>
    <mergeCell ref="T557:U557"/>
    <mergeCell ref="R557:S557"/>
    <mergeCell ref="N488:O488"/>
    <mergeCell ref="F492:Z492"/>
    <mergeCell ref="N556:O556"/>
    <mergeCell ref="L557:M557"/>
    <mergeCell ref="N550:O550"/>
    <mergeCell ref="P550:Q550"/>
    <mergeCell ref="R550:S550"/>
    <mergeCell ref="T550:U550"/>
    <mergeCell ref="H549:I549"/>
    <mergeCell ref="J549:K549"/>
    <mergeCell ref="L549:M549"/>
    <mergeCell ref="N549:O549"/>
    <mergeCell ref="R489:S489"/>
    <mergeCell ref="H488:I488"/>
    <mergeCell ref="F488:G488"/>
    <mergeCell ref="V517:W517"/>
    <mergeCell ref="H500:I500"/>
    <mergeCell ref="J488:K488"/>
    <mergeCell ref="R488:S488"/>
    <mergeCell ref="F516:G516"/>
    <mergeCell ref="R510:S510"/>
    <mergeCell ref="N490:O490"/>
    <mergeCell ref="L555:M555"/>
    <mergeCell ref="P539:Q539"/>
    <mergeCell ref="R539:S539"/>
    <mergeCell ref="T539:U539"/>
    <mergeCell ref="H509:I509"/>
    <mergeCell ref="J509:K509"/>
    <mergeCell ref="N510:O510"/>
    <mergeCell ref="H516:I516"/>
    <mergeCell ref="F567:Z567"/>
    <mergeCell ref="C568:Z568"/>
    <mergeCell ref="D567:E567"/>
    <mergeCell ref="D566:X566"/>
    <mergeCell ref="D550:E550"/>
    <mergeCell ref="F550:G550"/>
    <mergeCell ref="H550:I550"/>
    <mergeCell ref="J550:K550"/>
    <mergeCell ref="L550:M550"/>
    <mergeCell ref="D542:X542"/>
    <mergeCell ref="D545:E545"/>
    <mergeCell ref="V557:W557"/>
    <mergeCell ref="V556:W556"/>
    <mergeCell ref="V550:W550"/>
    <mergeCell ref="V549:W549"/>
    <mergeCell ref="V547:W547"/>
    <mergeCell ref="R547:S547"/>
    <mergeCell ref="T547:U547"/>
    <mergeCell ref="H548:I548"/>
    <mergeCell ref="J548:K548"/>
    <mergeCell ref="L548:M548"/>
    <mergeCell ref="N548:O548"/>
    <mergeCell ref="P548:Q548"/>
    <mergeCell ref="R548:S548"/>
    <mergeCell ref="T548:U548"/>
    <mergeCell ref="L547:M547"/>
    <mergeCell ref="D552:E552"/>
    <mergeCell ref="N547:O547"/>
    <mergeCell ref="H557:I557"/>
    <mergeCell ref="J557:K557"/>
    <mergeCell ref="N557:O557"/>
    <mergeCell ref="V548:W548"/>
    <mergeCell ref="D558:Z558"/>
    <mergeCell ref="D559:E559"/>
    <mergeCell ref="F548:G548"/>
    <mergeCell ref="P546:Q546"/>
    <mergeCell ref="T487:U487"/>
    <mergeCell ref="T511:U511"/>
    <mergeCell ref="D135:E135"/>
    <mergeCell ref="R133:S133"/>
    <mergeCell ref="T133:U133"/>
    <mergeCell ref="J486:K486"/>
    <mergeCell ref="D286:E286"/>
    <mergeCell ref="T546:U546"/>
    <mergeCell ref="H470:I470"/>
    <mergeCell ref="V507:W507"/>
    <mergeCell ref="R471:S471"/>
    <mergeCell ref="N467:O467"/>
    <mergeCell ref="D428:E428"/>
    <mergeCell ref="T470:U470"/>
    <mergeCell ref="P482:Q482"/>
    <mergeCell ref="R482:S482"/>
    <mergeCell ref="T136:U136"/>
    <mergeCell ref="H192:I192"/>
    <mergeCell ref="V136:W136"/>
    <mergeCell ref="D137:X137"/>
    <mergeCell ref="L172:M172"/>
    <mergeCell ref="T469:U469"/>
    <mergeCell ref="P134:Q134"/>
    <mergeCell ref="F428:G428"/>
    <mergeCell ref="T471:U471"/>
    <mergeCell ref="P489:Q489"/>
    <mergeCell ref="H476:I476"/>
    <mergeCell ref="L270:M270"/>
    <mergeCell ref="J126:K126"/>
    <mergeCell ref="R109:S109"/>
    <mergeCell ref="D120:E120"/>
    <mergeCell ref="L134:M134"/>
    <mergeCell ref="T135:U135"/>
    <mergeCell ref="T134:U134"/>
    <mergeCell ref="V486:W486"/>
    <mergeCell ref="J481:K481"/>
    <mergeCell ref="F486:G486"/>
    <mergeCell ref="D483:X483"/>
    <mergeCell ref="F476:G476"/>
    <mergeCell ref="F477:G477"/>
    <mergeCell ref="H477:I477"/>
    <mergeCell ref="J476:K476"/>
    <mergeCell ref="P481:Q481"/>
    <mergeCell ref="R481:S481"/>
    <mergeCell ref="H478:I478"/>
    <mergeCell ref="J478:K478"/>
    <mergeCell ref="V481:W481"/>
    <mergeCell ref="F479:G479"/>
    <mergeCell ref="D480:E480"/>
    <mergeCell ref="H479:I479"/>
    <mergeCell ref="N479:O479"/>
    <mergeCell ref="F480:G480"/>
    <mergeCell ref="H480:I480"/>
    <mergeCell ref="J480:K480"/>
    <mergeCell ref="T476:U476"/>
    <mergeCell ref="P480:Q480"/>
    <mergeCell ref="R476:S476"/>
    <mergeCell ref="T477:U477"/>
    <mergeCell ref="L480:M480"/>
    <mergeCell ref="L192:M192"/>
    <mergeCell ref="F482:G482"/>
    <mergeCell ref="V489:W489"/>
    <mergeCell ref="D507:E507"/>
    <mergeCell ref="P516:Q516"/>
    <mergeCell ref="R516:S516"/>
    <mergeCell ref="T516:U516"/>
    <mergeCell ref="V516:W516"/>
    <mergeCell ref="D510:E510"/>
    <mergeCell ref="D508:Z508"/>
    <mergeCell ref="T502:U502"/>
    <mergeCell ref="V502:W502"/>
    <mergeCell ref="D503:X503"/>
    <mergeCell ref="L501:M501"/>
    <mergeCell ref="P488:Q488"/>
    <mergeCell ref="P509:Q509"/>
    <mergeCell ref="P510:Q510"/>
    <mergeCell ref="L509:M509"/>
    <mergeCell ref="N507:O507"/>
    <mergeCell ref="T509:U509"/>
    <mergeCell ref="V511:W511"/>
    <mergeCell ref="J511:K511"/>
    <mergeCell ref="P499:Q499"/>
    <mergeCell ref="V488:W488"/>
    <mergeCell ref="F489:G489"/>
    <mergeCell ref="J490:K490"/>
    <mergeCell ref="V509:W509"/>
    <mergeCell ref="N509:O509"/>
    <mergeCell ref="D511:E511"/>
    <mergeCell ref="F510:G510"/>
    <mergeCell ref="H511:I511"/>
    <mergeCell ref="J516:K516"/>
    <mergeCell ref="D482:E482"/>
    <mergeCell ref="A2:Z2"/>
    <mergeCell ref="C4:Z4"/>
    <mergeCell ref="P6:Q6"/>
    <mergeCell ref="R6:S6"/>
    <mergeCell ref="T6:U6"/>
    <mergeCell ref="J19:K19"/>
    <mergeCell ref="V42:W42"/>
    <mergeCell ref="D43:E43"/>
    <mergeCell ref="F43:G43"/>
    <mergeCell ref="H43:I43"/>
    <mergeCell ref="J43:K43"/>
    <mergeCell ref="L43:M43"/>
    <mergeCell ref="P7:Q7"/>
    <mergeCell ref="N43:O43"/>
    <mergeCell ref="N36:O36"/>
    <mergeCell ref="F36:G36"/>
    <mergeCell ref="F37:G37"/>
    <mergeCell ref="N37:O37"/>
    <mergeCell ref="R7:S7"/>
    <mergeCell ref="V10:W10"/>
    <mergeCell ref="T10:U10"/>
    <mergeCell ref="P18:Q18"/>
    <mergeCell ref="P19:Q19"/>
    <mergeCell ref="R12:S12"/>
    <mergeCell ref="F11:G11"/>
    <mergeCell ref="H11:I11"/>
    <mergeCell ref="T12:U12"/>
    <mergeCell ref="V12:W12"/>
    <mergeCell ref="T14:U14"/>
    <mergeCell ref="V14:W14"/>
    <mergeCell ref="L18:M18"/>
    <mergeCell ref="F6:G6"/>
    <mergeCell ref="T13:U13"/>
    <mergeCell ref="V13:W13"/>
    <mergeCell ref="N470:O470"/>
    <mergeCell ref="P471:Q471"/>
    <mergeCell ref="J470:K470"/>
    <mergeCell ref="L470:M470"/>
    <mergeCell ref="R19:S19"/>
    <mergeCell ref="T18:U18"/>
    <mergeCell ref="L136:M136"/>
    <mergeCell ref="V9:W9"/>
    <mergeCell ref="R134:S134"/>
    <mergeCell ref="D184:X184"/>
    <mergeCell ref="D185:E185"/>
    <mergeCell ref="F185:Z185"/>
    <mergeCell ref="F183:G183"/>
    <mergeCell ref="P183:Q183"/>
    <mergeCell ref="R183:S183"/>
    <mergeCell ref="D188:E188"/>
    <mergeCell ref="V273:W273"/>
    <mergeCell ref="D104:X104"/>
    <mergeCell ref="J136:K136"/>
    <mergeCell ref="L133:M133"/>
    <mergeCell ref="N133:O133"/>
    <mergeCell ref="P133:Q133"/>
    <mergeCell ref="V109:W109"/>
    <mergeCell ref="D122:E122"/>
    <mergeCell ref="J134:K134"/>
    <mergeCell ref="T132:U132"/>
    <mergeCell ref="J132:K132"/>
    <mergeCell ref="F126:G126"/>
    <mergeCell ref="F136:G136"/>
    <mergeCell ref="J192:K192"/>
    <mergeCell ref="P14:Q14"/>
    <mergeCell ref="R14:S14"/>
    <mergeCell ref="L36:M36"/>
    <mergeCell ref="J36:K36"/>
    <mergeCell ref="F21:Z21"/>
    <mergeCell ref="H39:I39"/>
    <mergeCell ref="N41:O41"/>
    <mergeCell ref="D97:E97"/>
    <mergeCell ref="D95:E95"/>
    <mergeCell ref="P96:Q96"/>
    <mergeCell ref="V39:W39"/>
    <mergeCell ref="D61:Z61"/>
    <mergeCell ref="D62:E62"/>
    <mergeCell ref="H79:I79"/>
    <mergeCell ref="J79:K79"/>
    <mergeCell ref="L79:M79"/>
    <mergeCell ref="N79:O79"/>
    <mergeCell ref="P79:Q79"/>
    <mergeCell ref="R79:S79"/>
    <mergeCell ref="T79:U79"/>
    <mergeCell ref="V79:W79"/>
    <mergeCell ref="N75:O75"/>
    <mergeCell ref="P75:Q75"/>
    <mergeCell ref="R75:S75"/>
    <mergeCell ref="T75:U75"/>
    <mergeCell ref="V75:W75"/>
    <mergeCell ref="J75:K75"/>
    <mergeCell ref="L75:M75"/>
    <mergeCell ref="P32:Q32"/>
    <mergeCell ref="R32:S32"/>
    <mergeCell ref="D33:X33"/>
    <mergeCell ref="D34:E34"/>
    <mergeCell ref="R8:S8"/>
    <mergeCell ref="T8:U8"/>
    <mergeCell ref="V8:W8"/>
    <mergeCell ref="D9:E9"/>
    <mergeCell ref="F9:G9"/>
    <mergeCell ref="H9:I9"/>
    <mergeCell ref="D13:E13"/>
    <mergeCell ref="F13:G13"/>
    <mergeCell ref="H13:I13"/>
    <mergeCell ref="J13:K13"/>
    <mergeCell ref="L13:M13"/>
    <mergeCell ref="N13:O13"/>
    <mergeCell ref="P13:Q13"/>
    <mergeCell ref="R13:S13"/>
    <mergeCell ref="T11:U11"/>
    <mergeCell ref="V11:W11"/>
    <mergeCell ref="D12:E12"/>
    <mergeCell ref="J9:K9"/>
    <mergeCell ref="H8:I8"/>
    <mergeCell ref="J8:K8"/>
    <mergeCell ref="N8:O8"/>
    <mergeCell ref="P11:Q11"/>
    <mergeCell ref="R11:S11"/>
    <mergeCell ref="P8:Q8"/>
    <mergeCell ref="L8:M8"/>
    <mergeCell ref="R9:S9"/>
    <mergeCell ref="L9:M9"/>
    <mergeCell ref="N9:O9"/>
    <mergeCell ref="P9:Q9"/>
    <mergeCell ref="L10:M10"/>
    <mergeCell ref="R10:S10"/>
    <mergeCell ref="P12:Q12"/>
    <mergeCell ref="V97:W97"/>
    <mergeCell ref="D98:E98"/>
    <mergeCell ref="F98:G98"/>
    <mergeCell ref="T97:U97"/>
    <mergeCell ref="P83:Q83"/>
    <mergeCell ref="R83:S83"/>
    <mergeCell ref="T83:U83"/>
    <mergeCell ref="V83:W83"/>
    <mergeCell ref="N67:O67"/>
    <mergeCell ref="P67:Q67"/>
    <mergeCell ref="T78:U78"/>
    <mergeCell ref="F82:G82"/>
    <mergeCell ref="H82:I82"/>
    <mergeCell ref="J82:K82"/>
    <mergeCell ref="L82:M82"/>
    <mergeCell ref="V78:W78"/>
    <mergeCell ref="D79:E79"/>
    <mergeCell ref="F79:G79"/>
    <mergeCell ref="D76:E76"/>
    <mergeCell ref="F76:G76"/>
    <mergeCell ref="H76:I76"/>
    <mergeCell ref="J76:K76"/>
    <mergeCell ref="L76:M76"/>
    <mergeCell ref="N76:O76"/>
    <mergeCell ref="P76:Q76"/>
    <mergeCell ref="V95:W95"/>
    <mergeCell ref="T76:U76"/>
    <mergeCell ref="F96:G96"/>
    <mergeCell ref="H96:I96"/>
    <mergeCell ref="V76:W76"/>
    <mergeCell ref="T77:U77"/>
    <mergeCell ref="V77:W77"/>
    <mergeCell ref="V43:W43"/>
    <mergeCell ref="D63:E63"/>
    <mergeCell ref="P63:Q63"/>
    <mergeCell ref="P62:Q62"/>
    <mergeCell ref="R62:S62"/>
    <mergeCell ref="T68:U68"/>
    <mergeCell ref="J83:K83"/>
    <mergeCell ref="R63:S63"/>
    <mergeCell ref="D65:E65"/>
    <mergeCell ref="V67:W67"/>
    <mergeCell ref="H64:I64"/>
    <mergeCell ref="J63:K63"/>
    <mergeCell ref="L63:M63"/>
    <mergeCell ref="F120:Z120"/>
    <mergeCell ref="F127:G127"/>
    <mergeCell ref="H127:I127"/>
    <mergeCell ref="J127:K127"/>
    <mergeCell ref="L127:M127"/>
    <mergeCell ref="N127:O127"/>
    <mergeCell ref="P127:Q127"/>
    <mergeCell ref="R127:S127"/>
    <mergeCell ref="T127:U127"/>
    <mergeCell ref="D126:E126"/>
    <mergeCell ref="F122:G122"/>
    <mergeCell ref="N49:O49"/>
    <mergeCell ref="P49:Q49"/>
    <mergeCell ref="R49:S49"/>
    <mergeCell ref="D44:X44"/>
    <mergeCell ref="V84:W84"/>
    <mergeCell ref="D80:Z80"/>
    <mergeCell ref="D81:Z81"/>
    <mergeCell ref="D82:E82"/>
    <mergeCell ref="P135:Q135"/>
    <mergeCell ref="V135:W135"/>
    <mergeCell ref="D128:X128"/>
    <mergeCell ref="D129:E129"/>
    <mergeCell ref="F129:Z129"/>
    <mergeCell ref="J183:K183"/>
    <mergeCell ref="T187:U187"/>
    <mergeCell ref="F188:G188"/>
    <mergeCell ref="D183:E183"/>
    <mergeCell ref="H136:I136"/>
    <mergeCell ref="D174:E174"/>
    <mergeCell ref="F174:Z174"/>
    <mergeCell ref="D172:E172"/>
    <mergeCell ref="F172:G172"/>
    <mergeCell ref="H172:I172"/>
    <mergeCell ref="J172:K172"/>
    <mergeCell ref="N132:O132"/>
    <mergeCell ref="D132:E132"/>
    <mergeCell ref="N187:O187"/>
    <mergeCell ref="F181:Z181"/>
    <mergeCell ref="H170:I170"/>
    <mergeCell ref="J170:K170"/>
    <mergeCell ref="F171:G171"/>
    <mergeCell ref="H171:I171"/>
    <mergeCell ref="F133:G133"/>
    <mergeCell ref="D133:E133"/>
    <mergeCell ref="L145:M145"/>
    <mergeCell ref="N145:O145"/>
    <mergeCell ref="P145:Q145"/>
    <mergeCell ref="R145:S145"/>
    <mergeCell ref="V145:W145"/>
    <mergeCell ref="D142:E142"/>
    <mergeCell ref="T141:U141"/>
    <mergeCell ref="V141:W141"/>
    <mergeCell ref="H176:I176"/>
    <mergeCell ref="L171:M171"/>
    <mergeCell ref="V190:W190"/>
    <mergeCell ref="V189:W189"/>
    <mergeCell ref="R188:S188"/>
    <mergeCell ref="T144:U144"/>
    <mergeCell ref="D138:E138"/>
    <mergeCell ref="V144:W144"/>
    <mergeCell ref="D145:E145"/>
    <mergeCell ref="F145:G145"/>
    <mergeCell ref="H145:I145"/>
    <mergeCell ref="J145:K145"/>
    <mergeCell ref="N469:O469"/>
    <mergeCell ref="P469:Q469"/>
    <mergeCell ref="R469:S469"/>
    <mergeCell ref="P243:Q243"/>
    <mergeCell ref="V469:W469"/>
    <mergeCell ref="D422:E422"/>
    <mergeCell ref="H237:I237"/>
    <mergeCell ref="J237:K237"/>
    <mergeCell ref="L237:M237"/>
    <mergeCell ref="R240:S240"/>
    <mergeCell ref="H200:I200"/>
    <mergeCell ref="J200:K200"/>
    <mergeCell ref="D214:Z214"/>
    <mergeCell ref="D215:E215"/>
    <mergeCell ref="D236:Z236"/>
    <mergeCell ref="D237:E237"/>
    <mergeCell ref="H223:I223"/>
    <mergeCell ref="D242:Z242"/>
    <mergeCell ref="D136:E136"/>
    <mergeCell ref="N136:O136"/>
    <mergeCell ref="P136:Q136"/>
    <mergeCell ref="H190:I190"/>
    <mergeCell ref="P191:Q191"/>
    <mergeCell ref="L190:M190"/>
    <mergeCell ref="T436:U436"/>
    <mergeCell ref="V436:W436"/>
    <mergeCell ref="D437:X437"/>
    <mergeCell ref="D438:E438"/>
    <mergeCell ref="F438:Z438"/>
    <mergeCell ref="D440:Z440"/>
    <mergeCell ref="C444:Z444"/>
    <mergeCell ref="D258:Z258"/>
    <mergeCell ref="D259:E259"/>
    <mergeCell ref="F259:G259"/>
    <mergeCell ref="V259:W259"/>
    <mergeCell ref="F187:G187"/>
    <mergeCell ref="J188:K188"/>
    <mergeCell ref="L188:M188"/>
    <mergeCell ref="N188:O188"/>
    <mergeCell ref="P188:Q188"/>
    <mergeCell ref="L197:M197"/>
    <mergeCell ref="N197:O197"/>
    <mergeCell ref="P197:Q197"/>
    <mergeCell ref="R197:S197"/>
    <mergeCell ref="D197:E197"/>
    <mergeCell ref="T197:U197"/>
    <mergeCell ref="V197:W197"/>
    <mergeCell ref="J197:K197"/>
    <mergeCell ref="R270:S270"/>
    <mergeCell ref="F422:G422"/>
    <mergeCell ref="T190:U190"/>
    <mergeCell ref="L241:M241"/>
    <mergeCell ref="F254:Z254"/>
    <mergeCell ref="D256:Z256"/>
    <mergeCell ref="D257:E257"/>
    <mergeCell ref="F257:G257"/>
    <mergeCell ref="H257:I257"/>
    <mergeCell ref="J257:K257"/>
    <mergeCell ref="L257:M257"/>
    <mergeCell ref="V239:W239"/>
    <mergeCell ref="X239:Z241"/>
    <mergeCell ref="D225:E225"/>
    <mergeCell ref="F225:G225"/>
    <mergeCell ref="H225:I225"/>
    <mergeCell ref="D244:Z244"/>
    <mergeCell ref="D245:Z245"/>
    <mergeCell ref="D246:E246"/>
    <mergeCell ref="F246:G246"/>
    <mergeCell ref="H246:I246"/>
    <mergeCell ref="J246:K246"/>
    <mergeCell ref="L246:M246"/>
    <mergeCell ref="N246:O246"/>
    <mergeCell ref="P246:Q246"/>
    <mergeCell ref="R246:S246"/>
    <mergeCell ref="T246:U246"/>
    <mergeCell ref="V246:W246"/>
    <mergeCell ref="D247:E247"/>
    <mergeCell ref="D243:E243"/>
    <mergeCell ref="T237:U237"/>
    <mergeCell ref="N240:O240"/>
    <mergeCell ref="D239:E239"/>
    <mergeCell ref="F239:G239"/>
    <mergeCell ref="P470:Q470"/>
    <mergeCell ref="R507:S507"/>
    <mergeCell ref="N248:O248"/>
    <mergeCell ref="P248:Q248"/>
    <mergeCell ref="R248:S248"/>
    <mergeCell ref="T248:U248"/>
    <mergeCell ref="V248:W248"/>
    <mergeCell ref="D249:Z249"/>
    <mergeCell ref="D250:E250"/>
    <mergeCell ref="F250:G250"/>
    <mergeCell ref="H250:I250"/>
    <mergeCell ref="J250:K250"/>
    <mergeCell ref="L250:M250"/>
    <mergeCell ref="N250:O250"/>
    <mergeCell ref="P250:Q250"/>
    <mergeCell ref="R250:S250"/>
    <mergeCell ref="T250:U250"/>
    <mergeCell ref="V250:W250"/>
    <mergeCell ref="D251:E251"/>
    <mergeCell ref="F251:G251"/>
    <mergeCell ref="H251:I251"/>
    <mergeCell ref="J251:K251"/>
    <mergeCell ref="L251:M251"/>
    <mergeCell ref="N251:O251"/>
    <mergeCell ref="P251:Q251"/>
    <mergeCell ref="R251:S251"/>
    <mergeCell ref="D261:Z261"/>
    <mergeCell ref="D262:E262"/>
    <mergeCell ref="F262:G262"/>
    <mergeCell ref="H262:I262"/>
    <mergeCell ref="N257:O257"/>
    <mergeCell ref="P257:Q257"/>
    <mergeCell ref="R257:S257"/>
    <mergeCell ref="T257:U257"/>
    <mergeCell ref="V257:W257"/>
    <mergeCell ref="D260:Z260"/>
    <mergeCell ref="T251:U251"/>
    <mergeCell ref="V251:W251"/>
    <mergeCell ref="D252:E252"/>
    <mergeCell ref="F252:G252"/>
    <mergeCell ref="H252:I252"/>
    <mergeCell ref="J252:K252"/>
    <mergeCell ref="T247:U247"/>
    <mergeCell ref="V247:W247"/>
    <mergeCell ref="D248:E248"/>
    <mergeCell ref="F248:G248"/>
    <mergeCell ref="H248:I248"/>
    <mergeCell ref="J248:K248"/>
    <mergeCell ref="L248:M248"/>
    <mergeCell ref="T259:U259"/>
    <mergeCell ref="F247:G247"/>
    <mergeCell ref="R252:S252"/>
    <mergeCell ref="T252:U252"/>
    <mergeCell ref="V252:W252"/>
    <mergeCell ref="H247:I247"/>
    <mergeCell ref="J247:K247"/>
    <mergeCell ref="L247:M247"/>
    <mergeCell ref="N247:O247"/>
    <mergeCell ref="P247:Q247"/>
    <mergeCell ref="R247:S247"/>
    <mergeCell ref="L240:M240"/>
    <mergeCell ref="J262:K262"/>
    <mergeCell ref="L262:M262"/>
    <mergeCell ref="N262:O262"/>
    <mergeCell ref="P262:Q262"/>
    <mergeCell ref="R262:S262"/>
    <mergeCell ref="T262:U262"/>
    <mergeCell ref="V262:W262"/>
    <mergeCell ref="D263:E263"/>
    <mergeCell ref="F263:G263"/>
    <mergeCell ref="H263:I263"/>
    <mergeCell ref="J263:K263"/>
    <mergeCell ref="L263:M263"/>
    <mergeCell ref="N263:O263"/>
    <mergeCell ref="P263:Q263"/>
    <mergeCell ref="R263:S263"/>
    <mergeCell ref="D519:E519"/>
    <mergeCell ref="F519:G519"/>
    <mergeCell ref="H519:I519"/>
    <mergeCell ref="J519:K519"/>
    <mergeCell ref="L519:M519"/>
    <mergeCell ref="N519:O519"/>
    <mergeCell ref="P519:Q519"/>
    <mergeCell ref="R519:S519"/>
    <mergeCell ref="T519:U519"/>
    <mergeCell ref="V519:W519"/>
    <mergeCell ref="D518:E518"/>
    <mergeCell ref="H515:I515"/>
    <mergeCell ref="J515:K515"/>
    <mergeCell ref="L515:M515"/>
    <mergeCell ref="D515:E515"/>
    <mergeCell ref="F515:G515"/>
    <mergeCell ref="F518:G518"/>
    <mergeCell ref="H518:I518"/>
    <mergeCell ref="J518:K518"/>
    <mergeCell ref="L518:M518"/>
    <mergeCell ref="N518:O518"/>
    <mergeCell ref="R518:S518"/>
    <mergeCell ref="D520:E520"/>
    <mergeCell ref="F520:G520"/>
    <mergeCell ref="H520:I520"/>
    <mergeCell ref="J520:K520"/>
    <mergeCell ref="L520:M520"/>
    <mergeCell ref="N520:O520"/>
    <mergeCell ref="P520:Q520"/>
    <mergeCell ref="R520:S520"/>
    <mergeCell ref="L516:M516"/>
    <mergeCell ref="N516:O516"/>
    <mergeCell ref="T517:U517"/>
    <mergeCell ref="F530:G530"/>
    <mergeCell ref="H530:I530"/>
    <mergeCell ref="J530:K530"/>
    <mergeCell ref="D526:E526"/>
    <mergeCell ref="F526:G526"/>
    <mergeCell ref="H526:I526"/>
    <mergeCell ref="J526:K526"/>
    <mergeCell ref="L526:M526"/>
    <mergeCell ref="N526:O526"/>
    <mergeCell ref="P526:Q526"/>
    <mergeCell ref="R526:S526"/>
    <mergeCell ref="T526:U526"/>
    <mergeCell ref="V526:W526"/>
    <mergeCell ref="T520:U520"/>
    <mergeCell ref="V520:W520"/>
    <mergeCell ref="D521:E521"/>
    <mergeCell ref="F521:G521"/>
    <mergeCell ref="H521:I521"/>
    <mergeCell ref="J521:K521"/>
    <mergeCell ref="L521:M521"/>
    <mergeCell ref="N521:O521"/>
    <mergeCell ref="P521:Q521"/>
    <mergeCell ref="R521:S521"/>
    <mergeCell ref="T521:U521"/>
    <mergeCell ref="V521:W521"/>
    <mergeCell ref="F523:Z523"/>
    <mergeCell ref="D523:E523"/>
    <mergeCell ref="D522:X522"/>
    <mergeCell ref="D527:E527"/>
    <mergeCell ref="F527:G527"/>
    <mergeCell ref="H527:I527"/>
    <mergeCell ref="J527:K527"/>
    <mergeCell ref="V534:W534"/>
    <mergeCell ref="D532:E532"/>
    <mergeCell ref="F532:G532"/>
    <mergeCell ref="R527:S527"/>
    <mergeCell ref="T527:U527"/>
    <mergeCell ref="V527:W527"/>
    <mergeCell ref="D528:E528"/>
    <mergeCell ref="F528:G528"/>
    <mergeCell ref="H528:I528"/>
    <mergeCell ref="J528:K528"/>
    <mergeCell ref="L528:M528"/>
    <mergeCell ref="N528:O528"/>
    <mergeCell ref="P528:Q528"/>
    <mergeCell ref="R528:S528"/>
    <mergeCell ref="T528:U528"/>
    <mergeCell ref="V528:W528"/>
    <mergeCell ref="R532:S532"/>
    <mergeCell ref="T532:U532"/>
    <mergeCell ref="V532:W532"/>
    <mergeCell ref="D533:E533"/>
    <mergeCell ref="V533:W533"/>
    <mergeCell ref="D529:E529"/>
    <mergeCell ref="F529:G529"/>
    <mergeCell ref="H529:I529"/>
    <mergeCell ref="J529:K529"/>
    <mergeCell ref="L529:M529"/>
    <mergeCell ref="N529:O529"/>
    <mergeCell ref="P529:Q529"/>
    <mergeCell ref="R529:S529"/>
    <mergeCell ref="T529:U529"/>
    <mergeCell ref="V529:W529"/>
    <mergeCell ref="D530:E530"/>
    <mergeCell ref="J541:K541"/>
    <mergeCell ref="L541:M541"/>
    <mergeCell ref="N541:O541"/>
    <mergeCell ref="P541:Q541"/>
    <mergeCell ref="R541:S541"/>
    <mergeCell ref="D537:E537"/>
    <mergeCell ref="F537:G537"/>
    <mergeCell ref="L530:M530"/>
    <mergeCell ref="N530:O530"/>
    <mergeCell ref="P530:Q530"/>
    <mergeCell ref="R530:S530"/>
    <mergeCell ref="T530:U530"/>
    <mergeCell ref="V530:W530"/>
    <mergeCell ref="F533:G533"/>
    <mergeCell ref="H533:I533"/>
    <mergeCell ref="J533:K533"/>
    <mergeCell ref="V535:W535"/>
    <mergeCell ref="D531:E531"/>
    <mergeCell ref="F531:G531"/>
    <mergeCell ref="H531:I531"/>
    <mergeCell ref="J531:K531"/>
    <mergeCell ref="L531:M531"/>
    <mergeCell ref="N531:O531"/>
    <mergeCell ref="P531:Q531"/>
    <mergeCell ref="R531:S531"/>
    <mergeCell ref="T531:U531"/>
    <mergeCell ref="V531:W531"/>
    <mergeCell ref="D534:E534"/>
    <mergeCell ref="F534:G534"/>
    <mergeCell ref="H534:I534"/>
    <mergeCell ref="J534:K534"/>
    <mergeCell ref="L534:M534"/>
    <mergeCell ref="T541:U541"/>
    <mergeCell ref="V541:W541"/>
    <mergeCell ref="F176:G176"/>
    <mergeCell ref="D179:E179"/>
    <mergeCell ref="F179:G179"/>
    <mergeCell ref="H179:I179"/>
    <mergeCell ref="J179:K179"/>
    <mergeCell ref="D538:E538"/>
    <mergeCell ref="F538:G538"/>
    <mergeCell ref="H538:I538"/>
    <mergeCell ref="J538:K538"/>
    <mergeCell ref="L538:M538"/>
    <mergeCell ref="N538:O538"/>
    <mergeCell ref="P538:Q538"/>
    <mergeCell ref="T188:U188"/>
    <mergeCell ref="V188:W188"/>
    <mergeCell ref="F190:G190"/>
    <mergeCell ref="R538:S538"/>
    <mergeCell ref="T538:U538"/>
    <mergeCell ref="V538:W538"/>
    <mergeCell ref="H532:I532"/>
    <mergeCell ref="J532:K532"/>
    <mergeCell ref="L532:M532"/>
    <mergeCell ref="N532:O532"/>
    <mergeCell ref="P532:Q532"/>
    <mergeCell ref="D535:E535"/>
    <mergeCell ref="F535:G535"/>
    <mergeCell ref="H535:I535"/>
    <mergeCell ref="J535:K535"/>
    <mergeCell ref="D541:E541"/>
    <mergeCell ref="F541:G541"/>
    <mergeCell ref="H541:I541"/>
    <mergeCell ref="R535:S535"/>
    <mergeCell ref="T535:U535"/>
    <mergeCell ref="L533:M533"/>
    <mergeCell ref="N533:O533"/>
    <mergeCell ref="P533:Q533"/>
    <mergeCell ref="R533:S533"/>
    <mergeCell ref="T533:U533"/>
    <mergeCell ref="H536:I536"/>
    <mergeCell ref="J536:K536"/>
    <mergeCell ref="L536:M536"/>
    <mergeCell ref="H537:I537"/>
    <mergeCell ref="J537:K537"/>
    <mergeCell ref="L537:M537"/>
    <mergeCell ref="N537:O537"/>
    <mergeCell ref="P537:Q537"/>
    <mergeCell ref="R537:S537"/>
    <mergeCell ref="T537:U537"/>
    <mergeCell ref="N534:O534"/>
    <mergeCell ref="P534:Q534"/>
    <mergeCell ref="R534:S534"/>
    <mergeCell ref="T534:U534"/>
    <mergeCell ref="V537:W537"/>
    <mergeCell ref="F490:G490"/>
    <mergeCell ref="D490:E490"/>
    <mergeCell ref="H199:I199"/>
    <mergeCell ref="J199:K199"/>
    <mergeCell ref="L199:M199"/>
    <mergeCell ref="N199:O199"/>
    <mergeCell ref="L200:M200"/>
    <mergeCell ref="N200:O200"/>
    <mergeCell ref="P200:Q200"/>
    <mergeCell ref="R200:S200"/>
    <mergeCell ref="T200:U200"/>
    <mergeCell ref="V200:W200"/>
    <mergeCell ref="D202:E202"/>
    <mergeCell ref="F202:G202"/>
    <mergeCell ref="R201:S201"/>
    <mergeCell ref="T201:U201"/>
    <mergeCell ref="V201:W201"/>
    <mergeCell ref="D199:E199"/>
    <mergeCell ref="F199:G199"/>
    <mergeCell ref="D536:E536"/>
    <mergeCell ref="F536:G536"/>
    <mergeCell ref="R284:S284"/>
    <mergeCell ref="N536:O536"/>
    <mergeCell ref="P536:Q536"/>
    <mergeCell ref="R536:S536"/>
    <mergeCell ref="T536:U536"/>
    <mergeCell ref="V536:W536"/>
    <mergeCell ref="F240:G240"/>
    <mergeCell ref="L535:M535"/>
    <mergeCell ref="N535:O535"/>
    <mergeCell ref="P535:Q535"/>
    <mergeCell ref="V192:W192"/>
    <mergeCell ref="H202:I202"/>
    <mergeCell ref="J202:K202"/>
    <mergeCell ref="L202:M202"/>
    <mergeCell ref="N202:O202"/>
    <mergeCell ref="P202:Q202"/>
    <mergeCell ref="R202:S202"/>
    <mergeCell ref="T202:U202"/>
    <mergeCell ref="N189:O189"/>
    <mergeCell ref="P189:Q189"/>
    <mergeCell ref="T189:U189"/>
    <mergeCell ref="P215:Q215"/>
    <mergeCell ref="R215:S215"/>
    <mergeCell ref="T215:U215"/>
    <mergeCell ref="V215:W215"/>
    <mergeCell ref="N191:O191"/>
    <mergeCell ref="V202:W202"/>
    <mergeCell ref="N190:O190"/>
    <mergeCell ref="D211:X211"/>
    <mergeCell ref="D212:E212"/>
    <mergeCell ref="F212:Z212"/>
    <mergeCell ref="D209:E209"/>
    <mergeCell ref="F209:G209"/>
    <mergeCell ref="H209:I209"/>
    <mergeCell ref="J209:K209"/>
    <mergeCell ref="L209:M209"/>
    <mergeCell ref="N209:O209"/>
    <mergeCell ref="P209:Q209"/>
    <mergeCell ref="R209:S209"/>
    <mergeCell ref="T209:U209"/>
    <mergeCell ref="V209:W209"/>
    <mergeCell ref="D210:E210"/>
    <mergeCell ref="N241:O241"/>
    <mergeCell ref="P241:Q241"/>
    <mergeCell ref="D31:E31"/>
    <mergeCell ref="F31:G31"/>
    <mergeCell ref="H31:I31"/>
    <mergeCell ref="J31:K31"/>
    <mergeCell ref="L31:M31"/>
    <mergeCell ref="N31:O31"/>
    <mergeCell ref="P31:Q31"/>
    <mergeCell ref="R31:S31"/>
    <mergeCell ref="T31:U31"/>
    <mergeCell ref="V31:W31"/>
    <mergeCell ref="D32:E32"/>
    <mergeCell ref="F32:G32"/>
    <mergeCell ref="H32:I32"/>
    <mergeCell ref="J32:K32"/>
    <mergeCell ref="L32:M32"/>
    <mergeCell ref="N32:O32"/>
    <mergeCell ref="H62:I62"/>
    <mergeCell ref="J62:K62"/>
    <mergeCell ref="H38:I38"/>
    <mergeCell ref="D48:E48"/>
    <mergeCell ref="D45:E45"/>
    <mergeCell ref="D40:E40"/>
    <mergeCell ref="D59:E59"/>
    <mergeCell ref="V48:W48"/>
    <mergeCell ref="D49:E49"/>
    <mergeCell ref="F49:G49"/>
    <mergeCell ref="H49:I49"/>
    <mergeCell ref="J49:K49"/>
    <mergeCell ref="L49:M49"/>
    <mergeCell ref="R76:S76"/>
    <mergeCell ref="D47:E47"/>
    <mergeCell ref="F47:G47"/>
    <mergeCell ref="F69:G69"/>
    <mergeCell ref="H65:I65"/>
    <mergeCell ref="J65:K65"/>
    <mergeCell ref="D87:E87"/>
    <mergeCell ref="F87:G87"/>
    <mergeCell ref="H87:I87"/>
    <mergeCell ref="J87:K87"/>
    <mergeCell ref="L87:M87"/>
    <mergeCell ref="N87:O87"/>
    <mergeCell ref="P87:Q87"/>
    <mergeCell ref="R87:S87"/>
    <mergeCell ref="T87:U87"/>
    <mergeCell ref="V87:W87"/>
    <mergeCell ref="D84:E84"/>
    <mergeCell ref="F84:G84"/>
    <mergeCell ref="H84:I84"/>
    <mergeCell ref="J84:K84"/>
    <mergeCell ref="L84:M84"/>
    <mergeCell ref="N84:O84"/>
    <mergeCell ref="P84:Q84"/>
    <mergeCell ref="R84:S84"/>
    <mergeCell ref="T84:U84"/>
    <mergeCell ref="T86:U86"/>
    <mergeCell ref="V86:W86"/>
    <mergeCell ref="D74:Z74"/>
    <mergeCell ref="F75:G75"/>
    <mergeCell ref="H75:I75"/>
    <mergeCell ref="V62:W62"/>
    <mergeCell ref="N62:O62"/>
    <mergeCell ref="V47:W47"/>
    <mergeCell ref="D88:Z88"/>
    <mergeCell ref="D89:E89"/>
    <mergeCell ref="F89:G89"/>
    <mergeCell ref="H89:I89"/>
    <mergeCell ref="J89:K89"/>
    <mergeCell ref="L89:M89"/>
    <mergeCell ref="N89:O89"/>
    <mergeCell ref="P89:Q89"/>
    <mergeCell ref="R89:S89"/>
    <mergeCell ref="T89:U89"/>
    <mergeCell ref="V89:W89"/>
    <mergeCell ref="D90:X90"/>
    <mergeCell ref="D91:E91"/>
    <mergeCell ref="F91:Z91"/>
    <mergeCell ref="D234:Z234"/>
    <mergeCell ref="D235:E235"/>
    <mergeCell ref="F235:G235"/>
    <mergeCell ref="H235:I235"/>
    <mergeCell ref="J235:K235"/>
    <mergeCell ref="L235:M235"/>
    <mergeCell ref="N235:O235"/>
    <mergeCell ref="P235:Q235"/>
    <mergeCell ref="R235:S235"/>
    <mergeCell ref="T235:U235"/>
    <mergeCell ref="V235:W235"/>
    <mergeCell ref="L170:M170"/>
    <mergeCell ref="N170:O170"/>
    <mergeCell ref="P170:Q170"/>
    <mergeCell ref="R170:S170"/>
    <mergeCell ref="T170:U170"/>
    <mergeCell ref="V170:W170"/>
    <mergeCell ref="D171:E171"/>
    <mergeCell ref="H273:I273"/>
    <mergeCell ref="J273:K273"/>
    <mergeCell ref="L273:M273"/>
    <mergeCell ref="N273:O273"/>
    <mergeCell ref="D274:E274"/>
    <mergeCell ref="F274:G274"/>
    <mergeCell ref="H274:I274"/>
    <mergeCell ref="J274:K274"/>
    <mergeCell ref="L274:M274"/>
    <mergeCell ref="N274:O274"/>
    <mergeCell ref="T263:U263"/>
    <mergeCell ref="V263:W263"/>
    <mergeCell ref="D264:E264"/>
    <mergeCell ref="F264:G264"/>
    <mergeCell ref="H264:I264"/>
    <mergeCell ref="J264:K264"/>
    <mergeCell ref="L264:M264"/>
    <mergeCell ref="N264:O264"/>
    <mergeCell ref="P264:Q264"/>
    <mergeCell ref="R264:S264"/>
    <mergeCell ref="T264:U264"/>
    <mergeCell ref="V264:W264"/>
    <mergeCell ref="D265:E265"/>
    <mergeCell ref="F265:G265"/>
    <mergeCell ref="H265:I265"/>
    <mergeCell ref="J265:K265"/>
    <mergeCell ref="L265:M265"/>
    <mergeCell ref="N265:O265"/>
    <mergeCell ref="P265:Q265"/>
    <mergeCell ref="R265:S265"/>
    <mergeCell ref="T265:U265"/>
    <mergeCell ref="V265:W265"/>
    <mergeCell ref="P273:Q273"/>
    <mergeCell ref="R273:S273"/>
    <mergeCell ref="L272:M272"/>
    <mergeCell ref="V270:W270"/>
    <mergeCell ref="P270:Q270"/>
    <mergeCell ref="H279:I279"/>
    <mergeCell ref="T273:U273"/>
    <mergeCell ref="H270:I270"/>
    <mergeCell ref="D279:E279"/>
    <mergeCell ref="V279:W279"/>
    <mergeCell ref="D266:E266"/>
    <mergeCell ref="F266:G266"/>
    <mergeCell ref="H266:I266"/>
    <mergeCell ref="J266:K266"/>
    <mergeCell ref="L266:M266"/>
    <mergeCell ref="N266:O266"/>
    <mergeCell ref="P266:Q266"/>
    <mergeCell ref="R266:S266"/>
    <mergeCell ref="T266:U266"/>
    <mergeCell ref="V266:W266"/>
    <mergeCell ref="D267:X267"/>
    <mergeCell ref="D268:E268"/>
    <mergeCell ref="F268:Z268"/>
    <mergeCell ref="D271:Z271"/>
    <mergeCell ref="D272:E272"/>
    <mergeCell ref="N272:O272"/>
    <mergeCell ref="P272:Q272"/>
    <mergeCell ref="R272:S272"/>
    <mergeCell ref="T272:U272"/>
    <mergeCell ref="V272:W272"/>
    <mergeCell ref="X272:Z274"/>
    <mergeCell ref="F273:G273"/>
    <mergeCell ref="D280:E280"/>
    <mergeCell ref="F280:G280"/>
    <mergeCell ref="H280:I280"/>
    <mergeCell ref="J280:K280"/>
    <mergeCell ref="L280:M280"/>
    <mergeCell ref="N280:O280"/>
    <mergeCell ref="P280:Q280"/>
    <mergeCell ref="R280:S280"/>
    <mergeCell ref="T280:U280"/>
    <mergeCell ref="V280:W280"/>
    <mergeCell ref="L279:M279"/>
    <mergeCell ref="T279:U279"/>
    <mergeCell ref="J279:K279"/>
    <mergeCell ref="P279:Q279"/>
    <mergeCell ref="R279:S279"/>
    <mergeCell ref="F279:G279"/>
    <mergeCell ref="N270:O270"/>
    <mergeCell ref="P274:Q274"/>
    <mergeCell ref="R274:S274"/>
    <mergeCell ref="F272:G272"/>
    <mergeCell ref="H272:I272"/>
    <mergeCell ref="J272:K272"/>
    <mergeCell ref="D273:E273"/>
    <mergeCell ref="V274:W274"/>
    <mergeCell ref="D270:E270"/>
    <mergeCell ref="T274:U274"/>
    <mergeCell ref="T270:U270"/>
    <mergeCell ref="D275:X275"/>
    <mergeCell ref="D276:E276"/>
    <mergeCell ref="F276:Z276"/>
    <mergeCell ref="D278:Z278"/>
    <mergeCell ref="N279:O279"/>
    <mergeCell ref="F281:G281"/>
    <mergeCell ref="H281:I281"/>
    <mergeCell ref="J281:K281"/>
    <mergeCell ref="L281:M281"/>
    <mergeCell ref="N281:O281"/>
    <mergeCell ref="P281:Q281"/>
    <mergeCell ref="R281:S281"/>
    <mergeCell ref="T281:U281"/>
    <mergeCell ref="V281:W281"/>
    <mergeCell ref="D281:E281"/>
    <mergeCell ref="D282:Z282"/>
    <mergeCell ref="D283:Z283"/>
    <mergeCell ref="D284:E284"/>
    <mergeCell ref="F284:G284"/>
    <mergeCell ref="H284:I284"/>
    <mergeCell ref="J284:K284"/>
    <mergeCell ref="L284:M284"/>
    <mergeCell ref="N284:O284"/>
    <mergeCell ref="P284:Q284"/>
    <mergeCell ref="V284:W284"/>
    <mergeCell ref="D285:Z285"/>
    <mergeCell ref="F286:G286"/>
    <mergeCell ref="H286:I286"/>
    <mergeCell ref="J286:K286"/>
    <mergeCell ref="L286:M286"/>
    <mergeCell ref="N286:O286"/>
    <mergeCell ref="P286:Q286"/>
    <mergeCell ref="R286:S286"/>
    <mergeCell ref="T286:U286"/>
    <mergeCell ref="V286:W286"/>
    <mergeCell ref="X286:Z290"/>
    <mergeCell ref="D287:E287"/>
    <mergeCell ref="F287:G287"/>
    <mergeCell ref="H287:I287"/>
    <mergeCell ref="J287:K287"/>
    <mergeCell ref="L287:M287"/>
    <mergeCell ref="N287:O287"/>
    <mergeCell ref="P287:Q287"/>
    <mergeCell ref="R287:S287"/>
    <mergeCell ref="T287:U287"/>
    <mergeCell ref="V287:W287"/>
    <mergeCell ref="D288:E288"/>
    <mergeCell ref="F288:G288"/>
    <mergeCell ref="H288:I288"/>
    <mergeCell ref="J288:K288"/>
    <mergeCell ref="L288:M288"/>
    <mergeCell ref="N288:O288"/>
    <mergeCell ref="P288:Q288"/>
    <mergeCell ref="R288:S288"/>
    <mergeCell ref="T288:U288"/>
    <mergeCell ref="V288:W288"/>
    <mergeCell ref="D289:E289"/>
    <mergeCell ref="F289:G289"/>
    <mergeCell ref="H289:I289"/>
    <mergeCell ref="J289:K289"/>
    <mergeCell ref="L289:M289"/>
    <mergeCell ref="N289:O289"/>
    <mergeCell ref="P289:Q289"/>
    <mergeCell ref="R289:S289"/>
    <mergeCell ref="T289:U289"/>
    <mergeCell ref="V289:W289"/>
    <mergeCell ref="D290:E290"/>
    <mergeCell ref="F290:G290"/>
    <mergeCell ref="H290:I290"/>
    <mergeCell ref="J290:K290"/>
    <mergeCell ref="L290:M290"/>
    <mergeCell ref="N290:O290"/>
    <mergeCell ref="P290:Q290"/>
    <mergeCell ref="R290:S290"/>
    <mergeCell ref="T290:U290"/>
    <mergeCell ref="V290:W290"/>
    <mergeCell ref="D291:E291"/>
    <mergeCell ref="F291:G291"/>
    <mergeCell ref="H291:I291"/>
    <mergeCell ref="J291:K291"/>
    <mergeCell ref="L291:M291"/>
    <mergeCell ref="N291:O291"/>
    <mergeCell ref="P291:Q291"/>
    <mergeCell ref="R291:S291"/>
    <mergeCell ref="T291:U291"/>
    <mergeCell ref="V291:W291"/>
    <mergeCell ref="D292:E292"/>
    <mergeCell ref="F292:G292"/>
    <mergeCell ref="H292:I292"/>
    <mergeCell ref="J292:K292"/>
    <mergeCell ref="L292:M292"/>
    <mergeCell ref="N292:O292"/>
    <mergeCell ref="P292:Q292"/>
    <mergeCell ref="R292:S292"/>
    <mergeCell ref="T292:U292"/>
    <mergeCell ref="V292:W292"/>
    <mergeCell ref="D293:Z293"/>
    <mergeCell ref="D294:E294"/>
    <mergeCell ref="F294:G294"/>
    <mergeCell ref="H294:I294"/>
    <mergeCell ref="J294:K294"/>
    <mergeCell ref="L294:M294"/>
    <mergeCell ref="N294:O294"/>
    <mergeCell ref="P294:Q294"/>
    <mergeCell ref="R294:S294"/>
    <mergeCell ref="T294:U294"/>
    <mergeCell ref="V294:W294"/>
    <mergeCell ref="D295:Z295"/>
    <mergeCell ref="D296:E296"/>
    <mergeCell ref="F296:G296"/>
    <mergeCell ref="H296:I296"/>
    <mergeCell ref="J296:K296"/>
    <mergeCell ref="L296:M296"/>
    <mergeCell ref="N296:O296"/>
    <mergeCell ref="P296:Q296"/>
    <mergeCell ref="R296:S296"/>
    <mergeCell ref="T296:U296"/>
    <mergeCell ref="V296:W296"/>
    <mergeCell ref="X296:Z305"/>
    <mergeCell ref="D297:E297"/>
    <mergeCell ref="F297:G297"/>
    <mergeCell ref="H297:I297"/>
    <mergeCell ref="J297:K297"/>
    <mergeCell ref="L297:M297"/>
    <mergeCell ref="N297:O297"/>
    <mergeCell ref="P297:Q297"/>
    <mergeCell ref="R297:S297"/>
    <mergeCell ref="T297:U297"/>
    <mergeCell ref="V297:W297"/>
    <mergeCell ref="D298:E298"/>
    <mergeCell ref="F298:G298"/>
    <mergeCell ref="H298:I298"/>
    <mergeCell ref="J298:K298"/>
    <mergeCell ref="L298:M298"/>
    <mergeCell ref="N298:O298"/>
    <mergeCell ref="P298:Q298"/>
    <mergeCell ref="R298:S298"/>
    <mergeCell ref="T298:U298"/>
    <mergeCell ref="V298:W298"/>
    <mergeCell ref="D299:E299"/>
    <mergeCell ref="F299:G299"/>
    <mergeCell ref="H299:I299"/>
    <mergeCell ref="J299:K299"/>
    <mergeCell ref="L299:M299"/>
    <mergeCell ref="N299:O299"/>
    <mergeCell ref="P299:Q299"/>
    <mergeCell ref="R299:S299"/>
    <mergeCell ref="T299:U299"/>
    <mergeCell ref="V299:W299"/>
    <mergeCell ref="D300:E300"/>
    <mergeCell ref="F300:G300"/>
    <mergeCell ref="H300:I300"/>
    <mergeCell ref="J300:K300"/>
    <mergeCell ref="L300:M300"/>
    <mergeCell ref="N300:O300"/>
    <mergeCell ref="P300:Q300"/>
    <mergeCell ref="R300:S300"/>
    <mergeCell ref="T300:U300"/>
    <mergeCell ref="V300:W300"/>
    <mergeCell ref="D301:E301"/>
    <mergeCell ref="F301:G301"/>
    <mergeCell ref="H301:I301"/>
    <mergeCell ref="J301:K301"/>
    <mergeCell ref="L301:M301"/>
    <mergeCell ref="N301:O301"/>
    <mergeCell ref="P301:Q301"/>
    <mergeCell ref="R301:S301"/>
    <mergeCell ref="T301:U301"/>
    <mergeCell ref="V301:W301"/>
    <mergeCell ref="D302:E302"/>
    <mergeCell ref="F302:G302"/>
    <mergeCell ref="H302:I302"/>
    <mergeCell ref="J302:K302"/>
    <mergeCell ref="L302:M302"/>
    <mergeCell ref="N302:O302"/>
    <mergeCell ref="P302:Q302"/>
    <mergeCell ref="R302:S302"/>
    <mergeCell ref="T302:U302"/>
    <mergeCell ref="V302:W302"/>
    <mergeCell ref="D303:E303"/>
    <mergeCell ref="F303:G303"/>
    <mergeCell ref="H303:I303"/>
    <mergeCell ref="J303:K303"/>
    <mergeCell ref="L303:M303"/>
    <mergeCell ref="N303:O303"/>
    <mergeCell ref="P303:Q303"/>
    <mergeCell ref="R303:S303"/>
    <mergeCell ref="T303:U303"/>
    <mergeCell ref="V303:W303"/>
    <mergeCell ref="D304:E304"/>
    <mergeCell ref="F304:G304"/>
    <mergeCell ref="H304:I304"/>
    <mergeCell ref="J304:K304"/>
    <mergeCell ref="L304:M304"/>
    <mergeCell ref="N304:O304"/>
    <mergeCell ref="P304:Q304"/>
    <mergeCell ref="R304:S304"/>
    <mergeCell ref="T304:U304"/>
    <mergeCell ref="V304:W304"/>
    <mergeCell ref="D305:W305"/>
    <mergeCell ref="D306:E306"/>
    <mergeCell ref="F306:G306"/>
    <mergeCell ref="H306:I306"/>
    <mergeCell ref="J306:K306"/>
    <mergeCell ref="L306:M306"/>
    <mergeCell ref="N306:O306"/>
    <mergeCell ref="P306:Q306"/>
    <mergeCell ref="R306:S306"/>
    <mergeCell ref="T306:U306"/>
    <mergeCell ref="V306:W306"/>
    <mergeCell ref="D307:Z307"/>
    <mergeCell ref="D308:E308"/>
    <mergeCell ref="F308:G308"/>
    <mergeCell ref="H308:I308"/>
    <mergeCell ref="J308:K308"/>
    <mergeCell ref="L308:M308"/>
    <mergeCell ref="N308:O308"/>
    <mergeCell ref="P308:Q308"/>
    <mergeCell ref="R308:S308"/>
    <mergeCell ref="T308:U308"/>
    <mergeCell ref="V308:W308"/>
    <mergeCell ref="X308:Z317"/>
    <mergeCell ref="D309:E309"/>
    <mergeCell ref="F309:G309"/>
    <mergeCell ref="H309:I309"/>
    <mergeCell ref="J309:K309"/>
    <mergeCell ref="L309:M309"/>
    <mergeCell ref="N309:O309"/>
    <mergeCell ref="P309:Q309"/>
    <mergeCell ref="R309:S309"/>
    <mergeCell ref="T309:U309"/>
    <mergeCell ref="V309:W309"/>
    <mergeCell ref="D310:E310"/>
    <mergeCell ref="F310:G310"/>
    <mergeCell ref="H310:I310"/>
    <mergeCell ref="J310:K310"/>
    <mergeCell ref="L310:M310"/>
    <mergeCell ref="N310:O310"/>
    <mergeCell ref="P310:Q310"/>
    <mergeCell ref="R310:S310"/>
    <mergeCell ref="T310:U310"/>
    <mergeCell ref="V310:W310"/>
    <mergeCell ref="D311:E311"/>
    <mergeCell ref="F311:G311"/>
    <mergeCell ref="H311:I311"/>
    <mergeCell ref="J311:K311"/>
    <mergeCell ref="L311:M311"/>
    <mergeCell ref="N311:O311"/>
    <mergeCell ref="P311:Q311"/>
    <mergeCell ref="R311:S311"/>
    <mergeCell ref="T311:U311"/>
    <mergeCell ref="V311:W311"/>
    <mergeCell ref="D312:E312"/>
    <mergeCell ref="F312:G312"/>
    <mergeCell ref="H312:I312"/>
    <mergeCell ref="J312:K312"/>
    <mergeCell ref="L312:M312"/>
    <mergeCell ref="N312:O312"/>
    <mergeCell ref="P312:Q312"/>
    <mergeCell ref="R312:S312"/>
    <mergeCell ref="T312:U312"/>
    <mergeCell ref="V312:W312"/>
    <mergeCell ref="D313:E313"/>
    <mergeCell ref="F313:G313"/>
    <mergeCell ref="H313:I313"/>
    <mergeCell ref="J313:K313"/>
    <mergeCell ref="L313:M313"/>
    <mergeCell ref="N313:O313"/>
    <mergeCell ref="P313:Q313"/>
    <mergeCell ref="R313:S313"/>
    <mergeCell ref="T313:U313"/>
    <mergeCell ref="V313:W313"/>
    <mergeCell ref="D314:E314"/>
    <mergeCell ref="F314:G314"/>
    <mergeCell ref="H314:I314"/>
    <mergeCell ref="J314:K314"/>
    <mergeCell ref="L314:M314"/>
    <mergeCell ref="N314:O314"/>
    <mergeCell ref="P314:Q314"/>
    <mergeCell ref="R314:S314"/>
    <mergeCell ref="T314:U314"/>
    <mergeCell ref="V314:W314"/>
    <mergeCell ref="D315:E315"/>
    <mergeCell ref="F315:G315"/>
    <mergeCell ref="H315:I315"/>
    <mergeCell ref="J315:K315"/>
    <mergeCell ref="L315:M315"/>
    <mergeCell ref="N315:O315"/>
    <mergeCell ref="P315:Q315"/>
    <mergeCell ref="R315:S315"/>
    <mergeCell ref="T315:U315"/>
    <mergeCell ref="V315:W315"/>
    <mergeCell ref="D316:E316"/>
    <mergeCell ref="F316:G316"/>
    <mergeCell ref="H316:I316"/>
    <mergeCell ref="J316:K316"/>
    <mergeCell ref="L316:M316"/>
    <mergeCell ref="N316:O316"/>
    <mergeCell ref="P316:Q316"/>
    <mergeCell ref="R316:S316"/>
    <mergeCell ref="T316:U316"/>
    <mergeCell ref="V316:W316"/>
    <mergeCell ref="D317:W317"/>
    <mergeCell ref="D318:Z318"/>
    <mergeCell ref="D319:E319"/>
    <mergeCell ref="F319:G319"/>
    <mergeCell ref="H319:I319"/>
    <mergeCell ref="J319:K319"/>
    <mergeCell ref="L319:M319"/>
    <mergeCell ref="N319:O319"/>
    <mergeCell ref="P319:Q319"/>
    <mergeCell ref="R319:S319"/>
    <mergeCell ref="T319:U319"/>
    <mergeCell ref="V319:W319"/>
    <mergeCell ref="D320:Z320"/>
    <mergeCell ref="D321:E321"/>
    <mergeCell ref="F321:G321"/>
    <mergeCell ref="H321:I321"/>
    <mergeCell ref="J321:K321"/>
    <mergeCell ref="L321:M321"/>
    <mergeCell ref="N321:O321"/>
    <mergeCell ref="P321:Q321"/>
    <mergeCell ref="R321:S321"/>
    <mergeCell ref="T321:U321"/>
    <mergeCell ref="V321:W321"/>
    <mergeCell ref="X321:Z327"/>
    <mergeCell ref="D322:E322"/>
    <mergeCell ref="F322:G322"/>
    <mergeCell ref="H322:I322"/>
    <mergeCell ref="J322:K322"/>
    <mergeCell ref="L322:M322"/>
    <mergeCell ref="N322:O322"/>
    <mergeCell ref="P322:Q322"/>
    <mergeCell ref="R322:S322"/>
    <mergeCell ref="T322:U322"/>
    <mergeCell ref="V322:W322"/>
    <mergeCell ref="D323:E323"/>
    <mergeCell ref="F323:G323"/>
    <mergeCell ref="H323:I323"/>
    <mergeCell ref="J323:K323"/>
    <mergeCell ref="L323:M323"/>
    <mergeCell ref="N323:O323"/>
    <mergeCell ref="P323:Q323"/>
    <mergeCell ref="R323:S323"/>
    <mergeCell ref="T323:U323"/>
    <mergeCell ref="V323:W323"/>
    <mergeCell ref="D324:E324"/>
    <mergeCell ref="F324:G324"/>
    <mergeCell ref="H324:I324"/>
    <mergeCell ref="J324:K324"/>
    <mergeCell ref="L324:M324"/>
    <mergeCell ref="N324:O324"/>
    <mergeCell ref="P324:Q324"/>
    <mergeCell ref="R324:S324"/>
    <mergeCell ref="T324:U324"/>
    <mergeCell ref="V324:W324"/>
    <mergeCell ref="D325:E325"/>
    <mergeCell ref="F325:G325"/>
    <mergeCell ref="H325:I325"/>
    <mergeCell ref="J325:K325"/>
    <mergeCell ref="L325:M325"/>
    <mergeCell ref="N325:O325"/>
    <mergeCell ref="P325:Q325"/>
    <mergeCell ref="R325:S325"/>
    <mergeCell ref="T325:U325"/>
    <mergeCell ref="V325:W325"/>
    <mergeCell ref="D326:E326"/>
    <mergeCell ref="F326:G326"/>
    <mergeCell ref="H326:I326"/>
    <mergeCell ref="J326:K326"/>
    <mergeCell ref="L326:M326"/>
    <mergeCell ref="N326:O326"/>
    <mergeCell ref="P326:Q326"/>
    <mergeCell ref="R326:S326"/>
    <mergeCell ref="T326:U326"/>
    <mergeCell ref="V326:W326"/>
    <mergeCell ref="D327:W327"/>
    <mergeCell ref="D328:E328"/>
    <mergeCell ref="F328:G328"/>
    <mergeCell ref="H328:I328"/>
    <mergeCell ref="J328:K328"/>
    <mergeCell ref="L328:M328"/>
    <mergeCell ref="N328:O328"/>
    <mergeCell ref="P328:Q328"/>
    <mergeCell ref="R328:S328"/>
    <mergeCell ref="T328:U328"/>
    <mergeCell ref="V328:W328"/>
    <mergeCell ref="D329:Z329"/>
    <mergeCell ref="D330:E330"/>
    <mergeCell ref="F330:G330"/>
    <mergeCell ref="H330:I330"/>
    <mergeCell ref="J330:K330"/>
    <mergeCell ref="L330:M330"/>
    <mergeCell ref="N330:O330"/>
    <mergeCell ref="P330:Q330"/>
    <mergeCell ref="R330:S330"/>
    <mergeCell ref="T330:U330"/>
    <mergeCell ref="V330:W330"/>
    <mergeCell ref="X330:Z336"/>
    <mergeCell ref="D331:E331"/>
    <mergeCell ref="F331:G331"/>
    <mergeCell ref="H331:I331"/>
    <mergeCell ref="J331:K331"/>
    <mergeCell ref="L331:M331"/>
    <mergeCell ref="N331:O331"/>
    <mergeCell ref="P331:Q331"/>
    <mergeCell ref="R331:S331"/>
    <mergeCell ref="T331:U331"/>
    <mergeCell ref="V331:W331"/>
    <mergeCell ref="D332:E332"/>
    <mergeCell ref="F332:G332"/>
    <mergeCell ref="H332:I332"/>
    <mergeCell ref="J332:K332"/>
    <mergeCell ref="L332:M332"/>
    <mergeCell ref="N332:O332"/>
    <mergeCell ref="P332:Q332"/>
    <mergeCell ref="R332:S332"/>
    <mergeCell ref="T332:U332"/>
    <mergeCell ref="V332:W332"/>
    <mergeCell ref="D338:Z338"/>
    <mergeCell ref="D339:E339"/>
    <mergeCell ref="F339:G339"/>
    <mergeCell ref="H339:I339"/>
    <mergeCell ref="J339:K339"/>
    <mergeCell ref="L339:M339"/>
    <mergeCell ref="N339:O339"/>
    <mergeCell ref="P339:Q339"/>
    <mergeCell ref="D333:E333"/>
    <mergeCell ref="F333:G333"/>
    <mergeCell ref="H333:I333"/>
    <mergeCell ref="J333:K333"/>
    <mergeCell ref="L333:M333"/>
    <mergeCell ref="N333:O333"/>
    <mergeCell ref="P333:Q333"/>
    <mergeCell ref="R333:S333"/>
    <mergeCell ref="T333:U333"/>
    <mergeCell ref="V333:W333"/>
    <mergeCell ref="D334:E334"/>
    <mergeCell ref="F334:G334"/>
    <mergeCell ref="H334:I334"/>
    <mergeCell ref="L340:M340"/>
    <mergeCell ref="N340:O340"/>
    <mergeCell ref="P340:Q340"/>
    <mergeCell ref="R340:S340"/>
    <mergeCell ref="T340:U340"/>
    <mergeCell ref="V340:W340"/>
    <mergeCell ref="D341:E341"/>
    <mergeCell ref="F341:G341"/>
    <mergeCell ref="H341:I341"/>
    <mergeCell ref="J341:K341"/>
    <mergeCell ref="L341:M341"/>
    <mergeCell ref="J334:K334"/>
    <mergeCell ref="L334:M334"/>
    <mergeCell ref="N334:O334"/>
    <mergeCell ref="P334:Q334"/>
    <mergeCell ref="R334:S334"/>
    <mergeCell ref="T334:U334"/>
    <mergeCell ref="V334:W334"/>
    <mergeCell ref="D335:E335"/>
    <mergeCell ref="F335:G335"/>
    <mergeCell ref="H335:I335"/>
    <mergeCell ref="J335:K335"/>
    <mergeCell ref="L335:M335"/>
    <mergeCell ref="N335:O335"/>
    <mergeCell ref="P335:Q335"/>
    <mergeCell ref="R335:S335"/>
    <mergeCell ref="T335:U335"/>
    <mergeCell ref="V335:W335"/>
    <mergeCell ref="L354:M354"/>
    <mergeCell ref="N354:O354"/>
    <mergeCell ref="P354:Q354"/>
    <mergeCell ref="R354:S354"/>
    <mergeCell ref="T354:U354"/>
    <mergeCell ref="V354:W354"/>
    <mergeCell ref="D355:Z355"/>
    <mergeCell ref="D356:E356"/>
    <mergeCell ref="F356:G356"/>
    <mergeCell ref="H356:I356"/>
    <mergeCell ref="J413:K413"/>
    <mergeCell ref="D336:W336"/>
    <mergeCell ref="D337:E337"/>
    <mergeCell ref="F337:G337"/>
    <mergeCell ref="H337:I337"/>
    <mergeCell ref="J337:K337"/>
    <mergeCell ref="L337:M337"/>
    <mergeCell ref="N337:O337"/>
    <mergeCell ref="P337:Q337"/>
    <mergeCell ref="R337:S337"/>
    <mergeCell ref="T337:U337"/>
    <mergeCell ref="V337:W337"/>
    <mergeCell ref="F359:Z359"/>
    <mergeCell ref="J356:K356"/>
    <mergeCell ref="R339:S339"/>
    <mergeCell ref="T339:U339"/>
    <mergeCell ref="V339:W339"/>
    <mergeCell ref="X339:Z343"/>
    <mergeCell ref="D340:E340"/>
    <mergeCell ref="F340:G340"/>
    <mergeCell ref="H340:I340"/>
    <mergeCell ref="J340:K340"/>
    <mergeCell ref="R433:S433"/>
    <mergeCell ref="T433:U433"/>
    <mergeCell ref="V433:W433"/>
    <mergeCell ref="N413:O413"/>
    <mergeCell ref="R413:S413"/>
    <mergeCell ref="F419:G419"/>
    <mergeCell ref="D399:E399"/>
    <mergeCell ref="T413:U413"/>
    <mergeCell ref="H417:I417"/>
    <mergeCell ref="J417:K417"/>
    <mergeCell ref="L417:M417"/>
    <mergeCell ref="N341:O341"/>
    <mergeCell ref="P341:Q341"/>
    <mergeCell ref="D342:W342"/>
    <mergeCell ref="D343:W343"/>
    <mergeCell ref="R341:S341"/>
    <mergeCell ref="T341:U341"/>
    <mergeCell ref="V341:W341"/>
    <mergeCell ref="P356:Q356"/>
    <mergeCell ref="R356:S356"/>
    <mergeCell ref="T356:U356"/>
    <mergeCell ref="V356:W356"/>
    <mergeCell ref="P408:Q408"/>
    <mergeCell ref="T419:U419"/>
    <mergeCell ref="D345:X345"/>
    <mergeCell ref="D346:E346"/>
    <mergeCell ref="F346:Z346"/>
    <mergeCell ref="P365:Q365"/>
    <mergeCell ref="D365:E365"/>
    <mergeCell ref="F365:G365"/>
    <mergeCell ref="H365:I365"/>
    <mergeCell ref="D361:E361"/>
    <mergeCell ref="F449:Z449"/>
    <mergeCell ref="D451:Z451"/>
    <mergeCell ref="H421:I421"/>
    <mergeCell ref="R418:S418"/>
    <mergeCell ref="T418:U418"/>
    <mergeCell ref="L421:M421"/>
    <mergeCell ref="D420:E420"/>
    <mergeCell ref="D418:E418"/>
    <mergeCell ref="P420:Q420"/>
    <mergeCell ref="J418:K418"/>
    <mergeCell ref="L418:M418"/>
    <mergeCell ref="N365:O365"/>
    <mergeCell ref="D362:X362"/>
    <mergeCell ref="P357:Q357"/>
    <mergeCell ref="R357:S357"/>
    <mergeCell ref="T357:U357"/>
    <mergeCell ref="V357:W357"/>
    <mergeCell ref="R365:S365"/>
    <mergeCell ref="D366:X366"/>
    <mergeCell ref="F367:Z367"/>
    <mergeCell ref="D358:X358"/>
    <mergeCell ref="D359:E359"/>
    <mergeCell ref="V407:W407"/>
    <mergeCell ref="J409:K409"/>
    <mergeCell ref="D432:Z432"/>
    <mergeCell ref="D433:E433"/>
    <mergeCell ref="F433:G433"/>
    <mergeCell ref="H433:I433"/>
    <mergeCell ref="J433:K433"/>
    <mergeCell ref="L433:M433"/>
    <mergeCell ref="N433:O433"/>
    <mergeCell ref="P433:Q433"/>
    <mergeCell ref="F417:G417"/>
    <mergeCell ref="D419:E419"/>
    <mergeCell ref="J421:K421"/>
    <mergeCell ref="D415:E415"/>
    <mergeCell ref="D434:E434"/>
    <mergeCell ref="F434:G434"/>
    <mergeCell ref="F455:G455"/>
    <mergeCell ref="H455:I455"/>
    <mergeCell ref="J455:K455"/>
    <mergeCell ref="L455:M455"/>
    <mergeCell ref="N455:O455"/>
    <mergeCell ref="P455:Q455"/>
    <mergeCell ref="R455:S455"/>
    <mergeCell ref="T455:U455"/>
    <mergeCell ref="V455:W455"/>
    <mergeCell ref="D454:E454"/>
    <mergeCell ref="H453:I453"/>
    <mergeCell ref="D455:E455"/>
    <mergeCell ref="N443:O443"/>
    <mergeCell ref="T428:U428"/>
    <mergeCell ref="V428:W428"/>
    <mergeCell ref="J420:K420"/>
    <mergeCell ref="N420:O420"/>
    <mergeCell ref="F418:G418"/>
    <mergeCell ref="P418:Q418"/>
    <mergeCell ref="P443:Q443"/>
    <mergeCell ref="H420:I420"/>
    <mergeCell ref="L441:M441"/>
    <mergeCell ref="F442:G442"/>
    <mergeCell ref="H442:I442"/>
    <mergeCell ref="D448:X448"/>
    <mergeCell ref="D449:E449"/>
    <mergeCell ref="D462:E462"/>
    <mergeCell ref="F462:G462"/>
    <mergeCell ref="H462:I462"/>
    <mergeCell ref="J462:K462"/>
    <mergeCell ref="L462:M462"/>
    <mergeCell ref="N462:O462"/>
    <mergeCell ref="P462:Q462"/>
    <mergeCell ref="R462:S462"/>
    <mergeCell ref="R457:S457"/>
    <mergeCell ref="T457:U457"/>
    <mergeCell ref="V457:W457"/>
    <mergeCell ref="D458:E458"/>
    <mergeCell ref="F458:G458"/>
    <mergeCell ref="H458:I458"/>
    <mergeCell ref="J458:K458"/>
    <mergeCell ref="L458:M458"/>
    <mergeCell ref="N458:O458"/>
    <mergeCell ref="P458:Q458"/>
    <mergeCell ref="R458:S458"/>
    <mergeCell ref="T458:U458"/>
    <mergeCell ref="V458:W458"/>
    <mergeCell ref="V460:W460"/>
    <mergeCell ref="D461:E461"/>
    <mergeCell ref="F461:G461"/>
    <mergeCell ref="H461:I461"/>
    <mergeCell ref="J461:K461"/>
    <mergeCell ref="L461:M461"/>
    <mergeCell ref="N461:O461"/>
    <mergeCell ref="P461:Q461"/>
    <mergeCell ref="R461:S461"/>
    <mergeCell ref="T461:U461"/>
    <mergeCell ref="V461:W461"/>
    <mergeCell ref="D456:E456"/>
    <mergeCell ref="F456:G456"/>
    <mergeCell ref="H456:I456"/>
    <mergeCell ref="J456:K456"/>
    <mergeCell ref="L456:M456"/>
    <mergeCell ref="N456:O456"/>
    <mergeCell ref="P456:Q456"/>
    <mergeCell ref="R456:S456"/>
    <mergeCell ref="T456:U456"/>
    <mergeCell ref="V456:W456"/>
    <mergeCell ref="D219:Z219"/>
    <mergeCell ref="D220:E220"/>
    <mergeCell ref="F220:G220"/>
    <mergeCell ref="H220:I220"/>
    <mergeCell ref="J220:K220"/>
    <mergeCell ref="L220:M220"/>
    <mergeCell ref="N220:O220"/>
    <mergeCell ref="P220:Q220"/>
    <mergeCell ref="R220:S220"/>
    <mergeCell ref="T220:U220"/>
    <mergeCell ref="V220:W220"/>
    <mergeCell ref="D221:Z221"/>
    <mergeCell ref="D222:E222"/>
    <mergeCell ref="F222:G222"/>
    <mergeCell ref="H222:I222"/>
    <mergeCell ref="J222:K222"/>
    <mergeCell ref="L222:M222"/>
    <mergeCell ref="N222:O222"/>
    <mergeCell ref="P222:Q222"/>
    <mergeCell ref="R222:S222"/>
    <mergeCell ref="T222:U222"/>
    <mergeCell ref="V222:W222"/>
    <mergeCell ref="F230:G230"/>
    <mergeCell ref="H230:I230"/>
    <mergeCell ref="J230:K230"/>
    <mergeCell ref="L230:M230"/>
    <mergeCell ref="N230:O230"/>
    <mergeCell ref="P230:Q230"/>
    <mergeCell ref="R230:S230"/>
    <mergeCell ref="T230:U230"/>
    <mergeCell ref="V230:W230"/>
    <mergeCell ref="D228:Z228"/>
    <mergeCell ref="D229:E229"/>
    <mergeCell ref="F229:G229"/>
    <mergeCell ref="H229:I229"/>
    <mergeCell ref="J229:K229"/>
    <mergeCell ref="L229:M229"/>
    <mergeCell ref="N229:O229"/>
    <mergeCell ref="P229:Q229"/>
    <mergeCell ref="R229:S229"/>
    <mergeCell ref="T229:U229"/>
    <mergeCell ref="V229:W229"/>
    <mergeCell ref="V572:W572"/>
    <mergeCell ref="D573:E573"/>
    <mergeCell ref="F573:G573"/>
    <mergeCell ref="H573:I573"/>
    <mergeCell ref="J573:K573"/>
    <mergeCell ref="L573:M573"/>
    <mergeCell ref="N573:O573"/>
    <mergeCell ref="T572:U572"/>
    <mergeCell ref="D572:E572"/>
    <mergeCell ref="F572:G572"/>
    <mergeCell ref="H572:I572"/>
    <mergeCell ref="J572:K572"/>
    <mergeCell ref="L572:M572"/>
    <mergeCell ref="N572:O572"/>
    <mergeCell ref="P572:Q572"/>
    <mergeCell ref="R572:S572"/>
    <mergeCell ref="P575:Q575"/>
    <mergeCell ref="P573:Q573"/>
    <mergeCell ref="R573:S573"/>
    <mergeCell ref="T573:U573"/>
    <mergeCell ref="V573:W573"/>
    <mergeCell ref="D574:E574"/>
    <mergeCell ref="F574:G574"/>
    <mergeCell ref="H574:I574"/>
    <mergeCell ref="J574:K574"/>
    <mergeCell ref="L574:M574"/>
    <mergeCell ref="N574:O574"/>
    <mergeCell ref="P574:Q574"/>
    <mergeCell ref="R574:S574"/>
    <mergeCell ref="D571:E571"/>
    <mergeCell ref="F571:G571"/>
    <mergeCell ref="H571:I571"/>
    <mergeCell ref="J571:K571"/>
    <mergeCell ref="L571:M571"/>
    <mergeCell ref="N571:O571"/>
    <mergeCell ref="P571:Q571"/>
    <mergeCell ref="R571:S571"/>
    <mergeCell ref="T571:U571"/>
    <mergeCell ref="V571:W571"/>
    <mergeCell ref="T462:U462"/>
    <mergeCell ref="V462:W462"/>
    <mergeCell ref="D457:E457"/>
    <mergeCell ref="F457:G457"/>
    <mergeCell ref="H457:I457"/>
    <mergeCell ref="J457:K457"/>
    <mergeCell ref="L457:M457"/>
    <mergeCell ref="N457:O457"/>
    <mergeCell ref="P457:Q457"/>
    <mergeCell ref="D463:X463"/>
    <mergeCell ref="D464:E464"/>
    <mergeCell ref="F464:Z464"/>
    <mergeCell ref="D459:Z459"/>
    <mergeCell ref="D460:E460"/>
    <mergeCell ref="F460:G460"/>
    <mergeCell ref="H460:I460"/>
    <mergeCell ref="J460:K460"/>
    <mergeCell ref="L460:M460"/>
    <mergeCell ref="N460:O460"/>
    <mergeCell ref="P460:Q460"/>
    <mergeCell ref="R460:S460"/>
    <mergeCell ref="T460:U460"/>
    <mergeCell ref="J226:K226"/>
    <mergeCell ref="L226:M226"/>
    <mergeCell ref="D207:E207"/>
    <mergeCell ref="F207:G207"/>
    <mergeCell ref="H207:I207"/>
    <mergeCell ref="J207:K207"/>
    <mergeCell ref="L207:M207"/>
    <mergeCell ref="N207:O207"/>
    <mergeCell ref="P207:Q207"/>
    <mergeCell ref="R207:S207"/>
    <mergeCell ref="T207:U207"/>
    <mergeCell ref="V207:W207"/>
    <mergeCell ref="D208:E208"/>
    <mergeCell ref="F208:G208"/>
    <mergeCell ref="H208:I208"/>
    <mergeCell ref="J208:K208"/>
    <mergeCell ref="L208:M208"/>
    <mergeCell ref="N208:O208"/>
    <mergeCell ref="P208:Q208"/>
    <mergeCell ref="R208:S208"/>
    <mergeCell ref="T208:U208"/>
    <mergeCell ref="V208:W208"/>
    <mergeCell ref="N226:O226"/>
    <mergeCell ref="P226:Q226"/>
    <mergeCell ref="R226:S226"/>
    <mergeCell ref="T226:U226"/>
    <mergeCell ref="V226:W226"/>
    <mergeCell ref="D217:Z217"/>
    <mergeCell ref="D218:E218"/>
    <mergeCell ref="F218:G218"/>
    <mergeCell ref="H218:I218"/>
    <mergeCell ref="J218:K218"/>
    <mergeCell ref="D369:Z369"/>
    <mergeCell ref="D344:E344"/>
    <mergeCell ref="F344:G344"/>
    <mergeCell ref="H344:I344"/>
    <mergeCell ref="D525:E525"/>
    <mergeCell ref="F525:G525"/>
    <mergeCell ref="H525:I525"/>
    <mergeCell ref="J525:K525"/>
    <mergeCell ref="L525:M525"/>
    <mergeCell ref="N525:O525"/>
    <mergeCell ref="P525:Q525"/>
    <mergeCell ref="R525:S525"/>
    <mergeCell ref="T525:U525"/>
    <mergeCell ref="V525:W525"/>
    <mergeCell ref="D227:E227"/>
    <mergeCell ref="F227:G227"/>
    <mergeCell ref="H227:I227"/>
    <mergeCell ref="J227:K227"/>
    <mergeCell ref="L227:M227"/>
    <mergeCell ref="N227:O227"/>
    <mergeCell ref="P227:Q227"/>
    <mergeCell ref="R227:S227"/>
    <mergeCell ref="T227:U227"/>
    <mergeCell ref="V227:W227"/>
    <mergeCell ref="J344:K344"/>
    <mergeCell ref="L344:M344"/>
    <mergeCell ref="N344:O344"/>
    <mergeCell ref="P344:Q344"/>
    <mergeCell ref="R344:S344"/>
    <mergeCell ref="T344:U344"/>
    <mergeCell ref="V344:W344"/>
    <mergeCell ref="D230:E230"/>
  </mergeCells>
  <phoneticPr fontId="53" type="noConversion"/>
  <conditionalFormatting sqref="C305">
    <cfRule type="expression" dxfId="500" priority="431" stopIfTrue="1">
      <formula>COUNTIF($D$304:$W$304,"a")&gt;0</formula>
    </cfRule>
  </conditionalFormatting>
  <conditionalFormatting sqref="C317">
    <cfRule type="expression" dxfId="499" priority="424" stopIfTrue="1">
      <formula>COUNTIF($D$316:$W$316,"a")&gt;0</formula>
    </cfRule>
  </conditionalFormatting>
  <conditionalFormatting sqref="C327">
    <cfRule type="expression" dxfId="498" priority="421" stopIfTrue="1">
      <formula>COUNTIF($D$326:$W$326,"a")&gt;0</formula>
    </cfRule>
  </conditionalFormatting>
  <conditionalFormatting sqref="C336">
    <cfRule type="expression" dxfId="497" priority="418" stopIfTrue="1">
      <formula>COUNTIF($D$335:$W$335,"a")&gt;0</formula>
    </cfRule>
  </conditionalFormatting>
  <conditionalFormatting sqref="C342">
    <cfRule type="expression" dxfId="496" priority="1552" stopIfTrue="1">
      <formula>COUNTIF($D$339:$W$339,"a")&gt;0</formula>
    </cfRule>
  </conditionalFormatting>
  <conditionalFormatting sqref="C343">
    <cfRule type="expression" dxfId="495" priority="1553" stopIfTrue="1">
      <formula>COUNTIF($D$341:$W$341,"a")&gt;0</formula>
    </cfRule>
  </conditionalFormatting>
  <conditionalFormatting sqref="D29">
    <cfRule type="expression" dxfId="494" priority="651" stopIfTrue="1">
      <formula>F29=0</formula>
    </cfRule>
  </conditionalFormatting>
  <conditionalFormatting sqref="D34">
    <cfRule type="expression" dxfId="493" priority="614" stopIfTrue="1">
      <formula>F34=0</formula>
    </cfRule>
  </conditionalFormatting>
  <conditionalFormatting sqref="D59">
    <cfRule type="expression" dxfId="492" priority="621" stopIfTrue="1">
      <formula>F59=0</formula>
    </cfRule>
  </conditionalFormatting>
  <conditionalFormatting sqref="D72">
    <cfRule type="expression" dxfId="491" priority="1224" stopIfTrue="1">
      <formula>F72=0</formula>
    </cfRule>
  </conditionalFormatting>
  <conditionalFormatting sqref="D147">
    <cfRule type="expression" dxfId="490" priority="321" stopIfTrue="1">
      <formula>F147=0</formula>
    </cfRule>
  </conditionalFormatting>
  <conditionalFormatting sqref="D212">
    <cfRule type="expression" dxfId="489" priority="92" stopIfTrue="1">
      <formula>F212=0</formula>
    </cfRule>
  </conditionalFormatting>
  <conditionalFormatting sqref="D232">
    <cfRule type="expression" dxfId="488" priority="1204" stopIfTrue="1">
      <formula>F232=0</formula>
    </cfRule>
  </conditionalFormatting>
  <conditionalFormatting sqref="D254 D268">
    <cfRule type="expression" dxfId="487" priority="600" stopIfTrue="1">
      <formula>F254=0</formula>
    </cfRule>
  </conditionalFormatting>
  <conditionalFormatting sqref="D262:D266 F262:F266 H262:H266 J262:J266 L262:L266 N262:N266 P262:P266 R262:R266 T262:T266 V262:V266">
    <cfRule type="cellIs" dxfId="486" priority="542" stopIfTrue="1" operator="equal">
      <formula>"a"</formula>
    </cfRule>
    <cfRule type="cellIs" dxfId="485" priority="543" stopIfTrue="1" operator="equal">
      <formula>"s"</formula>
    </cfRule>
  </conditionalFormatting>
  <conditionalFormatting sqref="D270 F270 H270 J270 L270 N270 P270 R270 T270 V270 D272:W274 D284:W284">
    <cfRule type="cellIs" dxfId="484" priority="532" stopIfTrue="1" operator="equal">
      <formula>"a"</formula>
    </cfRule>
    <cfRule type="cellIs" dxfId="483" priority="533" stopIfTrue="1" operator="equal">
      <formula>"s"</formula>
    </cfRule>
  </conditionalFormatting>
  <conditionalFormatting sqref="D276 D346">
    <cfRule type="expression" dxfId="482" priority="530" stopIfTrue="1">
      <formula>F276=0</formula>
    </cfRule>
  </conditionalFormatting>
  <conditionalFormatting sqref="D350 F350 H350 J350 L350 N350 P350 R350 T350 V350">
    <cfRule type="cellIs" dxfId="481" priority="179" stopIfTrue="1" operator="equal">
      <formula>"s"</formula>
    </cfRule>
    <cfRule type="cellIs" dxfId="480" priority="178" stopIfTrue="1" operator="equal">
      <formula>"a"</formula>
    </cfRule>
  </conditionalFormatting>
  <conditionalFormatting sqref="D352 F352 H352 J352 L352 N352 P352 R352 T352 V352">
    <cfRule type="cellIs" dxfId="479" priority="175" stopIfTrue="1" operator="equal">
      <formula>"s"</formula>
    </cfRule>
    <cfRule type="cellIs" dxfId="478" priority="174" stopIfTrue="1" operator="equal">
      <formula>"a"</formula>
    </cfRule>
  </conditionalFormatting>
  <conditionalFormatting sqref="D354 F354 H354 J354 L354 N354 P354 R354 T354 V354">
    <cfRule type="cellIs" dxfId="477" priority="195" stopIfTrue="1" operator="equal">
      <formula>"s"</formula>
    </cfRule>
    <cfRule type="cellIs" dxfId="476" priority="194" stopIfTrue="1" operator="equal">
      <formula>"a"</formula>
    </cfRule>
  </conditionalFormatting>
  <conditionalFormatting sqref="D356:D357 F356:F357 H356:H357 J356:J357 L356:L357 N356:N357 P356:P357 R356:R357 T356:T357 V356:V357">
    <cfRule type="cellIs" dxfId="475" priority="183" stopIfTrue="1" operator="equal">
      <formula>"s"</formula>
    </cfRule>
    <cfRule type="cellIs" dxfId="474" priority="182" stopIfTrue="1" operator="equal">
      <formula>"a"</formula>
    </cfRule>
  </conditionalFormatting>
  <conditionalFormatting sqref="D359">
    <cfRule type="expression" dxfId="473" priority="199" stopIfTrue="1">
      <formula>F359=0</formula>
    </cfRule>
  </conditionalFormatting>
  <conditionalFormatting sqref="D375 F375 H375 J375 L375 N375 P375 R375 T375 V375">
    <cfRule type="cellIs" dxfId="472" priority="42" stopIfTrue="1" operator="equal">
      <formula>"a"</formula>
    </cfRule>
    <cfRule type="cellIs" dxfId="471" priority="43" stopIfTrue="1" operator="equal">
      <formula>"s"</formula>
    </cfRule>
  </conditionalFormatting>
  <conditionalFormatting sqref="D379 F379 H379 J379 L379 N379 P379 R379 T379 V379">
    <cfRule type="cellIs" dxfId="470" priority="38" stopIfTrue="1" operator="equal">
      <formula>"a"</formula>
    </cfRule>
    <cfRule type="cellIs" dxfId="469" priority="39" stopIfTrue="1" operator="equal">
      <formula>"s"</formula>
    </cfRule>
  </conditionalFormatting>
  <conditionalFormatting sqref="D381">
    <cfRule type="expression" dxfId="468" priority="405" stopIfTrue="1">
      <formula>F381=0</formula>
    </cfRule>
  </conditionalFormatting>
  <conditionalFormatting sqref="D383:D384 F383:F384 H383:H384 J383:J384 L383:L384 N383:N384 P383:P384 R383:R384 T383:T384 V383:V384">
    <cfRule type="cellIs" dxfId="467" priority="937" stopIfTrue="1" operator="equal">
      <formula>"s"</formula>
    </cfRule>
    <cfRule type="cellIs" dxfId="466" priority="936" stopIfTrue="1" operator="equal">
      <formula>"a"</formula>
    </cfRule>
  </conditionalFormatting>
  <conditionalFormatting sqref="D386">
    <cfRule type="expression" dxfId="465" priority="944" stopIfTrue="1">
      <formula>F386=0</formula>
    </cfRule>
  </conditionalFormatting>
  <conditionalFormatting sqref="D404">
    <cfRule type="expression" dxfId="464" priority="205" stopIfTrue="1">
      <formula>F404=0</formula>
    </cfRule>
  </conditionalFormatting>
  <conditionalFormatting sqref="D408:D409 F408:F409 H408:H409 J408:J409 L408:L409 N408:N409 P408:P409 R408:R409 T408:T409 V408:V409">
    <cfRule type="cellIs" dxfId="463" priority="884" stopIfTrue="1" operator="equal">
      <formula>"a"</formula>
    </cfRule>
    <cfRule type="cellIs" dxfId="462" priority="885" stopIfTrue="1" operator="equal">
      <formula>"s"</formula>
    </cfRule>
  </conditionalFormatting>
  <conditionalFormatting sqref="D430 D438">
    <cfRule type="expression" dxfId="461" priority="391" stopIfTrue="1">
      <formula>F430=0</formula>
    </cfRule>
  </conditionalFormatting>
  <conditionalFormatting sqref="D436 F436 H436 J436 L436 N436 P436 R436 T436 V436">
    <cfRule type="cellIs" dxfId="460" priority="395" stopIfTrue="1" operator="equal">
      <formula>"a"</formula>
    </cfRule>
    <cfRule type="cellIs" dxfId="459" priority="396" stopIfTrue="1" operator="equal">
      <formula>"s"</formula>
    </cfRule>
  </conditionalFormatting>
  <conditionalFormatting sqref="D441:D443 F441:F443 H441:H443 J441:J443 L441:L443 N441:N443 P441:P443 R441:R443 T441:T443 V441:V443">
    <cfRule type="cellIs" dxfId="458" priority="352" stopIfTrue="1" operator="equal">
      <formula>"a"</formula>
    </cfRule>
    <cfRule type="cellIs" dxfId="457" priority="353" stopIfTrue="1" operator="equal">
      <formula>"s"</formula>
    </cfRule>
  </conditionalFormatting>
  <conditionalFormatting sqref="D445:D447 F445:F447 H445:H447 J445:J447 L445:L447 N445:N447 P445:P447 R445:R447 T445:T447 V445:V447">
    <cfRule type="cellIs" dxfId="456" priority="47" stopIfTrue="1" operator="equal">
      <formula>"s"</formula>
    </cfRule>
    <cfRule type="cellIs" dxfId="455" priority="46" stopIfTrue="1" operator="equal">
      <formula>"a"</formula>
    </cfRule>
  </conditionalFormatting>
  <conditionalFormatting sqref="D449 D464">
    <cfRule type="expression" dxfId="454" priority="350" stopIfTrue="1">
      <formula>F449=0</formula>
    </cfRule>
  </conditionalFormatting>
  <conditionalFormatting sqref="D452:D458 F452:F458 H452:H458 J452:J458 L452:L458 N452:N458 P452:P458 R452:R458 T452:T458 V452:V458 D460:D462 F460:F462 H460:H462 J460:J462 L460:L462 N460:N462 P460:P462 R460:R462 T460:T462 V460:V462">
    <cfRule type="cellIs" dxfId="453" priority="346" stopIfTrue="1" operator="equal">
      <formula>"a"</formula>
    </cfRule>
    <cfRule type="cellIs" dxfId="452" priority="347" stopIfTrue="1" operator="equal">
      <formula>"s"</formula>
    </cfRule>
  </conditionalFormatting>
  <conditionalFormatting sqref="D581">
    <cfRule type="expression" dxfId="451" priority="313" stopIfTrue="1">
      <formula>F581=0</formula>
    </cfRule>
  </conditionalFormatting>
  <conditionalFormatting sqref="D16:E16 D21:E21 D45:E45 D105:E105 D120:E120 D124:E124 D138:E138 D167 D185:E185 D195:E195 D204:E204 D363:E363 D367:E367 D399:E399 D411:E411 D415:E415 D424:E424 D474 D484 D492:E492 D497:E497 D504 D513:E513 D523:E523 D543 D552:E552 D567:E567">
    <cfRule type="expression" dxfId="450" priority="1274" stopIfTrue="1">
      <formula>F16=0</formula>
    </cfRule>
  </conditionalFormatting>
  <conditionalFormatting sqref="D91:E91">
    <cfRule type="expression" dxfId="449" priority="607" stopIfTrue="1">
      <formula>F91=0</formula>
    </cfRule>
  </conditionalFormatting>
  <conditionalFormatting sqref="D111:E111">
    <cfRule type="expression" dxfId="448" priority="1005" stopIfTrue="1">
      <formula>F111=0</formula>
    </cfRule>
  </conditionalFormatting>
  <conditionalFormatting sqref="D129:E129">
    <cfRule type="expression" dxfId="447" priority="758" stopIfTrue="1">
      <formula>F129=0</formula>
    </cfRule>
  </conditionalFormatting>
  <conditionalFormatting sqref="D174:E174">
    <cfRule type="expression" dxfId="446" priority="669" stopIfTrue="1">
      <formula>F174=0</formula>
    </cfRule>
  </conditionalFormatting>
  <conditionalFormatting sqref="D181:E181">
    <cfRule type="expression" dxfId="445" priority="747" stopIfTrue="1">
      <formula>F181=0</formula>
    </cfRule>
  </conditionalFormatting>
  <conditionalFormatting sqref="D6:W14 D18:W19 D36:W43 D122:W122 D132:W136 D183:W183 D279:W281 D361:W361 D365:W365 D413:W413 D417:W417 D418:D422 F418:F422 H418:H422 J418:J422 L418:L422 N418:N422 P418:P422 R418:R422 T418:T422 V418:V422 D426:D428 F426:F428 H426:H428 J426:J428 L426:L428 N426:N428 P426:P428 R426:R428 T426:T428 V426:V428 D433:D434 F433:F434 H433:H434 J433:J434 L433:L434 N433:N434 P433:P434 R433:R434 T433:T434 V433:V434 D467:W472 D476:W482 D486:W490 D494:D495 F494:F495 H494:H495 J494:J495 L494:L495 N494:N495 P494:P495 R494:R495 T494:T495 V494:V495 D499:W502 D507:W507 D509:W511">
    <cfRule type="cellIs" dxfId="444" priority="1348" stopIfTrue="1" operator="equal">
      <formula>"a"</formula>
    </cfRule>
    <cfRule type="cellIs" dxfId="443" priority="1349" stopIfTrue="1" operator="equal">
      <formula>"s"</formula>
    </cfRule>
  </conditionalFormatting>
  <conditionalFormatting sqref="D23:W27">
    <cfRule type="cellIs" dxfId="442" priority="636" stopIfTrue="1" operator="equal">
      <formula>"a"</formula>
    </cfRule>
    <cfRule type="cellIs" dxfId="441" priority="637" stopIfTrue="1" operator="equal">
      <formula>"s"</formula>
    </cfRule>
  </conditionalFormatting>
  <conditionalFormatting sqref="D31:W32">
    <cfRule type="cellIs" dxfId="440" priority="615" stopIfTrue="1" operator="equal">
      <formula>"a"</formula>
    </cfRule>
    <cfRule type="cellIs" dxfId="439" priority="616" stopIfTrue="1" operator="equal">
      <formula>"s"</formula>
    </cfRule>
  </conditionalFormatting>
  <conditionalFormatting sqref="D47:W57">
    <cfRule type="cellIs" dxfId="438" priority="274" stopIfTrue="1" operator="equal">
      <formula>"a"</formula>
    </cfRule>
    <cfRule type="cellIs" dxfId="437" priority="275" stopIfTrue="1" operator="equal">
      <formula>"s"</formula>
    </cfRule>
  </conditionalFormatting>
  <conditionalFormatting sqref="D62:W65 D67:W70">
    <cfRule type="cellIs" dxfId="436" priority="1226" stopIfTrue="1" operator="equal">
      <formula>"a"</formula>
    </cfRule>
    <cfRule type="cellIs" dxfId="435" priority="1227" stopIfTrue="1" operator="equal">
      <formula>"s"</formula>
    </cfRule>
  </conditionalFormatting>
  <conditionalFormatting sqref="D94:W103 D207:D210 F207:F210 H207:H210 J207:J210 L207:L210 N207:N210 P207:P210 R207:R210 T207:T210 V207:V210">
    <cfRule type="cellIs" dxfId="434" priority="77" stopIfTrue="1" operator="equal">
      <formula>"s"</formula>
    </cfRule>
    <cfRule type="cellIs" dxfId="433" priority="76" stopIfTrue="1" operator="equal">
      <formula>"a"</formula>
    </cfRule>
  </conditionalFormatting>
  <conditionalFormatting sqref="D108:W109">
    <cfRule type="cellIs" dxfId="432" priority="1001" stopIfTrue="1" operator="equal">
      <formula>"a"</formula>
    </cfRule>
    <cfRule type="cellIs" dxfId="431" priority="1002" stopIfTrue="1" operator="equal">
      <formula>"s"</formula>
    </cfRule>
  </conditionalFormatting>
  <conditionalFormatting sqref="D113:W118">
    <cfRule type="cellIs" dxfId="430" priority="16" stopIfTrue="1" operator="equal">
      <formula>"s"</formula>
    </cfRule>
    <cfRule type="cellIs" dxfId="429" priority="15" stopIfTrue="1" operator="equal">
      <formula>"a"</formula>
    </cfRule>
  </conditionalFormatting>
  <conditionalFormatting sqref="D126:W127">
    <cfRule type="cellIs" dxfId="428" priority="757" stopIfTrue="1" operator="equal">
      <formula>"s"</formula>
    </cfRule>
    <cfRule type="cellIs" dxfId="427" priority="756" stopIfTrue="1" operator="equal">
      <formula>"a"</formula>
    </cfRule>
  </conditionalFormatting>
  <conditionalFormatting sqref="D140:W145">
    <cfRule type="cellIs" dxfId="426" priority="318" stopIfTrue="1" operator="equal">
      <formula>"s"</formula>
    </cfRule>
    <cfRule type="cellIs" dxfId="425" priority="317" stopIfTrue="1" operator="equal">
      <formula>"a"</formula>
    </cfRule>
  </conditionalFormatting>
  <conditionalFormatting sqref="D150:W152">
    <cfRule type="cellIs" dxfId="424" priority="260" stopIfTrue="1" operator="equal">
      <formula>"s"</formula>
    </cfRule>
    <cfRule type="cellIs" dxfId="423" priority="259" stopIfTrue="1" operator="equal">
      <formula>"a"</formula>
    </cfRule>
  </conditionalFormatting>
  <conditionalFormatting sqref="D155:W155 D157:W157 D159:W159">
    <cfRule type="cellIs" dxfId="422" priority="272" stopIfTrue="1" operator="equal">
      <formula>"s"</formula>
    </cfRule>
    <cfRule type="cellIs" dxfId="421" priority="271" stopIfTrue="1" operator="equal">
      <formula>"a"</formula>
    </cfRule>
  </conditionalFormatting>
  <conditionalFormatting sqref="D161:W162">
    <cfRule type="cellIs" dxfId="420" priority="247" stopIfTrue="1" operator="equal">
      <formula>"a"</formula>
    </cfRule>
    <cfRule type="cellIs" dxfId="419" priority="248" stopIfTrue="1" operator="equal">
      <formula>"s"</formula>
    </cfRule>
  </conditionalFormatting>
  <conditionalFormatting sqref="D164:W165">
    <cfRule type="cellIs" dxfId="418" priority="256" stopIfTrue="1" operator="equal">
      <formula>"s"</formula>
    </cfRule>
    <cfRule type="cellIs" dxfId="417" priority="255" stopIfTrue="1" operator="equal">
      <formula>"a"</formula>
    </cfRule>
  </conditionalFormatting>
  <conditionalFormatting sqref="D170:W172">
    <cfRule type="cellIs" dxfId="416" priority="671" stopIfTrue="1" operator="equal">
      <formula>"s"</formula>
    </cfRule>
    <cfRule type="cellIs" dxfId="415" priority="670" stopIfTrue="1" operator="equal">
      <formula>"a"</formula>
    </cfRule>
  </conditionalFormatting>
  <conditionalFormatting sqref="D176:W179">
    <cfRule type="cellIs" dxfId="414" priority="748" stopIfTrue="1" operator="equal">
      <formula>"a"</formula>
    </cfRule>
    <cfRule type="cellIs" dxfId="413" priority="749" stopIfTrue="1" operator="equal">
      <formula>"s"</formula>
    </cfRule>
  </conditionalFormatting>
  <conditionalFormatting sqref="D187:W193">
    <cfRule type="cellIs" dxfId="412" priority="730" stopIfTrue="1" operator="equal">
      <formula>"s"</formula>
    </cfRule>
    <cfRule type="cellIs" dxfId="411" priority="729" stopIfTrue="1" operator="equal">
      <formula>"a"</formula>
    </cfRule>
  </conditionalFormatting>
  <conditionalFormatting sqref="D197:W202">
    <cfRule type="cellIs" dxfId="410" priority="709" stopIfTrue="1" operator="equal">
      <formula>"s"</formula>
    </cfRule>
    <cfRule type="cellIs" dxfId="409" priority="708" stopIfTrue="1" operator="equal">
      <formula>"a"</formula>
    </cfRule>
  </conditionalFormatting>
  <conditionalFormatting sqref="D215:W215">
    <cfRule type="cellIs" dxfId="408" priority="127" stopIfTrue="1" operator="equal">
      <formula>"s"</formula>
    </cfRule>
    <cfRule type="cellIs" dxfId="407" priority="126" stopIfTrue="1" operator="equal">
      <formula>"a"</formula>
    </cfRule>
  </conditionalFormatting>
  <conditionalFormatting sqref="D218:W218">
    <cfRule type="cellIs" dxfId="406" priority="163" stopIfTrue="1" operator="equal">
      <formula>"s"</formula>
    </cfRule>
    <cfRule type="cellIs" dxfId="405" priority="162" stopIfTrue="1" operator="equal">
      <formula>"a"</formula>
    </cfRule>
  </conditionalFormatting>
  <conditionalFormatting sqref="D220:W220">
    <cfRule type="cellIs" dxfId="404" priority="171" stopIfTrue="1" operator="equal">
      <formula>"s"</formula>
    </cfRule>
    <cfRule type="cellIs" dxfId="403" priority="170" stopIfTrue="1" operator="equal">
      <formula>"a"</formula>
    </cfRule>
  </conditionalFormatting>
  <conditionalFormatting sqref="D222:W227">
    <cfRule type="cellIs" dxfId="402" priority="4" stopIfTrue="1" operator="equal">
      <formula>"s"</formula>
    </cfRule>
    <cfRule type="cellIs" dxfId="401" priority="3" stopIfTrue="1" operator="equal">
      <formula>"a"</formula>
    </cfRule>
  </conditionalFormatting>
  <conditionalFormatting sqref="D229:W230">
    <cfRule type="cellIs" dxfId="400" priority="131" stopIfTrue="1" operator="equal">
      <formula>"s"</formula>
    </cfRule>
    <cfRule type="cellIs" dxfId="399" priority="130" stopIfTrue="1" operator="equal">
      <formula>"a"</formula>
    </cfRule>
  </conditionalFormatting>
  <conditionalFormatting sqref="D235:W235 D237:W237 D239:W241 D257 F257 H257 J257 L257 N257 P257 R257 T257 V257 D259 F259 H259 J259 L259 N259 P259 R259 T259 V259">
    <cfRule type="cellIs" dxfId="398" priority="602" stopIfTrue="1" operator="equal">
      <formula>"a"</formula>
    </cfRule>
    <cfRule type="cellIs" dxfId="397" priority="603" stopIfTrue="1" operator="equal">
      <formula>"s"</formula>
    </cfRule>
  </conditionalFormatting>
  <conditionalFormatting sqref="D243:W243">
    <cfRule type="cellIs" dxfId="396" priority="593" stopIfTrue="1" operator="equal">
      <formula>"a"</formula>
    </cfRule>
    <cfRule type="cellIs" dxfId="395" priority="594" stopIfTrue="1" operator="equal">
      <formula>"s"</formula>
    </cfRule>
  </conditionalFormatting>
  <conditionalFormatting sqref="D246:W248">
    <cfRule type="cellIs" dxfId="394" priority="580" stopIfTrue="1" operator="equal">
      <formula>"s"</formula>
    </cfRule>
    <cfRule type="cellIs" dxfId="393" priority="579" stopIfTrue="1" operator="equal">
      <formula>"a"</formula>
    </cfRule>
  </conditionalFormatting>
  <conditionalFormatting sqref="D250:W252">
    <cfRule type="cellIs" dxfId="392" priority="566" stopIfTrue="1" operator="equal">
      <formula>"a"</formula>
    </cfRule>
    <cfRule type="cellIs" dxfId="391" priority="567" stopIfTrue="1" operator="equal">
      <formula>"s"</formula>
    </cfRule>
  </conditionalFormatting>
  <conditionalFormatting sqref="D286:W292">
    <cfRule type="cellIs" dxfId="390" priority="520" stopIfTrue="1" operator="equal">
      <formula>"s"</formula>
    </cfRule>
    <cfRule type="cellIs" dxfId="389" priority="519" stopIfTrue="1" operator="equal">
      <formula>"a"</formula>
    </cfRule>
  </conditionalFormatting>
  <conditionalFormatting sqref="D294:W294">
    <cfRule type="cellIs" dxfId="388" priority="509" stopIfTrue="1" operator="equal">
      <formula>"a"</formula>
    </cfRule>
    <cfRule type="cellIs" dxfId="387" priority="510" stopIfTrue="1" operator="equal">
      <formula>"s"</formula>
    </cfRule>
  </conditionalFormatting>
  <conditionalFormatting sqref="D296:W304">
    <cfRule type="cellIs" dxfId="386" priority="453" stopIfTrue="1" operator="equal">
      <formula>"s"</formula>
    </cfRule>
    <cfRule type="cellIs" dxfId="385" priority="452" stopIfTrue="1" operator="equal">
      <formula>"a"</formula>
    </cfRule>
  </conditionalFormatting>
  <conditionalFormatting sqref="D306:W306">
    <cfRule type="cellIs" dxfId="384" priority="496" stopIfTrue="1" operator="equal">
      <formula>"a"</formula>
    </cfRule>
    <cfRule type="cellIs" dxfId="383" priority="497" stopIfTrue="1" operator="equal">
      <formula>"s"</formula>
    </cfRule>
  </conditionalFormatting>
  <conditionalFormatting sqref="D308:W316">
    <cfRule type="cellIs" dxfId="382" priority="499" stopIfTrue="1" operator="equal">
      <formula>"a"</formula>
    </cfRule>
    <cfRule type="cellIs" dxfId="381" priority="500" stopIfTrue="1" operator="equal">
      <formula>"s"</formula>
    </cfRule>
  </conditionalFormatting>
  <conditionalFormatting sqref="D319:W319">
    <cfRule type="cellIs" dxfId="380" priority="491" stopIfTrue="1" operator="equal">
      <formula>"a"</formula>
    </cfRule>
    <cfRule type="cellIs" dxfId="379" priority="492" stopIfTrue="1" operator="equal">
      <formula>"s"</formula>
    </cfRule>
  </conditionalFormatting>
  <conditionalFormatting sqref="D321:W326">
    <cfRule type="cellIs" dxfId="378" priority="444" stopIfTrue="1" operator="equal">
      <formula>"s"</formula>
    </cfRule>
    <cfRule type="cellIs" dxfId="377" priority="443" stopIfTrue="1" operator="equal">
      <formula>"a"</formula>
    </cfRule>
  </conditionalFormatting>
  <conditionalFormatting sqref="D328:W328">
    <cfRule type="cellIs" dxfId="376" priority="482" stopIfTrue="1" operator="equal">
      <formula>"s"</formula>
    </cfRule>
    <cfRule type="cellIs" dxfId="375" priority="481" stopIfTrue="1" operator="equal">
      <formula>"a"</formula>
    </cfRule>
  </conditionalFormatting>
  <conditionalFormatting sqref="D330:W335">
    <cfRule type="cellIs" dxfId="374" priority="484" stopIfTrue="1" operator="equal">
      <formula>"a"</formula>
    </cfRule>
    <cfRule type="cellIs" dxfId="373" priority="485" stopIfTrue="1" operator="equal">
      <formula>"s"</formula>
    </cfRule>
  </conditionalFormatting>
  <conditionalFormatting sqref="D337:W337">
    <cfRule type="cellIs" dxfId="372" priority="475" stopIfTrue="1" operator="equal">
      <formula>"s"</formula>
    </cfRule>
    <cfRule type="cellIs" dxfId="371" priority="474" stopIfTrue="1" operator="equal">
      <formula>"a"</formula>
    </cfRule>
  </conditionalFormatting>
  <conditionalFormatting sqref="D339:W341">
    <cfRule type="cellIs" dxfId="370" priority="471" stopIfTrue="1" operator="equal">
      <formula>"s"</formula>
    </cfRule>
    <cfRule type="cellIs" dxfId="369" priority="470" stopIfTrue="1" operator="equal">
      <formula>"a"</formula>
    </cfRule>
  </conditionalFormatting>
  <conditionalFormatting sqref="D344:W344">
    <cfRule type="cellIs" dxfId="368" priority="118" stopIfTrue="1" operator="equal">
      <formula>"a"</formula>
    </cfRule>
    <cfRule type="cellIs" dxfId="367" priority="119" stopIfTrue="1" operator="equal">
      <formula>"s"</formula>
    </cfRule>
  </conditionalFormatting>
  <conditionalFormatting sqref="D370:W371 D373:W374">
    <cfRule type="cellIs" dxfId="366" priority="34" stopIfTrue="1" operator="equal">
      <formula>"s"</formula>
    </cfRule>
    <cfRule type="cellIs" dxfId="365" priority="33" stopIfTrue="1" operator="equal">
      <formula>"a"</formula>
    </cfRule>
  </conditionalFormatting>
  <conditionalFormatting sqref="D377:W378">
    <cfRule type="cellIs" dxfId="364" priority="37" stopIfTrue="1" operator="equal">
      <formula>"s"</formula>
    </cfRule>
    <cfRule type="cellIs" dxfId="363" priority="36" stopIfTrue="1" operator="equal">
      <formula>"a"</formula>
    </cfRule>
  </conditionalFormatting>
  <conditionalFormatting sqref="D389:W391">
    <cfRule type="cellIs" dxfId="362" priority="115" stopIfTrue="1" operator="equal">
      <formula>"s"</formula>
    </cfRule>
    <cfRule type="cellIs" dxfId="361" priority="114" stopIfTrue="1" operator="equal">
      <formula>"a"</formula>
    </cfRule>
  </conditionalFormatting>
  <conditionalFormatting sqref="D393:W397">
    <cfRule type="cellIs" dxfId="360" priority="98" stopIfTrue="1" operator="equal">
      <formula>"s"</formula>
    </cfRule>
    <cfRule type="cellIs" dxfId="359" priority="97" stopIfTrue="1" operator="equal">
      <formula>"a"</formula>
    </cfRule>
  </conditionalFormatting>
  <conditionalFormatting sqref="D402:W402">
    <cfRule type="cellIs" dxfId="358" priority="208" stopIfTrue="1" operator="equal">
      <formula>"s"</formula>
    </cfRule>
    <cfRule type="cellIs" dxfId="357" priority="207" stopIfTrue="1" operator="equal">
      <formula>"a"</formula>
    </cfRule>
  </conditionalFormatting>
  <conditionalFormatting sqref="D407:W407">
    <cfRule type="cellIs" dxfId="356" priority="887" stopIfTrue="1" operator="equal">
      <formula>"a"</formula>
    </cfRule>
    <cfRule type="cellIs" dxfId="355" priority="888" stopIfTrue="1" operator="equal">
      <formula>"s"</formula>
    </cfRule>
  </conditionalFormatting>
  <conditionalFormatting sqref="D515:W521">
    <cfRule type="cellIs" dxfId="354" priority="1122" stopIfTrue="1" operator="equal">
      <formula>"a"</formula>
    </cfRule>
    <cfRule type="cellIs" dxfId="353" priority="1123" stopIfTrue="1" operator="equal">
      <formula>"s"</formula>
    </cfRule>
  </conditionalFormatting>
  <conditionalFormatting sqref="D525:W541">
    <cfRule type="cellIs" dxfId="352" priority="6" stopIfTrue="1" operator="equal">
      <formula>"s"</formula>
    </cfRule>
    <cfRule type="cellIs" dxfId="351" priority="5" stopIfTrue="1" operator="equal">
      <formula>"a"</formula>
    </cfRule>
  </conditionalFormatting>
  <conditionalFormatting sqref="D545:W550">
    <cfRule type="cellIs" dxfId="350" priority="891" stopIfTrue="1" operator="equal">
      <formula>"s"</formula>
    </cfRule>
    <cfRule type="cellIs" dxfId="349" priority="890" stopIfTrue="1" operator="equal">
      <formula>"a"</formula>
    </cfRule>
  </conditionalFormatting>
  <conditionalFormatting sqref="D555:W557">
    <cfRule type="cellIs" dxfId="348" priority="221" stopIfTrue="1" operator="equal">
      <formula>"a"</formula>
    </cfRule>
    <cfRule type="cellIs" dxfId="347" priority="222" stopIfTrue="1" operator="equal">
      <formula>"s"</formula>
    </cfRule>
  </conditionalFormatting>
  <conditionalFormatting sqref="D559:W561">
    <cfRule type="cellIs" dxfId="346" priority="217" stopIfTrue="1" operator="equal">
      <formula>"s"</formula>
    </cfRule>
    <cfRule type="cellIs" dxfId="345" priority="216" stopIfTrue="1" operator="equal">
      <formula>"a"</formula>
    </cfRule>
  </conditionalFormatting>
  <conditionalFormatting sqref="D563:W565">
    <cfRule type="cellIs" dxfId="344" priority="21" stopIfTrue="1" operator="equal">
      <formula>"a"</formula>
    </cfRule>
    <cfRule type="cellIs" dxfId="343" priority="22" stopIfTrue="1" operator="equal">
      <formula>"s"</formula>
    </cfRule>
  </conditionalFormatting>
  <conditionalFormatting sqref="D570:W579">
    <cfRule type="cellIs" dxfId="342" priority="315" stopIfTrue="1" operator="equal">
      <formula>"a"</formula>
    </cfRule>
    <cfRule type="cellIs" dxfId="341" priority="316" stopIfTrue="1" operator="equal">
      <formula>"s"</formula>
    </cfRule>
  </conditionalFormatting>
  <conditionalFormatting sqref="U75 D75:T79 V75:W79 U77:U79 D82:W84 D86:W87 D89:W89">
    <cfRule type="cellIs" dxfId="340" priority="610" stopIfTrue="1" operator="equal">
      <formula>"s"</formula>
    </cfRule>
    <cfRule type="cellIs" dxfId="339" priority="609" stopIfTrue="1" operator="equal">
      <formula>"a"</formula>
    </cfRule>
  </conditionalFormatting>
  <conditionalFormatting sqref="Y15">
    <cfRule type="cellIs" dxfId="338" priority="763" stopIfTrue="1" operator="lessThan">
      <formula>F16</formula>
    </cfRule>
    <cfRule type="cellIs" dxfId="337" priority="762" stopIfTrue="1" operator="greaterThan">
      <formula>Z15</formula>
    </cfRule>
  </conditionalFormatting>
  <conditionalFormatting sqref="Y18">
    <cfRule type="expression" dxfId="336" priority="1358" stopIfTrue="1">
      <formula>SUM($AA$19:$AA$19)&gt;0</formula>
    </cfRule>
  </conditionalFormatting>
  <conditionalFormatting sqref="Y19">
    <cfRule type="expression" dxfId="335" priority="1359" stopIfTrue="1">
      <formula>SUM($AA$19)&gt;0</formula>
    </cfRule>
  </conditionalFormatting>
  <conditionalFormatting sqref="Y20">
    <cfRule type="cellIs" dxfId="334" priority="764" stopIfTrue="1" operator="greaterThan">
      <formula>Z20</formula>
    </cfRule>
    <cfRule type="cellIs" dxfId="333" priority="765" stopIfTrue="1" operator="lessThan">
      <formula>F21</formula>
    </cfRule>
  </conditionalFormatting>
  <conditionalFormatting sqref="Y24">
    <cfRule type="expression" dxfId="332" priority="627" stopIfTrue="1">
      <formula>AA26&gt;0</formula>
    </cfRule>
  </conditionalFormatting>
  <conditionalFormatting sqref="Y25">
    <cfRule type="expression" dxfId="331" priority="626" stopIfTrue="1">
      <formula>AA26&gt;0</formula>
    </cfRule>
  </conditionalFormatting>
  <conditionalFormatting sqref="Y26">
    <cfRule type="expression" dxfId="330" priority="628" stopIfTrue="1">
      <formula>SUM(AA26)&gt;0</formula>
    </cfRule>
  </conditionalFormatting>
  <conditionalFormatting sqref="Y28">
    <cfRule type="cellIs" dxfId="329" priority="649" stopIfTrue="1" operator="greaterThan">
      <formula>Z28</formula>
    </cfRule>
    <cfRule type="cellIs" dxfId="328" priority="650" stopIfTrue="1" operator="lessThan">
      <formula>F29</formula>
    </cfRule>
  </conditionalFormatting>
  <conditionalFormatting sqref="Y33">
    <cfRule type="cellIs" dxfId="327" priority="612" stopIfTrue="1" operator="greaterThan">
      <formula>Z33</formula>
    </cfRule>
    <cfRule type="cellIs" dxfId="326" priority="613" stopIfTrue="1" operator="lessThan">
      <formula>F34</formula>
    </cfRule>
  </conditionalFormatting>
  <conditionalFormatting sqref="Y44">
    <cfRule type="cellIs" dxfId="325" priority="770" stopIfTrue="1" operator="greaterThan">
      <formula>Z44</formula>
    </cfRule>
    <cfRule type="cellIs" dxfId="324" priority="771" stopIfTrue="1" operator="lessThan">
      <formula>F45</formula>
    </cfRule>
  </conditionalFormatting>
  <conditionalFormatting sqref="Y58">
    <cfRule type="cellIs" dxfId="323" priority="620" stopIfTrue="1" operator="lessThan">
      <formula>F59</formula>
    </cfRule>
    <cfRule type="cellIs" dxfId="322" priority="619" stopIfTrue="1" operator="greaterThan">
      <formula>Z58</formula>
    </cfRule>
  </conditionalFormatting>
  <conditionalFormatting sqref="Y71">
    <cfRule type="cellIs" dxfId="321" priority="772" stopIfTrue="1" operator="greaterThan">
      <formula>Z71</formula>
    </cfRule>
    <cfRule type="cellIs" dxfId="320" priority="773" stopIfTrue="1" operator="lessThan">
      <formula>F72</formula>
    </cfRule>
  </conditionalFormatting>
  <conditionalFormatting sqref="Y90">
    <cfRule type="cellIs" dxfId="319" priority="606" stopIfTrue="1" operator="lessThan">
      <formula>F91</formula>
    </cfRule>
    <cfRule type="cellIs" dxfId="318" priority="605" stopIfTrue="1" operator="greaterThan">
      <formula>Z90</formula>
    </cfRule>
  </conditionalFormatting>
  <conditionalFormatting sqref="Y99">
    <cfRule type="expression" dxfId="317" priority="911" stopIfTrue="1">
      <formula>SUM(AA100)&gt;0</formula>
    </cfRule>
  </conditionalFormatting>
  <conditionalFormatting sqref="Y100">
    <cfRule type="expression" dxfId="316" priority="910" stopIfTrue="1">
      <formula>SUM(AA100)&gt;0</formula>
    </cfRule>
  </conditionalFormatting>
  <conditionalFormatting sqref="Y104">
    <cfRule type="cellIs" dxfId="315" priority="776" stopIfTrue="1" operator="greaterThan">
      <formula>Z104</formula>
    </cfRule>
    <cfRule type="cellIs" dxfId="314" priority="777" stopIfTrue="1" operator="lessThan">
      <formula>F105</formula>
    </cfRule>
  </conditionalFormatting>
  <conditionalFormatting sqref="Y110">
    <cfRule type="cellIs" dxfId="313" priority="778" stopIfTrue="1" operator="greaterThan">
      <formula>Z110</formula>
    </cfRule>
    <cfRule type="cellIs" dxfId="312" priority="779" stopIfTrue="1" operator="lessThan">
      <formula>F111</formula>
    </cfRule>
  </conditionalFormatting>
  <conditionalFormatting sqref="Y115">
    <cfRule type="expression" dxfId="311" priority="11" stopIfTrue="1">
      <formula>SUM(AA116)&gt;0</formula>
    </cfRule>
  </conditionalFormatting>
  <conditionalFormatting sqref="Y116">
    <cfRule type="expression" dxfId="310" priority="10" stopIfTrue="1">
      <formula>SUM(AA116)&gt;0</formula>
    </cfRule>
  </conditionalFormatting>
  <conditionalFormatting sqref="Y119">
    <cfRule type="cellIs" dxfId="309" priority="783" stopIfTrue="1" operator="lessThan">
      <formula>F120</formula>
    </cfRule>
    <cfRule type="cellIs" dxfId="308" priority="782" stopIfTrue="1" operator="greaterThan">
      <formula>Z119</formula>
    </cfRule>
  </conditionalFormatting>
  <conditionalFormatting sqref="Y123">
    <cfRule type="cellIs" dxfId="307" priority="785" stopIfTrue="1" operator="lessThan">
      <formula>F124</formula>
    </cfRule>
    <cfRule type="cellIs" dxfId="306" priority="784" stopIfTrue="1" operator="greaterThan">
      <formula>Z123</formula>
    </cfRule>
  </conditionalFormatting>
  <conditionalFormatting sqref="Y128">
    <cfRule type="cellIs" dxfId="305" priority="753" stopIfTrue="1" operator="lessThan">
      <formula>F129</formula>
    </cfRule>
    <cfRule type="cellIs" dxfId="304" priority="752" stopIfTrue="1" operator="greaterThan">
      <formula>Z128</formula>
    </cfRule>
  </conditionalFormatting>
  <conditionalFormatting sqref="Y137">
    <cfRule type="cellIs" dxfId="303" priority="786" stopIfTrue="1" operator="greaterThan">
      <formula>Z137</formula>
    </cfRule>
    <cfRule type="cellIs" dxfId="302" priority="787" stopIfTrue="1" operator="lessThan">
      <formula>F138</formula>
    </cfRule>
  </conditionalFormatting>
  <conditionalFormatting sqref="Y146">
    <cfRule type="cellIs" dxfId="301" priority="320" stopIfTrue="1" operator="lessThan">
      <formula>F147</formula>
    </cfRule>
    <cfRule type="cellIs" dxfId="300" priority="319" stopIfTrue="1" operator="greaterThan">
      <formula>Z146</formula>
    </cfRule>
  </conditionalFormatting>
  <conditionalFormatting sqref="Y166">
    <cfRule type="cellIs" dxfId="299" priority="788" stopIfTrue="1" operator="greaterThan">
      <formula>Z166</formula>
    </cfRule>
    <cfRule type="cellIs" dxfId="298" priority="789" stopIfTrue="1" operator="lessThan">
      <formula>F167</formula>
    </cfRule>
  </conditionalFormatting>
  <conditionalFormatting sqref="Y173">
    <cfRule type="cellIs" dxfId="297" priority="667" stopIfTrue="1" operator="greaterThan">
      <formula>Z173</formula>
    </cfRule>
    <cfRule type="cellIs" dxfId="296" priority="668" stopIfTrue="1" operator="lessThan">
      <formula>F174</formula>
    </cfRule>
  </conditionalFormatting>
  <conditionalFormatting sqref="Y180">
    <cfRule type="cellIs" dxfId="295" priority="745" stopIfTrue="1" operator="lessThan">
      <formula>F181</formula>
    </cfRule>
    <cfRule type="cellIs" dxfId="294" priority="744" stopIfTrue="1" operator="greaterThan">
      <formula>Z180</formula>
    </cfRule>
  </conditionalFormatting>
  <conditionalFormatting sqref="Y184">
    <cfRule type="cellIs" dxfId="293" priority="792" stopIfTrue="1" operator="greaterThan">
      <formula>Z184</formula>
    </cfRule>
    <cfRule type="cellIs" dxfId="292" priority="793" stopIfTrue="1" operator="lessThan">
      <formula>F185</formula>
    </cfRule>
  </conditionalFormatting>
  <conditionalFormatting sqref="Y194">
    <cfRule type="cellIs" dxfId="291" priority="794" stopIfTrue="1" operator="greaterThan">
      <formula>Z194</formula>
    </cfRule>
    <cfRule type="cellIs" dxfId="290" priority="795" stopIfTrue="1" operator="lessThan">
      <formula>F195</formula>
    </cfRule>
  </conditionalFormatting>
  <conditionalFormatting sqref="Y203">
    <cfRule type="cellIs" dxfId="289" priority="796" stopIfTrue="1" operator="greaterThan">
      <formula>Z203</formula>
    </cfRule>
    <cfRule type="cellIs" dxfId="288" priority="797" stopIfTrue="1" operator="lessThan">
      <formula>F204</formula>
    </cfRule>
  </conditionalFormatting>
  <conditionalFormatting sqref="Y211">
    <cfRule type="cellIs" dxfId="287" priority="90" stopIfTrue="1" operator="greaterThan">
      <formula>Z211</formula>
    </cfRule>
    <cfRule type="cellIs" dxfId="286" priority="91" stopIfTrue="1" operator="lessThan">
      <formula>F212</formula>
    </cfRule>
  </conditionalFormatting>
  <conditionalFormatting sqref="Y231">
    <cfRule type="cellIs" dxfId="285" priority="798" stopIfTrue="1" operator="greaterThan">
      <formula>Z231</formula>
    </cfRule>
    <cfRule type="cellIs" dxfId="284" priority="799" stopIfTrue="1" operator="lessThan">
      <formula>F232</formula>
    </cfRule>
  </conditionalFormatting>
  <conditionalFormatting sqref="Y253 Y267">
    <cfRule type="cellIs" dxfId="283" priority="598" stopIfTrue="1" operator="greaterThan">
      <formula>Z253</formula>
    </cfRule>
    <cfRule type="cellIs" dxfId="282" priority="599" stopIfTrue="1" operator="lessThan">
      <formula>F254</formula>
    </cfRule>
  </conditionalFormatting>
  <conditionalFormatting sqref="Y275 Y345">
    <cfRule type="cellIs" dxfId="281" priority="528" stopIfTrue="1" operator="greaterThan">
      <formula>Z275</formula>
    </cfRule>
    <cfRule type="cellIs" dxfId="280" priority="529" stopIfTrue="1" operator="lessThan">
      <formula>F276</formula>
    </cfRule>
  </conditionalFormatting>
  <conditionalFormatting sqref="Y291">
    <cfRule type="expression" dxfId="279" priority="513" stopIfTrue="1">
      <formula>SUM(AA292)&gt;0</formula>
    </cfRule>
  </conditionalFormatting>
  <conditionalFormatting sqref="Y292">
    <cfRule type="expression" dxfId="278" priority="512" stopIfTrue="1">
      <formula>SUM(AA292)&gt;0</formula>
    </cfRule>
  </conditionalFormatting>
  <conditionalFormatting sqref="Y358">
    <cfRule type="cellIs" dxfId="277" priority="198" stopIfTrue="1" operator="lessThan">
      <formula>F359</formula>
    </cfRule>
    <cfRule type="cellIs" dxfId="276" priority="197" stopIfTrue="1" operator="greaterThan">
      <formula>Z358</formula>
    </cfRule>
  </conditionalFormatting>
  <conditionalFormatting sqref="Y362">
    <cfRule type="cellIs" dxfId="275" priority="811" stopIfTrue="1" operator="lessThan">
      <formula>F363</formula>
    </cfRule>
    <cfRule type="cellIs" dxfId="274" priority="810" stopIfTrue="1" operator="greaterThan">
      <formula>Z362</formula>
    </cfRule>
  </conditionalFormatting>
  <conditionalFormatting sqref="Y366">
    <cfRule type="cellIs" dxfId="273" priority="813" stopIfTrue="1" operator="lessThan">
      <formula>F367</formula>
    </cfRule>
    <cfRule type="cellIs" dxfId="272" priority="812" stopIfTrue="1" operator="greaterThan">
      <formula>Z366</formula>
    </cfRule>
  </conditionalFormatting>
  <conditionalFormatting sqref="Y370:Y371">
    <cfRule type="expression" dxfId="271" priority="32" stopIfTrue="1">
      <formula>SUM($AA$374:$AA$375)&gt;0</formula>
    </cfRule>
  </conditionalFormatting>
  <conditionalFormatting sqref="Y373:Y374">
    <cfRule type="expression" dxfId="270" priority="31" stopIfTrue="1">
      <formula>AA373&gt;0</formula>
    </cfRule>
  </conditionalFormatting>
  <conditionalFormatting sqref="Y375 Y377:Y378">
    <cfRule type="expression" dxfId="269" priority="35" stopIfTrue="1">
      <formula>$AA$377&gt;0</formula>
    </cfRule>
  </conditionalFormatting>
  <conditionalFormatting sqref="Y379">
    <cfRule type="expression" dxfId="268" priority="1813" stopIfTrue="1">
      <formula>#REF!&gt;0</formula>
    </cfRule>
  </conditionalFormatting>
  <conditionalFormatting sqref="Y380">
    <cfRule type="cellIs" dxfId="267" priority="404" stopIfTrue="1" operator="lessThan">
      <formula>F381</formula>
    </cfRule>
    <cfRule type="cellIs" dxfId="266" priority="403" stopIfTrue="1" operator="greaterThan">
      <formula>Z380</formula>
    </cfRule>
  </conditionalFormatting>
  <conditionalFormatting sqref="Y385">
    <cfRule type="cellIs" dxfId="265" priority="816" stopIfTrue="1" operator="greaterThan">
      <formula>Z385</formula>
    </cfRule>
    <cfRule type="cellIs" dxfId="264" priority="817" stopIfTrue="1" operator="lessThan">
      <formula>F386</formula>
    </cfRule>
  </conditionalFormatting>
  <conditionalFormatting sqref="Y398">
    <cfRule type="cellIs" dxfId="263" priority="818" stopIfTrue="1" operator="greaterThan">
      <formula>Z398</formula>
    </cfRule>
    <cfRule type="cellIs" dxfId="262" priority="819" stopIfTrue="1" operator="lessThan">
      <formula>F399</formula>
    </cfRule>
  </conditionalFormatting>
  <conditionalFormatting sqref="Y403">
    <cfRule type="cellIs" dxfId="261" priority="204" stopIfTrue="1" operator="lessThan">
      <formula>F404</formula>
    </cfRule>
    <cfRule type="cellIs" dxfId="260" priority="203" stopIfTrue="1" operator="greaterThan">
      <formula>Z403</formula>
    </cfRule>
  </conditionalFormatting>
  <conditionalFormatting sqref="Y407">
    <cfRule type="expression" dxfId="259" priority="874" stopIfTrue="1">
      <formula>SUM(AA408:AA409)&gt;0</formula>
    </cfRule>
  </conditionalFormatting>
  <conditionalFormatting sqref="Y408:Y409">
    <cfRule type="expression" dxfId="258" priority="877" stopIfTrue="1">
      <formula>AA408&gt;0</formula>
    </cfRule>
  </conditionalFormatting>
  <conditionalFormatting sqref="Y410">
    <cfRule type="cellIs" dxfId="257" priority="820" stopIfTrue="1" operator="greaterThan">
      <formula>Z410</formula>
    </cfRule>
    <cfRule type="cellIs" dxfId="256" priority="821" stopIfTrue="1" operator="lessThan">
      <formula>F411</formula>
    </cfRule>
  </conditionalFormatting>
  <conditionalFormatting sqref="Y414">
    <cfRule type="cellIs" dxfId="255" priority="823" stopIfTrue="1" operator="lessThan">
      <formula>F415</formula>
    </cfRule>
    <cfRule type="cellIs" dxfId="254" priority="822" stopIfTrue="1" operator="greaterThan">
      <formula>Z414</formula>
    </cfRule>
  </conditionalFormatting>
  <conditionalFormatting sqref="Y423">
    <cfRule type="cellIs" dxfId="253" priority="825" stopIfTrue="1" operator="lessThan">
      <formula>F424</formula>
    </cfRule>
    <cfRule type="cellIs" dxfId="252" priority="824" stopIfTrue="1" operator="greaterThan">
      <formula>Z423</formula>
    </cfRule>
  </conditionalFormatting>
  <conditionalFormatting sqref="Y429 Y437">
    <cfRule type="cellIs" dxfId="251" priority="390" stopIfTrue="1" operator="lessThan">
      <formula>F430</formula>
    </cfRule>
    <cfRule type="cellIs" dxfId="250" priority="389" stopIfTrue="1" operator="greaterThan">
      <formula>Z429</formula>
    </cfRule>
  </conditionalFormatting>
  <conditionalFormatting sqref="Y433:Y434">
    <cfRule type="expression" dxfId="249" priority="1556" stopIfTrue="1">
      <formula>$Y$436&gt;0</formula>
    </cfRule>
  </conditionalFormatting>
  <conditionalFormatting sqref="Y436">
    <cfRule type="expression" dxfId="248" priority="1555" stopIfTrue="1">
      <formula>$Y$436&gt;0</formula>
    </cfRule>
  </conditionalFormatting>
  <conditionalFormatting sqref="Y445">
    <cfRule type="expression" dxfId="247" priority="49" stopIfTrue="1">
      <formula>SUM(AA446)&gt;0</formula>
    </cfRule>
  </conditionalFormatting>
  <conditionalFormatting sqref="Y446">
    <cfRule type="expression" dxfId="246" priority="48" stopIfTrue="1">
      <formula>SUM(AA446)&gt;0</formula>
    </cfRule>
  </conditionalFormatting>
  <conditionalFormatting sqref="Y448">
    <cfRule type="cellIs" dxfId="245" priority="348" stopIfTrue="1" operator="greaterThan">
      <formula>Z448</formula>
    </cfRule>
    <cfRule type="cellIs" dxfId="244" priority="349" stopIfTrue="1" operator="lessThan">
      <formula>F449</formula>
    </cfRule>
  </conditionalFormatting>
  <conditionalFormatting sqref="Y452:Y453">
    <cfRule type="expression" dxfId="243" priority="358" stopIfTrue="1">
      <formula>#REF!&gt;0</formula>
    </cfRule>
  </conditionalFormatting>
  <conditionalFormatting sqref="Y460">
    <cfRule type="expression" dxfId="242" priority="334" stopIfTrue="1">
      <formula>SUM(AA461:AA462)&gt;0</formula>
    </cfRule>
  </conditionalFormatting>
  <conditionalFormatting sqref="Y461">
    <cfRule type="expression" dxfId="241" priority="333" stopIfTrue="1">
      <formula>AA461&gt;0</formula>
    </cfRule>
  </conditionalFormatting>
  <conditionalFormatting sqref="Y462">
    <cfRule type="expression" dxfId="240" priority="332" stopIfTrue="1">
      <formula>AA462&gt;0</formula>
    </cfRule>
  </conditionalFormatting>
  <conditionalFormatting sqref="Y463">
    <cfRule type="cellIs" dxfId="239" priority="364" stopIfTrue="1" operator="lessThan">
      <formula>F464</formula>
    </cfRule>
    <cfRule type="cellIs" dxfId="238" priority="363" stopIfTrue="1" operator="greaterThan">
      <formula>Z463</formula>
    </cfRule>
    <cfRule type="expression" dxfId="237" priority="362" stopIfTrue="1">
      <formula>X452="na"</formula>
    </cfRule>
  </conditionalFormatting>
  <conditionalFormatting sqref="Y473">
    <cfRule type="cellIs" dxfId="236" priority="837" stopIfTrue="1" operator="lessThan">
      <formula>F474</formula>
    </cfRule>
    <cfRule type="cellIs" dxfId="235" priority="836" stopIfTrue="1" operator="greaterThan">
      <formula>Z473</formula>
    </cfRule>
  </conditionalFormatting>
  <conditionalFormatting sqref="Y483">
    <cfRule type="cellIs" dxfId="234" priority="839" stopIfTrue="1" operator="lessThan">
      <formula>F484</formula>
    </cfRule>
    <cfRule type="cellIs" dxfId="233" priority="838" stopIfTrue="1" operator="greaterThan">
      <formula>Z483</formula>
    </cfRule>
  </conditionalFormatting>
  <conditionalFormatting sqref="Y491">
    <cfRule type="cellIs" dxfId="232" priority="841" stopIfTrue="1" operator="lessThan">
      <formula>F492</formula>
    </cfRule>
    <cfRule type="cellIs" dxfId="231" priority="840" stopIfTrue="1" operator="greaterThan">
      <formula>Z491</formula>
    </cfRule>
  </conditionalFormatting>
  <conditionalFormatting sqref="Y496">
    <cfRule type="cellIs" dxfId="230" priority="843" stopIfTrue="1" operator="lessThan">
      <formula>F497</formula>
    </cfRule>
    <cfRule type="cellIs" dxfId="229" priority="842" stopIfTrue="1" operator="greaterThan">
      <formula>Z496</formula>
    </cfRule>
  </conditionalFormatting>
  <conditionalFormatting sqref="Y503">
    <cfRule type="cellIs" dxfId="228" priority="844" stopIfTrue="1" operator="greaterThan">
      <formula>Z503</formula>
    </cfRule>
    <cfRule type="cellIs" dxfId="227" priority="845" stopIfTrue="1" operator="lessThan">
      <formula>F504</formula>
    </cfRule>
  </conditionalFormatting>
  <conditionalFormatting sqref="Y507">
    <cfRule type="expression" dxfId="226" priority="1352" stopIfTrue="1">
      <formula>SUM($AA$509:$AA$511)&gt;0</formula>
    </cfRule>
  </conditionalFormatting>
  <conditionalFormatting sqref="Y509:Y511">
    <cfRule type="expression" dxfId="225" priority="1353" stopIfTrue="1">
      <formula>SUM($AA$509:$AA$511)&gt;0</formula>
    </cfRule>
  </conditionalFormatting>
  <conditionalFormatting sqref="Y512">
    <cfRule type="cellIs" dxfId="224" priority="1257" stopIfTrue="1" operator="lessThan">
      <formula>F513</formula>
    </cfRule>
    <cfRule type="cellIs" dxfId="223" priority="1256" stopIfTrue="1" operator="greaterThan">
      <formula>Z512</formula>
    </cfRule>
  </conditionalFormatting>
  <conditionalFormatting sqref="Y522">
    <cfRule type="cellIs" dxfId="222" priority="870" stopIfTrue="1" operator="greaterThan">
      <formula>Z522</formula>
    </cfRule>
    <cfRule type="cellIs" dxfId="221" priority="871" stopIfTrue="1" operator="lessThan">
      <formula>F523</formula>
    </cfRule>
  </conditionalFormatting>
  <conditionalFormatting sqref="Y529">
    <cfRule type="expression" dxfId="220" priority="903" stopIfTrue="1">
      <formula>AA531&gt;0</formula>
    </cfRule>
  </conditionalFormatting>
  <conditionalFormatting sqref="Y530">
    <cfRule type="expression" dxfId="219" priority="898" stopIfTrue="1">
      <formula>AA531&gt;0</formula>
    </cfRule>
  </conditionalFormatting>
  <conditionalFormatting sqref="Y531">
    <cfRule type="expression" dxfId="218" priority="897" stopIfTrue="1">
      <formula>SUM(AA531)&gt;0</formula>
    </cfRule>
  </conditionalFormatting>
  <conditionalFormatting sqref="Y542">
    <cfRule type="cellIs" dxfId="217" priority="868" stopIfTrue="1" operator="greaterThan">
      <formula>Z542</formula>
    </cfRule>
    <cfRule type="cellIs" dxfId="216" priority="869" stopIfTrue="1" operator="lessThan">
      <formula>F543</formula>
    </cfRule>
  </conditionalFormatting>
  <conditionalFormatting sqref="Y551">
    <cfRule type="cellIs" dxfId="215" priority="866" stopIfTrue="1" operator="greaterThan">
      <formula>Z551</formula>
    </cfRule>
    <cfRule type="cellIs" dxfId="214" priority="867" stopIfTrue="1" operator="lessThan">
      <formula>F552</formula>
    </cfRule>
  </conditionalFormatting>
  <conditionalFormatting sqref="Y566">
    <cfRule type="cellIs" dxfId="213" priority="864" stopIfTrue="1" operator="greaterThan">
      <formula>Z566</formula>
    </cfRule>
    <cfRule type="cellIs" dxfId="212" priority="865" stopIfTrue="1" operator="lessThan">
      <formula>F567</formula>
    </cfRule>
  </conditionalFormatting>
  <conditionalFormatting sqref="Y580">
    <cfRule type="cellIs" dxfId="211" priority="311" stopIfTrue="1" operator="greaterThan">
      <formula>Z580</formula>
    </cfRule>
    <cfRule type="cellIs" dxfId="210" priority="312" stopIfTrue="1" operator="lessThan">
      <formula>F581</formula>
    </cfRule>
  </conditionalFormatting>
  <conditionalFormatting sqref="AB18">
    <cfRule type="expression" dxfId="209" priority="1260" stopIfTrue="1">
      <formula>AA18=0</formula>
    </cfRule>
    <cfRule type="expression" dxfId="208" priority="1259" stopIfTrue="1">
      <formula>SUM($AA$19)&gt;0</formula>
    </cfRule>
  </conditionalFormatting>
  <conditionalFormatting sqref="AB19">
    <cfRule type="expression" dxfId="207" priority="1262" stopIfTrue="1">
      <formula>AA19=0</formula>
    </cfRule>
    <cfRule type="expression" dxfId="206" priority="1261" stopIfTrue="1">
      <formula>SUM($AA$18)&gt;0</formula>
    </cfRule>
  </conditionalFormatting>
  <conditionalFormatting sqref="AB23:AB24 AB536:AB541">
    <cfRule type="expression" dxfId="205" priority="630" stopIfTrue="1">
      <formula>AA23=0</formula>
    </cfRule>
  </conditionalFormatting>
  <conditionalFormatting sqref="AB24">
    <cfRule type="expression" dxfId="204" priority="629" stopIfTrue="1">
      <formula>AA26&gt;0</formula>
    </cfRule>
  </conditionalFormatting>
  <conditionalFormatting sqref="AB25">
    <cfRule type="expression" dxfId="203" priority="631" stopIfTrue="1">
      <formula>AA26&gt;0</formula>
    </cfRule>
    <cfRule type="expression" dxfId="202" priority="632" stopIfTrue="1">
      <formula>AA25=0</formula>
    </cfRule>
  </conditionalFormatting>
  <conditionalFormatting sqref="AB26">
    <cfRule type="expression" dxfId="201" priority="633" stopIfTrue="1">
      <formula>SUM(AA24:AA25)&gt;0</formula>
    </cfRule>
  </conditionalFormatting>
  <conditionalFormatting sqref="AB26:AB27">
    <cfRule type="expression" dxfId="200" priority="634" stopIfTrue="1">
      <formula>AA26=0</formula>
    </cfRule>
  </conditionalFormatting>
  <conditionalFormatting sqref="AB31:AB32">
    <cfRule type="expression" dxfId="199" priority="611" stopIfTrue="1">
      <formula>AA31=0</formula>
    </cfRule>
  </conditionalFormatting>
  <conditionalFormatting sqref="AB47:AB57">
    <cfRule type="expression" dxfId="198" priority="273" stopIfTrue="1">
      <formula>AA47=0</formula>
    </cfRule>
  </conditionalFormatting>
  <conditionalFormatting sqref="AB62:AB65 AB67:AB70">
    <cfRule type="expression" dxfId="197" priority="1221" stopIfTrue="1">
      <formula>AA62=0</formula>
    </cfRule>
  </conditionalFormatting>
  <conditionalFormatting sqref="AB75:AB79 AB82:AB84 AB86:AB87 AB89">
    <cfRule type="expression" dxfId="196" priority="604" stopIfTrue="1">
      <formula>AA75=0</formula>
    </cfRule>
  </conditionalFormatting>
  <conditionalFormatting sqref="AB94:AB99">
    <cfRule type="expression" dxfId="195" priority="913" stopIfTrue="1">
      <formula>AA94=0</formula>
    </cfRule>
  </conditionalFormatting>
  <conditionalFormatting sqref="AB99">
    <cfRule type="expression" dxfId="194" priority="912" stopIfTrue="1">
      <formula>AA100&gt;0</formula>
    </cfRule>
  </conditionalFormatting>
  <conditionalFormatting sqref="AB100">
    <cfRule type="expression" dxfId="193" priority="914" stopIfTrue="1">
      <formula>AA99&gt;0</formula>
    </cfRule>
  </conditionalFormatting>
  <conditionalFormatting sqref="AB100:AB103 AB6:AB14 AB36:AB43 AB108:AB109 AB122 AB132:AB136 AB170:AB172 AB176:AB179 AB183 AB361 AB365 AB413 AB417:AB422 AB467:AB472 AB476:AB482 AB486:AB490 AB494:AB495 AB499:AB502">
    <cfRule type="expression" dxfId="192" priority="1258" stopIfTrue="1">
      <formula>AA6=0</formula>
    </cfRule>
  </conditionalFormatting>
  <conditionalFormatting sqref="AB113:AB115">
    <cfRule type="expression" dxfId="191" priority="13" stopIfTrue="1">
      <formula>AA113=0</formula>
    </cfRule>
  </conditionalFormatting>
  <conditionalFormatting sqref="AB115">
    <cfRule type="expression" dxfId="190" priority="12" stopIfTrue="1">
      <formula>AA116&gt;0</formula>
    </cfRule>
  </conditionalFormatting>
  <conditionalFormatting sqref="AB115:AB116">
    <cfRule type="expression" dxfId="189" priority="9">
      <formula>SUM($AA$135:$AA$136)&gt;0</formula>
    </cfRule>
  </conditionalFormatting>
  <conditionalFormatting sqref="AB116">
    <cfRule type="expression" dxfId="188" priority="14" stopIfTrue="1">
      <formula>AA115&gt;0</formula>
    </cfRule>
  </conditionalFormatting>
  <conditionalFormatting sqref="AB116:AB118">
    <cfRule type="expression" dxfId="187" priority="18" stopIfTrue="1">
      <formula>AA116=0</formula>
    </cfRule>
  </conditionalFormatting>
  <conditionalFormatting sqref="AB126:AB127">
    <cfRule type="expression" dxfId="186" priority="754" stopIfTrue="1">
      <formula>AA126=0</formula>
    </cfRule>
  </conditionalFormatting>
  <conditionalFormatting sqref="AB140:AB145">
    <cfRule type="expression" dxfId="185" priority="323" stopIfTrue="1">
      <formula>AA140=0</formula>
    </cfRule>
  </conditionalFormatting>
  <conditionalFormatting sqref="AB150:AB152">
    <cfRule type="expression" dxfId="184" priority="257" stopIfTrue="1">
      <formula>AA150=0</formula>
    </cfRule>
  </conditionalFormatting>
  <conditionalFormatting sqref="AB155">
    <cfRule type="expression" dxfId="183" priority="264" stopIfTrue="1">
      <formula>AA155=0</formula>
    </cfRule>
  </conditionalFormatting>
  <conditionalFormatting sqref="AB157">
    <cfRule type="expression" dxfId="182" priority="263" stopIfTrue="1">
      <formula>AA157=0</formula>
    </cfRule>
  </conditionalFormatting>
  <conditionalFormatting sqref="AB159">
    <cfRule type="expression" dxfId="181" priority="262" stopIfTrue="1">
      <formula>AA159=0</formula>
    </cfRule>
  </conditionalFormatting>
  <conditionalFormatting sqref="AB161:AB162">
    <cfRule type="expression" dxfId="180" priority="245" stopIfTrue="1">
      <formula>AA161=0</formula>
    </cfRule>
  </conditionalFormatting>
  <conditionalFormatting sqref="AB164:AB165">
    <cfRule type="expression" dxfId="179" priority="253" stopIfTrue="1">
      <formula>AA164=0</formula>
    </cfRule>
  </conditionalFormatting>
  <conditionalFormatting sqref="AB187:AB193">
    <cfRule type="expression" dxfId="178" priority="728" stopIfTrue="1">
      <formula>AA187=0</formula>
    </cfRule>
  </conditionalFormatting>
  <conditionalFormatting sqref="AB197:AB202">
    <cfRule type="expression" dxfId="177" priority="710" stopIfTrue="1">
      <formula>AA197=0</formula>
    </cfRule>
  </conditionalFormatting>
  <conditionalFormatting sqref="AB207:AB210">
    <cfRule type="expression" dxfId="176" priority="74" stopIfTrue="1">
      <formula>AA207=0</formula>
    </cfRule>
  </conditionalFormatting>
  <conditionalFormatting sqref="AB215">
    <cfRule type="expression" dxfId="175" priority="124" stopIfTrue="1">
      <formula>AA215=0</formula>
    </cfRule>
  </conditionalFormatting>
  <conditionalFormatting sqref="AB218">
    <cfRule type="expression" dxfId="174" priority="160" stopIfTrue="1">
      <formula>AA218=0</formula>
    </cfRule>
  </conditionalFormatting>
  <conditionalFormatting sqref="AB220">
    <cfRule type="expression" dxfId="173" priority="164" stopIfTrue="1">
      <formula>AA220=0</formula>
    </cfRule>
  </conditionalFormatting>
  <conditionalFormatting sqref="AB222:AB227">
    <cfRule type="expression" dxfId="172" priority="1" stopIfTrue="1">
      <formula>AA222=0</formula>
    </cfRule>
  </conditionalFormatting>
  <conditionalFormatting sqref="AB229:AB230">
    <cfRule type="expression" dxfId="171" priority="128" stopIfTrue="1">
      <formula>AA229=0</formula>
    </cfRule>
  </conditionalFormatting>
  <conditionalFormatting sqref="AB235">
    <cfRule type="expression" dxfId="170" priority="539" stopIfTrue="1">
      <formula>AA235=0</formula>
    </cfRule>
  </conditionalFormatting>
  <conditionalFormatting sqref="AB237">
    <cfRule type="expression" dxfId="169" priority="538" stopIfTrue="1">
      <formula>AA237=0</formula>
    </cfRule>
  </conditionalFormatting>
  <conditionalFormatting sqref="AB239:AB241">
    <cfRule type="expression" dxfId="168" priority="535" stopIfTrue="1">
      <formula>SUM($AA$239:$AA$241)&gt;0</formula>
    </cfRule>
    <cfRule type="expression" dxfId="167" priority="597" stopIfTrue="1">
      <formula>AA239=0</formula>
    </cfRule>
  </conditionalFormatting>
  <conditionalFormatting sqref="AB243">
    <cfRule type="expression" dxfId="166" priority="591" stopIfTrue="1">
      <formula>AA243=0</formula>
    </cfRule>
  </conditionalFormatting>
  <conditionalFormatting sqref="AB246:AB248">
    <cfRule type="expression" dxfId="165" priority="577" stopIfTrue="1">
      <formula>AA246=0</formula>
    </cfRule>
  </conditionalFormatting>
  <conditionalFormatting sqref="AB250:AB252">
    <cfRule type="expression" dxfId="164" priority="564" stopIfTrue="1">
      <formula>AA250=0</formula>
    </cfRule>
  </conditionalFormatting>
  <conditionalFormatting sqref="AB257">
    <cfRule type="expression" dxfId="163" priority="537" stopIfTrue="1">
      <formula>AA257=0</formula>
    </cfRule>
  </conditionalFormatting>
  <conditionalFormatting sqref="AB259">
    <cfRule type="expression" dxfId="162" priority="536" stopIfTrue="1">
      <formula>AA259=0</formula>
    </cfRule>
  </conditionalFormatting>
  <conditionalFormatting sqref="AB262:AB266">
    <cfRule type="expression" dxfId="161" priority="540" stopIfTrue="1">
      <formula>AA262=0</formula>
    </cfRule>
  </conditionalFormatting>
  <conditionalFormatting sqref="AB270">
    <cfRule type="expression" dxfId="160" priority="468" stopIfTrue="1">
      <formula>AA270=0</formula>
    </cfRule>
  </conditionalFormatting>
  <conditionalFormatting sqref="AB272:AB274">
    <cfRule type="expression" dxfId="159" priority="429" stopIfTrue="1">
      <formula>SUM($AA$272:$AA$274)&gt;0</formula>
    </cfRule>
    <cfRule type="expression" dxfId="158" priority="430" stopIfTrue="1">
      <formula>AA272=0</formula>
    </cfRule>
  </conditionalFormatting>
  <conditionalFormatting sqref="AB279:AB281">
    <cfRule type="expression" dxfId="157" priority="464" stopIfTrue="1">
      <formula>AA279=0</formula>
    </cfRule>
  </conditionalFormatting>
  <conditionalFormatting sqref="AB284">
    <cfRule type="expression" dxfId="156" priority="463" stopIfTrue="1">
      <formula>AA284=0</formula>
    </cfRule>
  </conditionalFormatting>
  <conditionalFormatting sqref="AB286:AB290">
    <cfRule type="expression" dxfId="155" priority="462" stopIfTrue="1">
      <formula>AA286=0</formula>
    </cfRule>
    <cfRule type="expression" dxfId="154" priority="428" stopIfTrue="1">
      <formula>SUM($AA$286:$AA$290)&gt;0</formula>
    </cfRule>
  </conditionalFormatting>
  <conditionalFormatting sqref="AB291">
    <cfRule type="expression" dxfId="153" priority="515" stopIfTrue="1">
      <formula>AA291=0</formula>
    </cfRule>
    <cfRule type="expression" dxfId="152" priority="514" stopIfTrue="1">
      <formula>AA292&gt;0</formula>
    </cfRule>
  </conditionalFormatting>
  <conditionalFormatting sqref="AB292">
    <cfRule type="expression" dxfId="151" priority="517" stopIfTrue="1">
      <formula>AA292=0</formula>
    </cfRule>
    <cfRule type="expression" dxfId="150" priority="516" stopIfTrue="1">
      <formula>AA291&gt;0</formula>
    </cfRule>
  </conditionalFormatting>
  <conditionalFormatting sqref="AB294">
    <cfRule type="expression" dxfId="149" priority="507" stopIfTrue="1">
      <formula>AA294=0</formula>
    </cfRule>
  </conditionalFormatting>
  <conditionalFormatting sqref="AB296:AB304">
    <cfRule type="expression" dxfId="148" priority="433" stopIfTrue="1">
      <formula>SUM($AA$296:$AA$304)&gt;0</formula>
    </cfRule>
    <cfRule type="expression" dxfId="147" priority="434" stopIfTrue="1">
      <formula>AA296=0</formula>
    </cfRule>
  </conditionalFormatting>
  <conditionalFormatting sqref="AB305:AB306">
    <cfRule type="expression" dxfId="146" priority="432" stopIfTrue="1">
      <formula>AA305=0</formula>
    </cfRule>
  </conditionalFormatting>
  <conditionalFormatting sqref="AB308:AB316">
    <cfRule type="expression" dxfId="145" priority="425" stopIfTrue="1">
      <formula>SUM($AA$308:$AA$316)&gt;0</formula>
    </cfRule>
  </conditionalFormatting>
  <conditionalFormatting sqref="AB308:AB317">
    <cfRule type="expression" dxfId="144" priority="426" stopIfTrue="1">
      <formula>AA308=0</formula>
    </cfRule>
  </conditionalFormatting>
  <conditionalFormatting sqref="AB319">
    <cfRule type="expression" dxfId="143" priority="489" stopIfTrue="1">
      <formula>AA319=0</formula>
    </cfRule>
  </conditionalFormatting>
  <conditionalFormatting sqref="AB321:AB326">
    <cfRule type="expression" dxfId="142" priority="422" stopIfTrue="1">
      <formula>SUM($AA$321:$AA$326)&gt;0</formula>
    </cfRule>
    <cfRule type="expression" dxfId="141" priority="441" stopIfTrue="1">
      <formula>AA321=0</formula>
    </cfRule>
  </conditionalFormatting>
  <conditionalFormatting sqref="AB327">
    <cfRule type="expression" dxfId="140" priority="423" stopIfTrue="1">
      <formula>AA327=0</formula>
    </cfRule>
  </conditionalFormatting>
  <conditionalFormatting sqref="AB328">
    <cfRule type="expression" dxfId="139" priority="479" stopIfTrue="1">
      <formula>AA328=0</formula>
    </cfRule>
  </conditionalFormatting>
  <conditionalFormatting sqref="AB330:AB335">
    <cfRule type="expression" dxfId="138" priority="461" stopIfTrue="1">
      <formula>AA330=0</formula>
    </cfRule>
    <cfRule type="expression" dxfId="137" priority="420" stopIfTrue="1">
      <formula>SUM($AA$330:$AA$335)&gt;0</formula>
    </cfRule>
  </conditionalFormatting>
  <conditionalFormatting sqref="AB336">
    <cfRule type="expression" dxfId="136" priority="419" stopIfTrue="1">
      <formula>AA336=0</formula>
    </cfRule>
  </conditionalFormatting>
  <conditionalFormatting sqref="AB337">
    <cfRule type="expression" dxfId="135" priority="472" stopIfTrue="1">
      <formula>AA337=0</formula>
    </cfRule>
  </conditionalFormatting>
  <conditionalFormatting sqref="AB339:AB341">
    <cfRule type="expression" dxfId="134" priority="1550" stopIfTrue="1">
      <formula>SUM($AA$339:$AA$341)&gt;0</formula>
    </cfRule>
    <cfRule type="expression" dxfId="133" priority="1551" stopIfTrue="1">
      <formula>AA339=0</formula>
    </cfRule>
  </conditionalFormatting>
  <conditionalFormatting sqref="AB342:AB343">
    <cfRule type="expression" dxfId="132" priority="415" stopIfTrue="1">
      <formula>AA342=0</formula>
    </cfRule>
  </conditionalFormatting>
  <conditionalFormatting sqref="AB344">
    <cfRule type="expression" dxfId="131" priority="116" stopIfTrue="1">
      <formula>AA344=0</formula>
    </cfRule>
  </conditionalFormatting>
  <conditionalFormatting sqref="AB350">
    <cfRule type="expression" dxfId="130" priority="176" stopIfTrue="1">
      <formula>AA350=0</formula>
    </cfRule>
  </conditionalFormatting>
  <conditionalFormatting sqref="AB352">
    <cfRule type="expression" dxfId="129" priority="172" stopIfTrue="1">
      <formula>AA352=0</formula>
    </cfRule>
  </conditionalFormatting>
  <conditionalFormatting sqref="AB354">
    <cfRule type="expression" dxfId="128" priority="192" stopIfTrue="1">
      <formula>AA354=0</formula>
    </cfRule>
  </conditionalFormatting>
  <conditionalFormatting sqref="AB356:AB357">
    <cfRule type="expression" dxfId="127" priority="180" stopIfTrue="1">
      <formula>AA356=0</formula>
    </cfRule>
  </conditionalFormatting>
  <conditionalFormatting sqref="AB370">
    <cfRule type="expression" dxfId="126" priority="30">
      <formula>SUM($AA373:$AA374)&gt;0</formula>
    </cfRule>
  </conditionalFormatting>
  <conditionalFormatting sqref="AB370:AB371 AB373:AB375 AB377:AB378">
    <cfRule type="expression" dxfId="125" priority="26">
      <formula>$AA$379&gt;0</formula>
    </cfRule>
  </conditionalFormatting>
  <conditionalFormatting sqref="AB370:AB371">
    <cfRule type="expression" dxfId="124" priority="1814">
      <formula>AA370=0</formula>
    </cfRule>
  </conditionalFormatting>
  <conditionalFormatting sqref="AB371">
    <cfRule type="expression" dxfId="123" priority="23">
      <formula>SUM($AA$374:$AA$375)&gt;0</formula>
    </cfRule>
  </conditionalFormatting>
  <conditionalFormatting sqref="AB373:AB374">
    <cfRule type="expression" dxfId="122" priority="28">
      <formula>SUM($AA$371:$AA$372)&gt;0</formula>
    </cfRule>
  </conditionalFormatting>
  <conditionalFormatting sqref="AB373:AB375">
    <cfRule type="expression" dxfId="121" priority="29">
      <formula>AA373=0</formula>
    </cfRule>
  </conditionalFormatting>
  <conditionalFormatting sqref="AB377:AB379">
    <cfRule type="expression" dxfId="120" priority="27">
      <formula>AA377=0</formula>
    </cfRule>
  </conditionalFormatting>
  <conditionalFormatting sqref="AB379">
    <cfRule type="expression" dxfId="119" priority="25">
      <formula>SUM(AA370:AA378)</formula>
    </cfRule>
  </conditionalFormatting>
  <conditionalFormatting sqref="AB383:AB384">
    <cfRule type="expression" dxfId="118" priority="934" stopIfTrue="1">
      <formula>AA383=0</formula>
    </cfRule>
  </conditionalFormatting>
  <conditionalFormatting sqref="AB389:AB391">
    <cfRule type="expression" dxfId="117" priority="107" stopIfTrue="1">
      <formula>AA389=0</formula>
    </cfRule>
  </conditionalFormatting>
  <conditionalFormatting sqref="AB393:AB397">
    <cfRule type="expression" dxfId="116" priority="95" stopIfTrue="1">
      <formula>AA393=0</formula>
    </cfRule>
  </conditionalFormatting>
  <conditionalFormatting sqref="AB402">
    <cfRule type="expression" dxfId="115" priority="202" stopIfTrue="1">
      <formula>AA402=0</formula>
    </cfRule>
  </conditionalFormatting>
  <conditionalFormatting sqref="AB407">
    <cfRule type="expression" dxfId="114" priority="875" stopIfTrue="1">
      <formula>SUM(AA408:AA409)&gt;0</formula>
    </cfRule>
    <cfRule type="expression" dxfId="113" priority="876" stopIfTrue="1">
      <formula>AA407=0</formula>
    </cfRule>
  </conditionalFormatting>
  <conditionalFormatting sqref="AB408">
    <cfRule type="expression" dxfId="112" priority="881" stopIfTrue="1">
      <formula>SUM(AA407,AA409)&gt;0</formula>
    </cfRule>
    <cfRule type="expression" dxfId="111" priority="882" stopIfTrue="1">
      <formula>AA408=0</formula>
    </cfRule>
  </conditionalFormatting>
  <conditionalFormatting sqref="AB409">
    <cfRule type="expression" dxfId="110" priority="878" stopIfTrue="1">
      <formula>SUM(AA407:AA408)&gt;0</formula>
    </cfRule>
    <cfRule type="expression" dxfId="109" priority="879" stopIfTrue="1">
      <formula>AA409=0</formula>
    </cfRule>
  </conditionalFormatting>
  <conditionalFormatting sqref="AB426:AB428">
    <cfRule type="expression" dxfId="108" priority="368" stopIfTrue="1">
      <formula>AA426=0</formula>
    </cfRule>
  </conditionalFormatting>
  <conditionalFormatting sqref="AB433">
    <cfRule type="expression" dxfId="107" priority="375" stopIfTrue="1">
      <formula>AA433=0</formula>
    </cfRule>
    <cfRule type="expression" dxfId="106" priority="374" stopIfTrue="1">
      <formula>AA436&gt;0</formula>
    </cfRule>
  </conditionalFormatting>
  <conditionalFormatting sqref="AB434">
    <cfRule type="expression" dxfId="105" priority="373" stopIfTrue="1">
      <formula>AA434=0</formula>
    </cfRule>
    <cfRule type="expression" dxfId="104" priority="372" stopIfTrue="1">
      <formula>AA436&gt;0</formula>
    </cfRule>
  </conditionalFormatting>
  <conditionalFormatting sqref="AB436">
    <cfRule type="expression" dxfId="103" priority="1605" stopIfTrue="1">
      <formula>SUM(AA433:AA434)&gt;0</formula>
    </cfRule>
    <cfRule type="expression" dxfId="102" priority="1606" stopIfTrue="1">
      <formula>AA436=0</formula>
    </cfRule>
  </conditionalFormatting>
  <conditionalFormatting sqref="AB441:AB443">
    <cfRule type="expression" dxfId="101" priority="329" stopIfTrue="1">
      <formula>AA441=0</formula>
    </cfRule>
  </conditionalFormatting>
  <conditionalFormatting sqref="AB445">
    <cfRule type="expression" dxfId="100" priority="53" stopIfTrue="1">
      <formula>SUM(AA446:AA446)&gt;0</formula>
    </cfRule>
    <cfRule type="expression" dxfId="99" priority="54" stopIfTrue="1">
      <formula>AA445=0</formula>
    </cfRule>
  </conditionalFormatting>
  <conditionalFormatting sqref="AB446">
    <cfRule type="expression" dxfId="98" priority="56" stopIfTrue="1">
      <formula>AA446=0</formula>
    </cfRule>
    <cfRule type="expression" dxfId="97" priority="55" stopIfTrue="1">
      <formula>SUM(AA445)&gt;0</formula>
    </cfRule>
  </conditionalFormatting>
  <conditionalFormatting sqref="AB447">
    <cfRule type="expression" dxfId="96" priority="44" stopIfTrue="1">
      <formula>AA447=0</formula>
    </cfRule>
  </conditionalFormatting>
  <conditionalFormatting sqref="AB452:AB458">
    <cfRule type="expression" dxfId="95" priority="325" stopIfTrue="1">
      <formula>AA452=0</formula>
    </cfRule>
  </conditionalFormatting>
  <conditionalFormatting sqref="AB460">
    <cfRule type="expression" dxfId="94" priority="344" stopIfTrue="1">
      <formula>AA460=0</formula>
    </cfRule>
    <cfRule type="expression" dxfId="93" priority="339" stopIfTrue="1">
      <formula>SUM(AA461:AA462)&gt;0</formula>
    </cfRule>
  </conditionalFormatting>
  <conditionalFormatting sqref="AB461">
    <cfRule type="expression" dxfId="92" priority="337" stopIfTrue="1">
      <formula>SUM(AA460,AA462)&gt;0</formula>
    </cfRule>
    <cfRule type="expression" dxfId="91" priority="338" stopIfTrue="1">
      <formula>AA461=0</formula>
    </cfRule>
  </conditionalFormatting>
  <conditionalFormatting sqref="AB462">
    <cfRule type="expression" dxfId="90" priority="335" stopIfTrue="1">
      <formula>SUM(AA460:AA461)&gt;0</formula>
    </cfRule>
    <cfRule type="expression" dxfId="89" priority="336" stopIfTrue="1">
      <formula>AA462=0</formula>
    </cfRule>
  </conditionalFormatting>
  <conditionalFormatting sqref="AB507">
    <cfRule type="expression" dxfId="88" priority="1268" stopIfTrue="1">
      <formula>SUM($AA$509:$AA$511)&gt;0</formula>
    </cfRule>
    <cfRule type="expression" dxfId="87" priority="1269" stopIfTrue="1">
      <formula>AA507=0</formula>
    </cfRule>
  </conditionalFormatting>
  <conditionalFormatting sqref="AB509:AB511">
    <cfRule type="expression" dxfId="86" priority="1271" stopIfTrue="1">
      <formula>AA509=0</formula>
    </cfRule>
    <cfRule type="expression" dxfId="85" priority="1270" stopIfTrue="1">
      <formula>SUM($AA$507)&gt;0</formula>
    </cfRule>
  </conditionalFormatting>
  <conditionalFormatting sqref="AB515:AB521">
    <cfRule type="expression" dxfId="84" priority="1120" stopIfTrue="1">
      <formula>AA515=0</formula>
    </cfRule>
  </conditionalFormatting>
  <conditionalFormatting sqref="AB525">
    <cfRule type="expression" dxfId="83" priority="8" stopIfTrue="1">
      <formula>AA525=0</formula>
    </cfRule>
  </conditionalFormatting>
  <conditionalFormatting sqref="AB526:AB529">
    <cfRule type="expression" dxfId="82" priority="905" stopIfTrue="1">
      <formula>AA526=0</formula>
    </cfRule>
  </conditionalFormatting>
  <conditionalFormatting sqref="AB529">
    <cfRule type="expression" dxfId="81" priority="904" stopIfTrue="1">
      <formula>AA531&gt;0</formula>
    </cfRule>
  </conditionalFormatting>
  <conditionalFormatting sqref="AB530">
    <cfRule type="expression" dxfId="80" priority="900" stopIfTrue="1">
      <formula>AA530=0</formula>
    </cfRule>
    <cfRule type="expression" dxfId="79" priority="899" stopIfTrue="1">
      <formula>AA531&gt;0</formula>
    </cfRule>
  </conditionalFormatting>
  <conditionalFormatting sqref="AB531">
    <cfRule type="expression" dxfId="78" priority="901" stopIfTrue="1">
      <formula>SUM(AA529:AA530)&gt;0</formula>
    </cfRule>
  </conditionalFormatting>
  <conditionalFormatting sqref="AB531:AB535">
    <cfRule type="expression" dxfId="77" priority="902" stopIfTrue="1">
      <formula>AA531=0</formula>
    </cfRule>
  </conditionalFormatting>
  <conditionalFormatting sqref="AB545:AB550">
    <cfRule type="expression" dxfId="76" priority="892" stopIfTrue="1">
      <formula>AA545=0</formula>
    </cfRule>
  </conditionalFormatting>
  <conditionalFormatting sqref="AB555:AB557">
    <cfRule type="expression" dxfId="75" priority="218" stopIfTrue="1">
      <formula>AA555=0</formula>
    </cfRule>
  </conditionalFormatting>
  <conditionalFormatting sqref="AB559:AB560">
    <cfRule type="expression" dxfId="74" priority="209" stopIfTrue="1">
      <formula>AND(COUNTIF($D$604:$W$604,"s"),COUNTIF($D$605:$W$605,"a"))</formula>
    </cfRule>
  </conditionalFormatting>
  <conditionalFormatting sqref="AB559:AB561">
    <cfRule type="expression" dxfId="73" priority="214" stopIfTrue="1">
      <formula>AA559=0</formula>
    </cfRule>
  </conditionalFormatting>
  <conditionalFormatting sqref="AB563:AB565">
    <cfRule type="expression" dxfId="72" priority="19" stopIfTrue="1">
      <formula>AA563=0</formula>
    </cfRule>
  </conditionalFormatting>
  <conditionalFormatting sqref="AB570:AB579">
    <cfRule type="expression" dxfId="71" priority="305" stopIfTrue="1">
      <formula>AA570=0</formula>
    </cfRule>
  </conditionalFormatting>
  <conditionalFormatting sqref="AD5:AD9 AD11:AD16 AD94:AD103 AD132 AD466:AD484 AD493:AD502 AD569:AD581">
    <cfRule type="cellIs" dxfId="70" priority="1350" stopIfTrue="1" operator="equal">
      <formula>"a"</formula>
    </cfRule>
  </conditionalFormatting>
  <conditionalFormatting sqref="AD10 AD17:AD21 AD35:AD45 AD92:AD93 AD121:AD124 AD130:AD131 AD133:AD138 AD387 AD398:AD399 AD465 AD485:AD492 AD505:AD513 AD522:AD523 AD544 AD551:AD553 AD568">
    <cfRule type="cellIs" dxfId="69" priority="1351" stopIfTrue="1" operator="equal">
      <formula>"a"</formula>
    </cfRule>
  </conditionalFormatting>
  <conditionalFormatting sqref="AD22:AD34">
    <cfRule type="cellIs" dxfId="68" priority="618" stopIfTrue="1" operator="equal">
      <formula>"a"</formula>
    </cfRule>
  </conditionalFormatting>
  <conditionalFormatting sqref="AD46:AD79">
    <cfRule type="cellIs" dxfId="67" priority="276" stopIfTrue="1" operator="equal">
      <formula>"a"</formula>
    </cfRule>
  </conditionalFormatting>
  <conditionalFormatting sqref="AD82:AD84 AD86:AD87 AD89:AD91">
    <cfRule type="cellIs" dxfId="66" priority="608" stopIfTrue="1" operator="equal">
      <formula>"a"</formula>
    </cfRule>
  </conditionalFormatting>
  <conditionalFormatting sqref="AD104:AD106 AD110:AD111">
    <cfRule type="cellIs" dxfId="65" priority="1006" stopIfTrue="1" operator="equal">
      <formula>"a"</formula>
    </cfRule>
  </conditionalFormatting>
  <conditionalFormatting sqref="AD107:AD109">
    <cfRule type="cellIs" dxfId="64" priority="982" stopIfTrue="1" operator="equal">
      <formula>"a"</formula>
    </cfRule>
  </conditionalFormatting>
  <conditionalFormatting sqref="AD112:AD120">
    <cfRule type="cellIs" dxfId="63" priority="17" stopIfTrue="1" operator="equal">
      <formula>"a"</formula>
    </cfRule>
  </conditionalFormatting>
  <conditionalFormatting sqref="AD125:AD129">
    <cfRule type="cellIs" dxfId="62" priority="755" stopIfTrue="1" operator="equal">
      <formula>"a"</formula>
    </cfRule>
  </conditionalFormatting>
  <conditionalFormatting sqref="AD139:AD148">
    <cfRule type="cellIs" dxfId="61" priority="322" stopIfTrue="1" operator="equal">
      <formula>"a"</formula>
    </cfRule>
  </conditionalFormatting>
  <conditionalFormatting sqref="AD150:AD152">
    <cfRule type="cellIs" dxfId="60" priority="258" stopIfTrue="1" operator="equal">
      <formula>"a"</formula>
    </cfRule>
  </conditionalFormatting>
  <conditionalFormatting sqref="AD155 AD157 AD159">
    <cfRule type="cellIs" dxfId="59" priority="270" stopIfTrue="1" operator="equal">
      <formula>"a"</formula>
    </cfRule>
  </conditionalFormatting>
  <conditionalFormatting sqref="AD161:AD162">
    <cfRule type="cellIs" dxfId="58" priority="246" stopIfTrue="1" operator="equal">
      <formula>"a"</formula>
    </cfRule>
  </conditionalFormatting>
  <conditionalFormatting sqref="AD164:AD167">
    <cfRule type="cellIs" dxfId="57" priority="254" stopIfTrue="1" operator="equal">
      <formula>"a"</formula>
    </cfRule>
  </conditionalFormatting>
  <conditionalFormatting sqref="AD168:AD169">
    <cfRule type="cellIs" dxfId="56" priority="673" stopIfTrue="1" operator="equal">
      <formula>"a"</formula>
    </cfRule>
  </conditionalFormatting>
  <conditionalFormatting sqref="AD170">
    <cfRule type="cellIs" dxfId="55" priority="672" stopIfTrue="1" operator="equal">
      <formula>"a"</formula>
    </cfRule>
  </conditionalFormatting>
  <conditionalFormatting sqref="AD171:AD175">
    <cfRule type="cellIs" dxfId="54" priority="751" stopIfTrue="1" operator="equal">
      <formula>"a"</formula>
    </cfRule>
  </conditionalFormatting>
  <conditionalFormatting sqref="AD176">
    <cfRule type="cellIs" dxfId="53" priority="750" stopIfTrue="1" operator="equal">
      <formula>"a"</formula>
    </cfRule>
  </conditionalFormatting>
  <conditionalFormatting sqref="AD177:AD205">
    <cfRule type="cellIs" dxfId="52" priority="711" stopIfTrue="1" operator="equal">
      <formula>"a"</formula>
    </cfRule>
  </conditionalFormatting>
  <conditionalFormatting sqref="AD206:AD213">
    <cfRule type="cellIs" dxfId="51" priority="75" stopIfTrue="1" operator="equal">
      <formula>"a"</formula>
    </cfRule>
  </conditionalFormatting>
  <conditionalFormatting sqref="AD215">
    <cfRule type="cellIs" dxfId="50" priority="125" stopIfTrue="1" operator="equal">
      <formula>"a"</formula>
    </cfRule>
  </conditionalFormatting>
  <conditionalFormatting sqref="AD218">
    <cfRule type="cellIs" dxfId="49" priority="161" stopIfTrue="1" operator="equal">
      <formula>"a"</formula>
    </cfRule>
  </conditionalFormatting>
  <conditionalFormatting sqref="AD220">
    <cfRule type="cellIs" dxfId="48" priority="169" stopIfTrue="1" operator="equal">
      <formula>"a"</formula>
    </cfRule>
  </conditionalFormatting>
  <conditionalFormatting sqref="AD222:AD227">
    <cfRule type="cellIs" dxfId="47" priority="2" stopIfTrue="1" operator="equal">
      <formula>"a"</formula>
    </cfRule>
  </conditionalFormatting>
  <conditionalFormatting sqref="AD229:AD386">
    <cfRule type="cellIs" dxfId="46" priority="40" stopIfTrue="1" operator="equal">
      <formula>"a"</formula>
    </cfRule>
  </conditionalFormatting>
  <conditionalFormatting sqref="AD388:AD397">
    <cfRule type="cellIs" dxfId="45" priority="96" stopIfTrue="1" operator="equal">
      <formula>"a"</formula>
    </cfRule>
  </conditionalFormatting>
  <conditionalFormatting sqref="AD400:AD431">
    <cfRule type="cellIs" dxfId="44" priority="201" stopIfTrue="1" operator="equal">
      <formula>"a"</formula>
    </cfRule>
  </conditionalFormatting>
  <conditionalFormatting sqref="AD433:AD464">
    <cfRule type="cellIs" dxfId="43" priority="45" stopIfTrue="1" operator="equal">
      <formula>"a"</formula>
    </cfRule>
  </conditionalFormatting>
  <conditionalFormatting sqref="AD514:AD521">
    <cfRule type="cellIs" dxfId="42" priority="1121" stopIfTrue="1" operator="equal">
      <formula>"a"</formula>
    </cfRule>
  </conditionalFormatting>
  <conditionalFormatting sqref="AD524:AD543">
    <cfRule type="cellIs" dxfId="41" priority="7" stopIfTrue="1" operator="equal">
      <formula>"a"</formula>
    </cfRule>
  </conditionalFormatting>
  <conditionalFormatting sqref="AD545:AD550">
    <cfRule type="cellIs" dxfId="40" priority="889" stopIfTrue="1" operator="equal">
      <formula>"a"</formula>
    </cfRule>
  </conditionalFormatting>
  <conditionalFormatting sqref="AD555:AD557">
    <cfRule type="cellIs" dxfId="39" priority="220" stopIfTrue="1" operator="equal">
      <formula>"a"</formula>
    </cfRule>
  </conditionalFormatting>
  <conditionalFormatting sqref="AD559:AD561">
    <cfRule type="cellIs" dxfId="38" priority="215" stopIfTrue="1" operator="equal">
      <formula>"a"</formula>
    </cfRule>
  </conditionalFormatting>
  <conditionalFormatting sqref="AD563:AD567">
    <cfRule type="cellIs" dxfId="37" priority="20" stopIfTrue="1" operator="equal">
      <formula>"a"</formula>
    </cfRule>
  </conditionalFormatting>
  <printOptions horizontalCentered="1"/>
  <pageMargins left="0.35433070866141736" right="0.35433070866141736" top="0.15748031496062992" bottom="0.27559055118110237" header="7.874015748031496E-2" footer="0.15748031496062992"/>
  <pageSetup paperSize="9" scale="40" orientation="landscape" r:id="rId1"/>
  <headerFooter alignWithMargins="0">
    <oddFooter>&amp;LCKL OSS / VERSION 2025 / 1.0&amp;COMC-07&amp;R&amp;P of &amp;N</oddFooter>
  </headerFooter>
  <rowBreaks count="28" manualBreakCount="28">
    <brk id="21" max="27" man="1"/>
    <brk id="45" max="27" man="1"/>
    <brk id="59" max="27" man="1"/>
    <brk id="72" max="27" man="1"/>
    <brk id="91" max="27" man="1"/>
    <brk id="111" max="27" man="1"/>
    <brk id="129" max="27" man="1"/>
    <brk id="147" max="27" man="1"/>
    <brk id="167" max="27" man="1"/>
    <brk id="185" max="27" man="1"/>
    <brk id="204" max="27" man="1"/>
    <brk id="232" max="27" man="1"/>
    <brk id="254" max="27" man="1"/>
    <brk id="268" max="27" man="1"/>
    <brk id="292" max="27" man="1"/>
    <brk id="317" max="27" man="1"/>
    <brk id="346" max="27" man="1"/>
    <brk id="367" max="27" man="1"/>
    <brk id="386" max="27" man="1"/>
    <brk id="399" max="27" man="1"/>
    <brk id="430" max="27" man="1"/>
    <brk id="449" max="27" man="1"/>
    <brk id="464" max="27" man="1"/>
    <brk id="484" max="27" man="1"/>
    <brk id="504" max="27" man="1"/>
    <brk id="523" max="27" man="1"/>
    <brk id="543" max="27" man="1"/>
    <brk id="567"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A433"/>
  <sheetViews>
    <sheetView zoomScale="50" zoomScaleNormal="50" zoomScaleSheetLayoutView="50" workbookViewId="0">
      <pane ySplit="3" topLeftCell="A4" activePane="bottomLeft" state="frozen"/>
      <selection activeCell="AS76" sqref="AS76"/>
      <selection pane="bottomLeft" activeCell="C25" sqref="C25:N25"/>
    </sheetView>
  </sheetViews>
  <sheetFormatPr defaultRowHeight="12.75" x14ac:dyDescent="0.2"/>
  <cols>
    <col min="1" max="1" width="9.85546875" customWidth="1"/>
    <col min="2" max="2" width="14.85546875" customWidth="1"/>
    <col min="3" max="3" width="128" customWidth="1"/>
    <col min="4" max="24" width="5.7109375" customWidth="1"/>
    <col min="25" max="25" width="8" customWidth="1"/>
    <col min="26" max="26" width="8.85546875" customWidth="1"/>
    <col min="27" max="27" width="3.28515625" style="52" hidden="1" customWidth="1"/>
    <col min="28" max="28" width="7.42578125" style="52" customWidth="1"/>
    <col min="29" max="29" width="9.140625" style="200" customWidth="1"/>
    <col min="30" max="30" width="12.140625" style="200" customWidth="1"/>
    <col min="31" max="32" width="14.140625" style="200" customWidth="1"/>
    <col min="33" max="91" width="9.140625" style="200" customWidth="1"/>
    <col min="92" max="105" width="9.140625" style="52" customWidth="1"/>
  </cols>
  <sheetData>
    <row r="1" spans="1:91" customFormat="1" ht="45" customHeight="1" thickBot="1" x14ac:dyDescent="0.25">
      <c r="A1" s="280" t="str">
        <f>'Checklist - Basic Office Supply'!A1</f>
        <v xml:space="preserve">GA Code: </v>
      </c>
      <c r="B1" s="281"/>
      <c r="C1" s="280"/>
      <c r="D1" s="282" t="str">
        <f>'Checklist - Basic Office Supply'!D1</f>
        <v xml:space="preserve">Certificate Holder name:   </v>
      </c>
      <c r="E1" s="280"/>
      <c r="F1" s="280"/>
      <c r="G1" s="280"/>
      <c r="H1" s="280"/>
      <c r="I1" s="280"/>
      <c r="J1" s="280"/>
      <c r="K1" s="280"/>
      <c r="L1" s="280"/>
      <c r="M1" s="280"/>
      <c r="N1" s="280"/>
      <c r="O1" s="280"/>
      <c r="P1" s="280"/>
      <c r="Q1" s="280"/>
      <c r="R1" s="280"/>
      <c r="S1" s="280"/>
      <c r="T1" s="280"/>
      <c r="U1" s="280"/>
      <c r="V1" s="280"/>
      <c r="W1" s="280"/>
      <c r="X1" s="283"/>
      <c r="Y1" s="52"/>
      <c r="Z1" s="283" t="str">
        <f>'Checklist - Basic Office Supply'!X1</f>
        <v xml:space="preserve">Date of Office Audit:   </v>
      </c>
      <c r="AA1" s="52"/>
      <c r="AB1" s="52"/>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c r="CD1" s="200"/>
      <c r="CE1" s="200"/>
      <c r="CF1" s="200"/>
      <c r="CG1" s="200"/>
      <c r="CH1" s="200"/>
      <c r="CI1" s="200"/>
      <c r="CJ1" s="200"/>
      <c r="CK1" s="200"/>
      <c r="CL1" s="200"/>
      <c r="CM1" s="200"/>
    </row>
    <row r="2" spans="1:91" ht="31.7" customHeight="1" thickBot="1" x14ac:dyDescent="0.25">
      <c r="A2" s="1"/>
      <c r="B2" s="762" t="s">
        <v>1076</v>
      </c>
      <c r="C2" s="890"/>
      <c r="D2" s="890"/>
      <c r="E2" s="890"/>
      <c r="F2" s="890"/>
      <c r="G2" s="890"/>
      <c r="H2" s="890"/>
      <c r="I2" s="890"/>
      <c r="J2" s="890"/>
      <c r="K2" s="890"/>
      <c r="L2" s="890"/>
      <c r="M2" s="890"/>
      <c r="N2" s="890"/>
      <c r="O2" s="890"/>
      <c r="P2" s="890"/>
      <c r="Q2" s="890"/>
      <c r="R2" s="890"/>
      <c r="S2" s="890"/>
      <c r="T2" s="890"/>
      <c r="U2" s="890"/>
      <c r="V2" s="890"/>
      <c r="W2" s="890"/>
      <c r="X2" s="890"/>
      <c r="Y2" s="609"/>
      <c r="Z2" s="55"/>
      <c r="AA2" s="57"/>
    </row>
    <row r="3" spans="1:91" ht="161.44999999999999" customHeight="1" thickBot="1" x14ac:dyDescent="0.25">
      <c r="A3" s="365"/>
      <c r="B3" s="367" t="s">
        <v>20</v>
      </c>
      <c r="C3" s="891" t="s">
        <v>629</v>
      </c>
      <c r="D3" s="892"/>
      <c r="E3" s="892"/>
      <c r="F3" s="892"/>
      <c r="G3" s="892"/>
      <c r="H3" s="892"/>
      <c r="I3" s="892"/>
      <c r="J3" s="892"/>
      <c r="K3" s="892"/>
      <c r="L3" s="892"/>
      <c r="M3" s="892"/>
      <c r="N3" s="893"/>
      <c r="O3" s="894" t="s">
        <v>127</v>
      </c>
      <c r="P3" s="895"/>
      <c r="Q3" s="896"/>
      <c r="R3" s="897" t="s">
        <v>430</v>
      </c>
      <c r="S3" s="898"/>
      <c r="T3" s="899"/>
      <c r="U3" s="900" t="s">
        <v>86</v>
      </c>
      <c r="V3" s="901"/>
      <c r="W3" s="901"/>
      <c r="X3" s="902" t="s">
        <v>383</v>
      </c>
      <c r="Y3" s="903"/>
      <c r="Z3" s="55"/>
      <c r="AA3" s="57"/>
    </row>
    <row r="4" spans="1:91" s="16" customFormat="1" ht="30" customHeight="1" thickBot="1" x14ac:dyDescent="0.25">
      <c r="A4" s="148"/>
      <c r="B4" s="433">
        <f>'Checklist - Ranking Office Supp'!B4</f>
        <v>1000</v>
      </c>
      <c r="C4" s="597" t="str">
        <f>'Checklist - Ranking Office Supp'!C4</f>
        <v>GENERAL</v>
      </c>
      <c r="D4" s="598"/>
      <c r="E4" s="598"/>
      <c r="F4" s="598"/>
      <c r="G4" s="598"/>
      <c r="H4" s="598"/>
      <c r="I4" s="598"/>
      <c r="J4" s="598"/>
      <c r="K4" s="598"/>
      <c r="L4" s="598"/>
      <c r="M4" s="598"/>
      <c r="N4" s="598"/>
      <c r="O4" s="874"/>
      <c r="P4" s="874"/>
      <c r="Q4" s="874"/>
      <c r="R4" s="874"/>
      <c r="S4" s="874"/>
      <c r="T4" s="874"/>
      <c r="U4" s="874"/>
      <c r="V4" s="874"/>
      <c r="W4" s="874"/>
      <c r="X4" s="874"/>
      <c r="Y4" s="875"/>
      <c r="Z4" s="57"/>
      <c r="AA4" s="57"/>
      <c r="AB4" s="57"/>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row>
    <row r="5" spans="1:91" ht="27.95" customHeight="1" x14ac:dyDescent="0.2">
      <c r="A5" s="148"/>
      <c r="B5" s="369" t="str">
        <f>'Checklist - Ranking Office Supp'!B5</f>
        <v>1200</v>
      </c>
      <c r="C5" s="687" t="str">
        <f>'Checklist - Ranking Office Supp'!C5</f>
        <v>Enclosed Space Entry &amp; Hot Work</v>
      </c>
      <c r="D5" s="688"/>
      <c r="E5" s="688"/>
      <c r="F5" s="688"/>
      <c r="G5" s="688"/>
      <c r="H5" s="688"/>
      <c r="I5" s="688"/>
      <c r="J5" s="688"/>
      <c r="K5" s="688"/>
      <c r="L5" s="688"/>
      <c r="M5" s="688"/>
      <c r="N5" s="689"/>
      <c r="O5" s="881">
        <f>'Checklist - Ranking Office Supp'!Y15</f>
        <v>0</v>
      </c>
      <c r="P5" s="882"/>
      <c r="Q5" s="883"/>
      <c r="R5" s="884">
        <f>'Checklist - Ranking Office Supp'!Z15</f>
        <v>90</v>
      </c>
      <c r="S5" s="885"/>
      <c r="T5" s="886"/>
      <c r="U5" s="887">
        <f>'Checklist - Ranking Office Supp'!F16</f>
        <v>90</v>
      </c>
      <c r="V5" s="888"/>
      <c r="W5" s="888"/>
      <c r="X5" s="889"/>
      <c r="Y5" s="846"/>
      <c r="Z5" s="186"/>
      <c r="AA5" s="57"/>
    </row>
    <row r="6" spans="1:91" ht="27.95" customHeight="1" x14ac:dyDescent="0.2">
      <c r="A6" s="148"/>
      <c r="B6" s="369" t="str">
        <f>'Checklist - Ranking Office Supp'!B17</f>
        <v>1300</v>
      </c>
      <c r="C6" s="687" t="str">
        <f>'Checklist - Ranking Office Supp'!C17</f>
        <v>Compressor for the refilling of air cylinders for breathing apparatus or alternative, Additional Green Award Requirement</v>
      </c>
      <c r="D6" s="688"/>
      <c r="E6" s="688"/>
      <c r="F6" s="688"/>
      <c r="G6" s="688"/>
      <c r="H6" s="688"/>
      <c r="I6" s="688"/>
      <c r="J6" s="688"/>
      <c r="K6" s="688"/>
      <c r="L6" s="688"/>
      <c r="M6" s="688"/>
      <c r="N6" s="689"/>
      <c r="O6" s="881">
        <f>'Checklist - Ranking Office Supp'!Y20</f>
        <v>0</v>
      </c>
      <c r="P6" s="882"/>
      <c r="Q6" s="883"/>
      <c r="R6" s="884">
        <f>'Checklist - Ranking Office Supp'!Z20</f>
        <v>20</v>
      </c>
      <c r="S6" s="885"/>
      <c r="T6" s="886"/>
      <c r="U6" s="887">
        <f>'Checklist - Ranking Office Supp'!F21</f>
        <v>10</v>
      </c>
      <c r="V6" s="888"/>
      <c r="W6" s="888"/>
      <c r="X6" s="889"/>
      <c r="Y6" s="846"/>
      <c r="Z6" s="186"/>
      <c r="AA6" s="57"/>
    </row>
    <row r="7" spans="1:91" ht="27.95" customHeight="1" x14ac:dyDescent="0.2">
      <c r="A7" s="148"/>
      <c r="B7" s="369" t="str">
        <f>'Checklist - Ranking Office Supp'!B22</f>
        <v>1400</v>
      </c>
      <c r="C7" s="687" t="str">
        <f>'Checklist - Ranking Office Supp'!C22</f>
        <v>Control of drugs &amp; alcohol onboard</v>
      </c>
      <c r="D7" s="688"/>
      <c r="E7" s="688"/>
      <c r="F7" s="688"/>
      <c r="G7" s="688"/>
      <c r="H7" s="688"/>
      <c r="I7" s="688"/>
      <c r="J7" s="688"/>
      <c r="K7" s="688"/>
      <c r="L7" s="688"/>
      <c r="M7" s="688"/>
      <c r="N7" s="689"/>
      <c r="O7" s="881">
        <f>'Checklist - Ranking Office Supp'!Y28</f>
        <v>0</v>
      </c>
      <c r="P7" s="882"/>
      <c r="Q7" s="883"/>
      <c r="R7" s="884">
        <f>'Checklist - Ranking Office Supp'!Z28</f>
        <v>45</v>
      </c>
      <c r="S7" s="885"/>
      <c r="T7" s="886"/>
      <c r="U7" s="887">
        <f>'Checklist - Ranking Office Supp'!F29</f>
        <v>20</v>
      </c>
      <c r="V7" s="888"/>
      <c r="W7" s="888"/>
      <c r="X7" s="889"/>
      <c r="Y7" s="846"/>
      <c r="Z7" s="186"/>
      <c r="AA7" s="57"/>
    </row>
    <row r="8" spans="1:91" ht="27.95" customHeight="1" x14ac:dyDescent="0.2">
      <c r="A8" s="148"/>
      <c r="B8" s="421" t="str">
        <f>'Checklist - Ranking Office Supp'!B30</f>
        <v>1510</v>
      </c>
      <c r="C8" s="687" t="str">
        <f>'Checklist - Ranking Office Supp'!C30</f>
        <v>Emergency Oil Recovery</v>
      </c>
      <c r="D8" s="688"/>
      <c r="E8" s="688"/>
      <c r="F8" s="688"/>
      <c r="G8" s="688"/>
      <c r="H8" s="688"/>
      <c r="I8" s="688"/>
      <c r="J8" s="688"/>
      <c r="K8" s="688"/>
      <c r="L8" s="688"/>
      <c r="M8" s="688"/>
      <c r="N8" s="689"/>
      <c r="O8" s="881">
        <f>'Checklist - Ranking Office Supp'!Y33</f>
        <v>0</v>
      </c>
      <c r="P8" s="882"/>
      <c r="Q8" s="883"/>
      <c r="R8" s="884">
        <f>'Checklist - Ranking Office Supp'!Z33</f>
        <v>10</v>
      </c>
      <c r="S8" s="885"/>
      <c r="T8" s="886"/>
      <c r="U8" s="887">
        <f>'Checklist - Ranking Office Supp'!F34</f>
        <v>0</v>
      </c>
      <c r="V8" s="888"/>
      <c r="W8" s="888"/>
      <c r="X8" s="889"/>
      <c r="Y8" s="846"/>
      <c r="Z8" s="186"/>
      <c r="AA8" s="57"/>
    </row>
    <row r="9" spans="1:91" ht="27.95" customHeight="1" x14ac:dyDescent="0.2">
      <c r="A9" s="148"/>
      <c r="B9" s="369">
        <f>'Checklist - Ranking Office Supp'!B35</f>
        <v>1600</v>
      </c>
      <c r="C9" s="687" t="str">
        <f>'Checklist - Ranking Office Supp'!C35</f>
        <v>Computer Systems, Networks, Data Security and Training</v>
      </c>
      <c r="D9" s="688"/>
      <c r="E9" s="688"/>
      <c r="F9" s="688"/>
      <c r="G9" s="688"/>
      <c r="H9" s="688"/>
      <c r="I9" s="688"/>
      <c r="J9" s="688"/>
      <c r="K9" s="688"/>
      <c r="L9" s="688"/>
      <c r="M9" s="688"/>
      <c r="N9" s="689"/>
      <c r="O9" s="881">
        <f>'Checklist - Ranking Office Supp'!Y44</f>
        <v>0</v>
      </c>
      <c r="P9" s="882"/>
      <c r="Q9" s="883"/>
      <c r="R9" s="884">
        <f>'Checklist - Ranking Office Supp'!Z44</f>
        <v>65</v>
      </c>
      <c r="S9" s="885"/>
      <c r="T9" s="886"/>
      <c r="U9" s="887">
        <f>'Checklist - Ranking Office Supp'!F45</f>
        <v>40</v>
      </c>
      <c r="V9" s="888"/>
      <c r="W9" s="888"/>
      <c r="X9" s="889"/>
      <c r="Y9" s="846"/>
      <c r="Z9" s="186"/>
      <c r="AA9" s="57"/>
    </row>
    <row r="10" spans="1:91" ht="27.95" customHeight="1" x14ac:dyDescent="0.2">
      <c r="A10" s="148"/>
      <c r="B10" s="369" t="str">
        <f>'Checklist - Ranking Office Supp'!B46</f>
        <v>1610</v>
      </c>
      <c r="C10" s="687" t="str">
        <f>'Checklist - Ranking Office Supp'!C46</f>
        <v>Cyber Risk Management</v>
      </c>
      <c r="D10" s="688"/>
      <c r="E10" s="688"/>
      <c r="F10" s="688"/>
      <c r="G10" s="688"/>
      <c r="H10" s="688"/>
      <c r="I10" s="688"/>
      <c r="J10" s="688"/>
      <c r="K10" s="688"/>
      <c r="L10" s="688"/>
      <c r="M10" s="688"/>
      <c r="N10" s="689"/>
      <c r="O10" s="881">
        <f>'Checklist - Ranking Office Supp'!Y58</f>
        <v>0</v>
      </c>
      <c r="P10" s="882"/>
      <c r="Q10" s="883"/>
      <c r="R10" s="884">
        <f>'Checklist - Ranking Office Supp'!Z58</f>
        <v>75</v>
      </c>
      <c r="S10" s="885"/>
      <c r="T10" s="886"/>
      <c r="U10" s="887">
        <f>'Checklist - Ranking Office Supp'!F59</f>
        <v>35</v>
      </c>
      <c r="V10" s="888"/>
      <c r="W10" s="888"/>
      <c r="X10" s="889"/>
      <c r="Y10" s="846"/>
      <c r="Z10" s="186"/>
      <c r="AA10" s="57"/>
    </row>
    <row r="11" spans="1:91" ht="27.75" customHeight="1" x14ac:dyDescent="0.2">
      <c r="A11" s="148"/>
      <c r="B11" s="369" t="str">
        <f>'Checklist - Ranking Office Supp'!B60</f>
        <v>1700</v>
      </c>
      <c r="C11" s="687" t="str">
        <f>'Checklist - Ranking Office Supp'!C60</f>
        <v>Noise and Vibration Management</v>
      </c>
      <c r="D11" s="688"/>
      <c r="E11" s="688"/>
      <c r="F11" s="688"/>
      <c r="G11" s="688"/>
      <c r="H11" s="688"/>
      <c r="I11" s="688"/>
      <c r="J11" s="688"/>
      <c r="K11" s="688"/>
      <c r="L11" s="688"/>
      <c r="M11" s="688"/>
      <c r="N11" s="689"/>
      <c r="O11" s="881">
        <f>'Checklist - Ranking Office Supp'!Y71</f>
        <v>0</v>
      </c>
      <c r="P11" s="882"/>
      <c r="Q11" s="883"/>
      <c r="R11" s="884">
        <f>'Checklist - Ranking Office Supp'!Z71</f>
        <v>65</v>
      </c>
      <c r="S11" s="885"/>
      <c r="T11" s="886"/>
      <c r="U11" s="887">
        <f>'Checklist - Ranking Office Supp'!F72</f>
        <v>25</v>
      </c>
      <c r="V11" s="888"/>
      <c r="W11" s="888"/>
      <c r="X11" s="889"/>
      <c r="Y11" s="846"/>
      <c r="Z11" s="186"/>
      <c r="AA11" s="57"/>
    </row>
    <row r="12" spans="1:91" ht="27.75" customHeight="1" thickBot="1" x14ac:dyDescent="0.25">
      <c r="A12" s="148"/>
      <c r="B12" s="421" t="str">
        <f>'Checklist - Ranking Office Supp'!B73</f>
        <v>1800</v>
      </c>
      <c r="C12" s="687" t="str">
        <f>'Checklist - Ranking Office Supp'!C73</f>
        <v>Social Dimension / Sustainability</v>
      </c>
      <c r="D12" s="688"/>
      <c r="E12" s="688"/>
      <c r="F12" s="688"/>
      <c r="G12" s="688"/>
      <c r="H12" s="688"/>
      <c r="I12" s="688"/>
      <c r="J12" s="688"/>
      <c r="K12" s="688"/>
      <c r="L12" s="688"/>
      <c r="M12" s="688"/>
      <c r="N12" s="689"/>
      <c r="O12" s="881">
        <f>'Checklist - Ranking Office Supp'!Y90</f>
        <v>0</v>
      </c>
      <c r="P12" s="882"/>
      <c r="Q12" s="883"/>
      <c r="R12" s="884">
        <f>'Checklist - Ranking Office Supp'!Z90</f>
        <v>85</v>
      </c>
      <c r="S12" s="885"/>
      <c r="T12" s="886"/>
      <c r="U12" s="887">
        <f>'Checklist - Ranking Office Supp'!F91</f>
        <v>15</v>
      </c>
      <c r="V12" s="888"/>
      <c r="W12" s="888"/>
      <c r="X12" s="889"/>
      <c r="Y12" s="846"/>
      <c r="Z12" s="186"/>
      <c r="AA12" s="57"/>
    </row>
    <row r="13" spans="1:91" s="16" customFormat="1" ht="30" customHeight="1" thickBot="1" x14ac:dyDescent="0.25">
      <c r="A13" s="148"/>
      <c r="B13" s="368">
        <f>'Checklist - Ranking Office Supp'!B92</f>
        <v>2000</v>
      </c>
      <c r="C13" s="905" t="str">
        <f>'Checklist - Ranking Office Supp'!C92</f>
        <v>NAVIGATION / BRIDGE OPERATIONS</v>
      </c>
      <c r="D13" s="906"/>
      <c r="E13" s="906"/>
      <c r="F13" s="906"/>
      <c r="G13" s="906"/>
      <c r="H13" s="906"/>
      <c r="I13" s="906"/>
      <c r="J13" s="906"/>
      <c r="K13" s="906"/>
      <c r="L13" s="906"/>
      <c r="M13" s="906"/>
      <c r="N13" s="906"/>
      <c r="O13" s="640"/>
      <c r="P13" s="640"/>
      <c r="Q13" s="640"/>
      <c r="R13" s="640"/>
      <c r="S13" s="640"/>
      <c r="T13" s="640"/>
      <c r="U13" s="640"/>
      <c r="V13" s="640"/>
      <c r="W13" s="640"/>
      <c r="X13" s="640"/>
      <c r="Y13" s="617"/>
      <c r="Z13" s="57"/>
      <c r="AA13" s="57"/>
      <c r="AB13" s="57"/>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row>
    <row r="14" spans="1:91" ht="27.95" customHeight="1" x14ac:dyDescent="0.2">
      <c r="A14" s="148"/>
      <c r="B14" s="369">
        <f>'Checklist - Ranking Office Supp'!B93</f>
        <v>2100</v>
      </c>
      <c r="C14" s="687" t="str">
        <f>'Checklist - Ranking Office Supp'!C93</f>
        <v>Navigation</v>
      </c>
      <c r="D14" s="688"/>
      <c r="E14" s="688"/>
      <c r="F14" s="688"/>
      <c r="G14" s="688"/>
      <c r="H14" s="688"/>
      <c r="I14" s="688"/>
      <c r="J14" s="688"/>
      <c r="K14" s="688"/>
      <c r="L14" s="688"/>
      <c r="M14" s="688"/>
      <c r="N14" s="689"/>
      <c r="O14" s="881">
        <f>'Checklist - Ranking Office Supp'!Y104</f>
        <v>0</v>
      </c>
      <c r="P14" s="882"/>
      <c r="Q14" s="883"/>
      <c r="R14" s="884">
        <f>'Checklist - Ranking Office Supp'!Z104</f>
        <v>100</v>
      </c>
      <c r="S14" s="885"/>
      <c r="T14" s="886"/>
      <c r="U14" s="887">
        <f>'Checklist - Ranking Office Supp'!F105</f>
        <v>50</v>
      </c>
      <c r="V14" s="888"/>
      <c r="W14" s="888"/>
      <c r="X14" s="889"/>
      <c r="Y14" s="846"/>
      <c r="Z14" s="186"/>
      <c r="AA14" s="57"/>
    </row>
    <row r="15" spans="1:91" ht="27.95" customHeight="1" x14ac:dyDescent="0.2">
      <c r="A15" s="148"/>
      <c r="B15" s="369" t="str">
        <f>'Checklist - Ranking Office Supp'!B106</f>
        <v>2110</v>
      </c>
      <c r="C15" s="687" t="str">
        <f>'Checklist - Ranking Office Supp'!C106</f>
        <v>Electronic chart display &amp; information systems / ECDIS</v>
      </c>
      <c r="D15" s="688"/>
      <c r="E15" s="688"/>
      <c r="F15" s="688"/>
      <c r="G15" s="688"/>
      <c r="H15" s="688"/>
      <c r="I15" s="688"/>
      <c r="J15" s="688"/>
      <c r="K15" s="688"/>
      <c r="L15" s="688"/>
      <c r="M15" s="688"/>
      <c r="N15" s="689"/>
      <c r="O15" s="881">
        <f>'Checklist - Ranking Office Supp'!Y110</f>
        <v>0</v>
      </c>
      <c r="P15" s="882"/>
      <c r="Q15" s="883"/>
      <c r="R15" s="884">
        <f>'Checklist - Ranking Office Supp'!Z110</f>
        <v>0</v>
      </c>
      <c r="S15" s="885"/>
      <c r="T15" s="886"/>
      <c r="U15" s="887">
        <f>'Checklist - Ranking Office Supp'!F111</f>
        <v>0</v>
      </c>
      <c r="V15" s="888"/>
      <c r="W15" s="888"/>
      <c r="X15" s="889"/>
      <c r="Y15" s="846"/>
      <c r="Z15" s="194"/>
      <c r="AA15" s="57"/>
    </row>
    <row r="16" spans="1:91" ht="27.75" customHeight="1" x14ac:dyDescent="0.2">
      <c r="A16" s="148"/>
      <c r="B16" s="369" t="str">
        <f>'Checklist - Ranking Office Supp'!B112</f>
        <v>2120</v>
      </c>
      <c r="C16" s="687" t="str">
        <f>'Checklist - Ranking Office Supp'!C112</f>
        <v>Environmental Requirements during the Voyage</v>
      </c>
      <c r="D16" s="688"/>
      <c r="E16" s="688"/>
      <c r="F16" s="688"/>
      <c r="G16" s="688"/>
      <c r="H16" s="688"/>
      <c r="I16" s="688"/>
      <c r="J16" s="688"/>
      <c r="K16" s="688"/>
      <c r="L16" s="688"/>
      <c r="M16" s="688"/>
      <c r="N16" s="689"/>
      <c r="O16" s="881">
        <f>'Checklist - Ranking Office Supp'!Y119</f>
        <v>0</v>
      </c>
      <c r="P16" s="882"/>
      <c r="Q16" s="883"/>
      <c r="R16" s="884">
        <f>'Checklist - Ranking Office Supp'!Z119</f>
        <v>55</v>
      </c>
      <c r="S16" s="885"/>
      <c r="T16" s="886"/>
      <c r="U16" s="887">
        <f>'Checklist - Ranking Office Supp'!F120</f>
        <v>40</v>
      </c>
      <c r="V16" s="888"/>
      <c r="W16" s="888"/>
      <c r="X16" s="889"/>
      <c r="Y16" s="846"/>
      <c r="Z16" s="194"/>
      <c r="AA16" s="57"/>
    </row>
    <row r="17" spans="1:91" ht="27.95" customHeight="1" x14ac:dyDescent="0.2">
      <c r="A17" s="148"/>
      <c r="B17" s="369">
        <f>'Checklist - Ranking Office Supp'!B121</f>
        <v>2300</v>
      </c>
      <c r="C17" s="687" t="str">
        <f>'Checklist - Ranking Office Supp'!C121</f>
        <v>Mooring Operations</v>
      </c>
      <c r="D17" s="688"/>
      <c r="E17" s="688"/>
      <c r="F17" s="688"/>
      <c r="G17" s="688"/>
      <c r="H17" s="688"/>
      <c r="I17" s="688"/>
      <c r="J17" s="688"/>
      <c r="K17" s="688"/>
      <c r="L17" s="688"/>
      <c r="M17" s="688"/>
      <c r="N17" s="689"/>
      <c r="O17" s="881">
        <f>'Checklist - Ranking Office Supp'!Y123</f>
        <v>0</v>
      </c>
      <c r="P17" s="882"/>
      <c r="Q17" s="883"/>
      <c r="R17" s="884">
        <f>'Checklist - Ranking Office Supp'!Z123</f>
        <v>10</v>
      </c>
      <c r="S17" s="885"/>
      <c r="T17" s="886"/>
      <c r="U17" s="887">
        <f>'Checklist - Ranking Office Supp'!F124</f>
        <v>10</v>
      </c>
      <c r="V17" s="888"/>
      <c r="W17" s="888"/>
      <c r="X17" s="889"/>
      <c r="Y17" s="846"/>
      <c r="Z17" s="186"/>
      <c r="AA17" s="57"/>
    </row>
    <row r="18" spans="1:91" ht="27.95" customHeight="1" thickBot="1" x14ac:dyDescent="0.25">
      <c r="A18" s="148"/>
      <c r="B18" s="369" t="str">
        <f>'Checklist - Ranking Office Supp'!B125</f>
        <v>2310</v>
      </c>
      <c r="C18" s="687" t="str">
        <f>'Checklist - Ranking Office Supp'!C125</f>
        <v>Towing and Anchor Handling</v>
      </c>
      <c r="D18" s="688"/>
      <c r="E18" s="688"/>
      <c r="F18" s="688"/>
      <c r="G18" s="688"/>
      <c r="H18" s="688"/>
      <c r="I18" s="688"/>
      <c r="J18" s="688"/>
      <c r="K18" s="688"/>
      <c r="L18" s="688"/>
      <c r="M18" s="688"/>
      <c r="N18" s="689"/>
      <c r="O18" s="881">
        <f>'Checklist - Ranking Office Supp'!Y128</f>
        <v>0</v>
      </c>
      <c r="P18" s="882"/>
      <c r="Q18" s="883"/>
      <c r="R18" s="884">
        <f>'Checklist - Ranking Office Supp'!Z128</f>
        <v>20</v>
      </c>
      <c r="S18" s="885"/>
      <c r="T18" s="886"/>
      <c r="U18" s="887">
        <f>'Checklist - Ranking Office Supp'!F129</f>
        <v>20</v>
      </c>
      <c r="V18" s="888"/>
      <c r="W18" s="888"/>
      <c r="X18" s="889"/>
      <c r="Y18" s="846"/>
      <c r="Z18" s="186"/>
      <c r="AA18" s="57"/>
    </row>
    <row r="19" spans="1:91" s="16" customFormat="1" ht="30" customHeight="1" thickBot="1" x14ac:dyDescent="0.25">
      <c r="A19" s="148"/>
      <c r="B19" s="368">
        <f>'Checklist - Ranking Office Supp'!B130</f>
        <v>3000</v>
      </c>
      <c r="C19" s="905" t="str">
        <f>'Checklist - Ranking Office Supp'!C130</f>
        <v>MACHINERY / ENGINE OPERATIONS</v>
      </c>
      <c r="D19" s="906"/>
      <c r="E19" s="906"/>
      <c r="F19" s="906"/>
      <c r="G19" s="906"/>
      <c r="H19" s="906"/>
      <c r="I19" s="906"/>
      <c r="J19" s="906"/>
      <c r="K19" s="906"/>
      <c r="L19" s="906"/>
      <c r="M19" s="906"/>
      <c r="N19" s="906"/>
      <c r="O19" s="640"/>
      <c r="P19" s="640"/>
      <c r="Q19" s="640"/>
      <c r="R19" s="640"/>
      <c r="S19" s="640"/>
      <c r="T19" s="640"/>
      <c r="U19" s="640"/>
      <c r="V19" s="640"/>
      <c r="W19" s="640"/>
      <c r="X19" s="640"/>
      <c r="Y19" s="617"/>
      <c r="Z19" s="57"/>
      <c r="AA19" s="57"/>
      <c r="AB19" s="57"/>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row>
    <row r="20" spans="1:91" ht="27.95" customHeight="1" x14ac:dyDescent="0.2">
      <c r="A20" s="148"/>
      <c r="B20" s="369">
        <f>'Checklist - Ranking Office Supp'!B131</f>
        <v>3100</v>
      </c>
      <c r="C20" s="687" t="str">
        <f>'Checklist - Ranking Office Supp'!C131</f>
        <v>Bunker Operations</v>
      </c>
      <c r="D20" s="688"/>
      <c r="E20" s="688"/>
      <c r="F20" s="688"/>
      <c r="G20" s="688"/>
      <c r="H20" s="688"/>
      <c r="I20" s="688"/>
      <c r="J20" s="688"/>
      <c r="K20" s="688"/>
      <c r="L20" s="688"/>
      <c r="M20" s="688"/>
      <c r="N20" s="689"/>
      <c r="O20" s="881">
        <f>'Checklist - Ranking Office Supp'!Y137</f>
        <v>0</v>
      </c>
      <c r="P20" s="882"/>
      <c r="Q20" s="883"/>
      <c r="R20" s="884">
        <f>'Checklist - Ranking Office Supp'!Z137</f>
        <v>50</v>
      </c>
      <c r="S20" s="885"/>
      <c r="T20" s="886"/>
      <c r="U20" s="887">
        <f>'Checklist - Ranking Office Supp'!F138</f>
        <v>50</v>
      </c>
      <c r="V20" s="888"/>
      <c r="W20" s="888"/>
      <c r="X20" s="889"/>
      <c r="Y20" s="846"/>
      <c r="Z20" s="186"/>
      <c r="AA20" s="57"/>
    </row>
    <row r="21" spans="1:91" ht="27.95" customHeight="1" x14ac:dyDescent="0.2">
      <c r="A21" s="148"/>
      <c r="B21" s="369" t="str">
        <f>'Checklist - Ranking Office Supp'!B139</f>
        <v>3101</v>
      </c>
      <c r="C21" s="687" t="str">
        <f>'Checklist - Ranking Office Supp'!C139</f>
        <v>Bunker Operations - LNG</v>
      </c>
      <c r="D21" s="688"/>
      <c r="E21" s="688"/>
      <c r="F21" s="688"/>
      <c r="G21" s="688"/>
      <c r="H21" s="688"/>
      <c r="I21" s="688"/>
      <c r="J21" s="688"/>
      <c r="K21" s="688"/>
      <c r="L21" s="688"/>
      <c r="M21" s="688"/>
      <c r="N21" s="689"/>
      <c r="O21" s="881">
        <f>'Checklist - Ranking Office Supp'!Y146</f>
        <v>0</v>
      </c>
      <c r="P21" s="882"/>
      <c r="Q21" s="883"/>
      <c r="R21" s="884">
        <f>'Checklist - Ranking Office Supp'!Z146</f>
        <v>50</v>
      </c>
      <c r="S21" s="885"/>
      <c r="T21" s="886"/>
      <c r="U21" s="887">
        <f>'Checklist - Ranking Office Supp'!F147</f>
        <v>25</v>
      </c>
      <c r="V21" s="888"/>
      <c r="W21" s="888"/>
      <c r="X21" s="889"/>
      <c r="Y21" s="846"/>
      <c r="Z21" s="186"/>
      <c r="AA21" s="57"/>
    </row>
    <row r="22" spans="1:91" ht="27.95" customHeight="1" thickBot="1" x14ac:dyDescent="0.25">
      <c r="A22" s="148"/>
      <c r="B22" s="370">
        <f>'Checklist - Ranking Office Supp'!B148</f>
        <v>3200</v>
      </c>
      <c r="C22" s="687" t="str">
        <f>'Checklist - Ranking Office Supp'!C148</f>
        <v>Fuel oil management</v>
      </c>
      <c r="D22" s="688"/>
      <c r="E22" s="688"/>
      <c r="F22" s="688"/>
      <c r="G22" s="688"/>
      <c r="H22" s="688"/>
      <c r="I22" s="688"/>
      <c r="J22" s="688"/>
      <c r="K22" s="688"/>
      <c r="L22" s="688"/>
      <c r="M22" s="688"/>
      <c r="N22" s="689"/>
      <c r="O22" s="881">
        <f>'Checklist - Ranking Office Supp'!Y166</f>
        <v>0</v>
      </c>
      <c r="P22" s="882"/>
      <c r="Q22" s="883"/>
      <c r="R22" s="884">
        <f>'Checklist - Ranking Office Supp'!Z166</f>
        <v>120</v>
      </c>
      <c r="S22" s="885"/>
      <c r="T22" s="886"/>
      <c r="U22" s="887">
        <f>'Checklist - Ranking Office Supp'!F167</f>
        <v>60</v>
      </c>
      <c r="V22" s="888"/>
      <c r="W22" s="904"/>
      <c r="X22" s="889"/>
      <c r="Y22" s="846"/>
      <c r="Z22" s="186"/>
      <c r="AA22" s="57"/>
    </row>
    <row r="23" spans="1:91" s="16" customFormat="1" ht="30" customHeight="1" thickBot="1" x14ac:dyDescent="0.25">
      <c r="A23" s="148"/>
      <c r="B23" s="368">
        <f>'Checklist - Ranking Office Supp'!B168</f>
        <v>4000</v>
      </c>
      <c r="C23" s="905" t="str">
        <f>'Checklist - Ranking Office Supp'!C168</f>
        <v>CARGOES / CARGO OPERATIONS</v>
      </c>
      <c r="D23" s="906"/>
      <c r="E23" s="906"/>
      <c r="F23" s="906"/>
      <c r="G23" s="906"/>
      <c r="H23" s="906"/>
      <c r="I23" s="906"/>
      <c r="J23" s="906"/>
      <c r="K23" s="906"/>
      <c r="L23" s="906"/>
      <c r="M23" s="906"/>
      <c r="N23" s="906"/>
      <c r="O23" s="640"/>
      <c r="P23" s="640"/>
      <c r="Q23" s="640"/>
      <c r="R23" s="640"/>
      <c r="S23" s="640"/>
      <c r="T23" s="640"/>
      <c r="U23" s="640"/>
      <c r="V23" s="640"/>
      <c r="W23" s="640"/>
      <c r="X23" s="640"/>
      <c r="Y23" s="617"/>
      <c r="Z23" s="57"/>
      <c r="AA23" s="57"/>
      <c r="AB23" s="57"/>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row>
    <row r="24" spans="1:91" ht="27.95" customHeight="1" x14ac:dyDescent="0.2">
      <c r="A24" s="148"/>
      <c r="B24" s="370" t="str">
        <f>'Checklist - Ranking Office Supp'!B169</f>
        <v>4110</v>
      </c>
      <c r="C24" s="687" t="str">
        <f>'Checklist - Ranking Office Supp'!C169</f>
        <v>Mud Handling</v>
      </c>
      <c r="D24" s="688"/>
      <c r="E24" s="688"/>
      <c r="F24" s="688"/>
      <c r="G24" s="688"/>
      <c r="H24" s="688"/>
      <c r="I24" s="688"/>
      <c r="J24" s="688"/>
      <c r="K24" s="688"/>
      <c r="L24" s="688"/>
      <c r="M24" s="688"/>
      <c r="N24" s="689"/>
      <c r="O24" s="881">
        <f>'Checklist - Ranking Office Supp'!Y173</f>
        <v>0</v>
      </c>
      <c r="P24" s="882"/>
      <c r="Q24" s="883"/>
      <c r="R24" s="884">
        <f>'Checklist - Ranking Office Supp'!Z173</f>
        <v>30</v>
      </c>
      <c r="S24" s="885"/>
      <c r="T24" s="886"/>
      <c r="U24" s="887">
        <f>'Checklist - Ranking Office Supp'!F174</f>
        <v>30</v>
      </c>
      <c r="V24" s="888"/>
      <c r="W24" s="904"/>
      <c r="X24" s="889"/>
      <c r="Y24" s="846"/>
      <c r="Z24" s="186"/>
      <c r="AA24" s="57"/>
    </row>
    <row r="25" spans="1:91" ht="27.95" customHeight="1" x14ac:dyDescent="0.2">
      <c r="A25" s="148"/>
      <c r="B25" s="369" t="str">
        <f>'Checklist - Ranking Office Supp'!B175</f>
        <v>4210</v>
      </c>
      <c r="C25" s="687" t="str">
        <f>'Checklist - Ranking Office Supp'!C175</f>
        <v>Ship to Offshore Operations</v>
      </c>
      <c r="D25" s="688"/>
      <c r="E25" s="688"/>
      <c r="F25" s="688"/>
      <c r="G25" s="688"/>
      <c r="H25" s="688"/>
      <c r="I25" s="688"/>
      <c r="J25" s="688"/>
      <c r="K25" s="688"/>
      <c r="L25" s="688"/>
      <c r="M25" s="688"/>
      <c r="N25" s="689"/>
      <c r="O25" s="881">
        <f>'Checklist - Ranking Office Supp'!Y180</f>
        <v>0</v>
      </c>
      <c r="P25" s="882"/>
      <c r="Q25" s="883"/>
      <c r="R25" s="884">
        <f>'Checklist - Ranking Office Supp'!Z180</f>
        <v>80</v>
      </c>
      <c r="S25" s="885"/>
      <c r="T25" s="886"/>
      <c r="U25" s="887">
        <f>'Checklist - Ranking Office Supp'!F181</f>
        <v>20</v>
      </c>
      <c r="V25" s="888"/>
      <c r="W25" s="888"/>
      <c r="X25" s="889"/>
      <c r="Y25" s="846"/>
      <c r="Z25" s="186"/>
      <c r="AA25" s="57"/>
    </row>
    <row r="26" spans="1:91" ht="27.95" customHeight="1" x14ac:dyDescent="0.2">
      <c r="A26" s="148"/>
      <c r="B26" s="370" t="str">
        <f>'Checklist - Ranking Office Supp'!B182</f>
        <v>4601</v>
      </c>
      <c r="C26" s="687" t="str">
        <f>'Checklist - Ranking Office Supp'!C182</f>
        <v>Preparation of loading / unloading plan</v>
      </c>
      <c r="D26" s="688"/>
      <c r="E26" s="688"/>
      <c r="F26" s="688"/>
      <c r="G26" s="688"/>
      <c r="H26" s="688"/>
      <c r="I26" s="688"/>
      <c r="J26" s="688"/>
      <c r="K26" s="688"/>
      <c r="L26" s="688"/>
      <c r="M26" s="688"/>
      <c r="N26" s="689"/>
      <c r="O26" s="881">
        <f>'Checklist - Ranking Office Supp'!Y184</f>
        <v>0</v>
      </c>
      <c r="P26" s="882"/>
      <c r="Q26" s="883"/>
      <c r="R26" s="884">
        <f>'Checklist - Ranking Office Supp'!Z184</f>
        <v>20</v>
      </c>
      <c r="S26" s="885"/>
      <c r="T26" s="886"/>
      <c r="U26" s="887">
        <f>'Checklist - Ranking Office Supp'!F185</f>
        <v>0</v>
      </c>
      <c r="V26" s="888"/>
      <c r="W26" s="904"/>
      <c r="X26" s="889"/>
      <c r="Y26" s="846"/>
      <c r="Z26" s="186"/>
      <c r="AA26" s="57"/>
    </row>
    <row r="27" spans="1:91" ht="27.95" customHeight="1" x14ac:dyDescent="0.2">
      <c r="A27" s="148"/>
      <c r="B27" s="370" t="str">
        <f>'Checklist - Ranking Office Supp'!B186</f>
        <v>4602</v>
      </c>
      <c r="C27" s="687" t="str">
        <f>'Checklist - Ranking Office Supp'!C186</f>
        <v>Cargo handling and operations</v>
      </c>
      <c r="D27" s="688"/>
      <c r="E27" s="688"/>
      <c r="F27" s="688"/>
      <c r="G27" s="688"/>
      <c r="H27" s="688"/>
      <c r="I27" s="688"/>
      <c r="J27" s="688"/>
      <c r="K27" s="688"/>
      <c r="L27" s="688"/>
      <c r="M27" s="688"/>
      <c r="N27" s="689"/>
      <c r="O27" s="881">
        <f>'Checklist - Ranking Office Supp'!Y194</f>
        <v>0</v>
      </c>
      <c r="P27" s="882"/>
      <c r="Q27" s="883"/>
      <c r="R27" s="884">
        <f>'Checklist - Ranking Office Supp'!Z194</f>
        <v>40</v>
      </c>
      <c r="S27" s="885"/>
      <c r="T27" s="886"/>
      <c r="U27" s="887">
        <f>'Checklist - Ranking Office Supp'!F195</f>
        <v>10</v>
      </c>
      <c r="V27" s="888"/>
      <c r="W27" s="904"/>
      <c r="X27" s="889"/>
      <c r="Y27" s="846"/>
      <c r="Z27" s="186"/>
      <c r="AA27" s="57"/>
    </row>
    <row r="28" spans="1:91" ht="27.95" customHeight="1" thickBot="1" x14ac:dyDescent="0.25">
      <c r="A28" s="148"/>
      <c r="B28" s="369" t="str">
        <f>'Checklist - Ranking Office Supp'!B196</f>
        <v>4606</v>
      </c>
      <c r="C28" s="687" t="str">
        <f>'Checklist - Ranking Office Supp'!C196</f>
        <v>Safety precautions during cargo operations</v>
      </c>
      <c r="D28" s="688"/>
      <c r="E28" s="688"/>
      <c r="F28" s="688"/>
      <c r="G28" s="688"/>
      <c r="H28" s="688"/>
      <c r="I28" s="688"/>
      <c r="J28" s="688"/>
      <c r="K28" s="688"/>
      <c r="L28" s="688"/>
      <c r="M28" s="688"/>
      <c r="N28" s="689"/>
      <c r="O28" s="881">
        <f>'Checklist - Ranking Office Supp'!Y203</f>
        <v>0</v>
      </c>
      <c r="P28" s="882"/>
      <c r="Q28" s="883"/>
      <c r="R28" s="884">
        <f>'Checklist - Ranking Office Supp'!Z203</f>
        <v>60</v>
      </c>
      <c r="S28" s="885"/>
      <c r="T28" s="886"/>
      <c r="U28" s="887">
        <f>'Checklist - Ranking Office Supp'!F204</f>
        <v>30</v>
      </c>
      <c r="V28" s="888"/>
      <c r="W28" s="888"/>
      <c r="X28" s="889"/>
      <c r="Y28" s="846"/>
      <c r="Z28" s="186"/>
      <c r="AA28" s="57"/>
    </row>
    <row r="29" spans="1:91" s="16" customFormat="1" ht="30" customHeight="1" thickBot="1" x14ac:dyDescent="0.25">
      <c r="A29" s="148"/>
      <c r="B29" s="368" t="str">
        <f>'Checklist - Ranking Office Supp'!B205</f>
        <v>5000</v>
      </c>
      <c r="C29" s="905" t="str">
        <f>'Checklist - Ranking Office Supp'!C205</f>
        <v>PREVENTION OF POLLUTION</v>
      </c>
      <c r="D29" s="906"/>
      <c r="E29" s="906"/>
      <c r="F29" s="906"/>
      <c r="G29" s="906"/>
      <c r="H29" s="906"/>
      <c r="I29" s="906"/>
      <c r="J29" s="906"/>
      <c r="K29" s="906"/>
      <c r="L29" s="906"/>
      <c r="M29" s="906"/>
      <c r="N29" s="906"/>
      <c r="O29" s="906"/>
      <c r="P29" s="906"/>
      <c r="Q29" s="906"/>
      <c r="R29" s="906"/>
      <c r="S29" s="906"/>
      <c r="T29" s="906"/>
      <c r="U29" s="906"/>
      <c r="V29" s="906"/>
      <c r="W29" s="906"/>
      <c r="X29" s="906"/>
      <c r="Y29" s="907"/>
      <c r="Z29" s="57"/>
      <c r="AA29" s="57"/>
      <c r="AB29" s="57"/>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row>
    <row r="30" spans="1:91" ht="27.95" customHeight="1" x14ac:dyDescent="0.2">
      <c r="A30" s="148"/>
      <c r="B30" s="369" t="str">
        <f>'Checklist - Ranking Office Supp'!B206</f>
        <v>5100</v>
      </c>
      <c r="C30" s="687" t="str">
        <f>'Checklist - Ranking Office Supp'!C206</f>
        <v>Biofouling Management</v>
      </c>
      <c r="D30" s="688"/>
      <c r="E30" s="688"/>
      <c r="F30" s="688"/>
      <c r="G30" s="688"/>
      <c r="H30" s="688"/>
      <c r="I30" s="688"/>
      <c r="J30" s="688"/>
      <c r="K30" s="688"/>
      <c r="L30" s="688"/>
      <c r="M30" s="688"/>
      <c r="N30" s="689"/>
      <c r="O30" s="881">
        <f>'Checklist - Ranking Office Supp'!Y211</f>
        <v>0</v>
      </c>
      <c r="P30" s="882"/>
      <c r="Q30" s="883"/>
      <c r="R30" s="884">
        <f>'Checklist - Ranking Office Supp'!Z211</f>
        <v>30</v>
      </c>
      <c r="S30" s="885"/>
      <c r="T30" s="886"/>
      <c r="U30" s="887">
        <f>'Checklist - Ranking Office Supp'!F212</f>
        <v>5</v>
      </c>
      <c r="V30" s="888"/>
      <c r="W30" s="888"/>
      <c r="X30" s="889"/>
      <c r="Y30" s="846"/>
      <c r="Z30" s="186"/>
      <c r="AA30" s="57"/>
    </row>
    <row r="31" spans="1:91" ht="27.95" customHeight="1" x14ac:dyDescent="0.2">
      <c r="A31" s="148"/>
      <c r="B31" s="369" t="str">
        <f>'Checklist - Ranking Office Supp'!B213</f>
        <v>5200</v>
      </c>
      <c r="C31" s="687" t="str">
        <f>'Checklist - Ranking Office Supp'!C213</f>
        <v>Waste Management / Garbage Handling Onboard</v>
      </c>
      <c r="D31" s="688"/>
      <c r="E31" s="688"/>
      <c r="F31" s="688"/>
      <c r="G31" s="688"/>
      <c r="H31" s="688"/>
      <c r="I31" s="688"/>
      <c r="J31" s="688"/>
      <c r="K31" s="688"/>
      <c r="L31" s="688"/>
      <c r="M31" s="688"/>
      <c r="N31" s="689"/>
      <c r="O31" s="881">
        <f>'Checklist - Ranking Office Supp'!Y231</f>
        <v>0</v>
      </c>
      <c r="P31" s="882"/>
      <c r="Q31" s="883"/>
      <c r="R31" s="884">
        <f>'Checklist - Ranking Office Supp'!Z231</f>
        <v>75</v>
      </c>
      <c r="S31" s="885"/>
      <c r="T31" s="886"/>
      <c r="U31" s="887">
        <f>'Checklist - Ranking Office Supp'!F232</f>
        <v>25</v>
      </c>
      <c r="V31" s="888"/>
      <c r="W31" s="888"/>
      <c r="X31" s="889"/>
      <c r="Y31" s="846"/>
      <c r="Z31" s="186"/>
      <c r="AA31" s="57"/>
    </row>
    <row r="32" spans="1:91" ht="27.95" customHeight="1" x14ac:dyDescent="0.2">
      <c r="A32" s="148"/>
      <c r="B32" s="369">
        <f>'Checklist - Ranking Office Supp'!B233</f>
        <v>5410</v>
      </c>
      <c r="C32" s="687" t="str">
        <f>'Checklist - Ranking Office Supp'!C233</f>
        <v>NOx Emissions</v>
      </c>
      <c r="D32" s="688"/>
      <c r="E32" s="688"/>
      <c r="F32" s="688"/>
      <c r="G32" s="688"/>
      <c r="H32" s="688"/>
      <c r="I32" s="688"/>
      <c r="J32" s="688"/>
      <c r="K32" s="688"/>
      <c r="L32" s="688"/>
      <c r="M32" s="688"/>
      <c r="N32" s="689"/>
      <c r="O32" s="881">
        <f>'Checklist - Ranking Office Supp'!Y253</f>
        <v>0</v>
      </c>
      <c r="P32" s="882"/>
      <c r="Q32" s="883"/>
      <c r="R32" s="884">
        <f>'Checklist - Ranking Office Supp'!Z253</f>
        <v>95</v>
      </c>
      <c r="S32" s="885"/>
      <c r="T32" s="886"/>
      <c r="U32" s="887">
        <f>'Checklist - Ranking Office Supp'!F254</f>
        <v>35</v>
      </c>
      <c r="V32" s="888"/>
      <c r="W32" s="888"/>
      <c r="X32" s="889"/>
      <c r="Y32" s="846"/>
      <c r="Z32" s="186"/>
      <c r="AA32" s="57"/>
    </row>
    <row r="33" spans="1:27" ht="27.95" customHeight="1" x14ac:dyDescent="0.2">
      <c r="A33" s="366"/>
      <c r="B33" s="369">
        <f>'Checklist - Ranking Office Supp'!B255</f>
        <v>5420</v>
      </c>
      <c r="C33" s="687" t="str">
        <f>'Checklist - Ranking Office Supp'!C255</f>
        <v>SOx Emissions</v>
      </c>
      <c r="D33" s="688"/>
      <c r="E33" s="688"/>
      <c r="F33" s="688"/>
      <c r="G33" s="688"/>
      <c r="H33" s="688"/>
      <c r="I33" s="688"/>
      <c r="J33" s="688"/>
      <c r="K33" s="688"/>
      <c r="L33" s="688"/>
      <c r="M33" s="688"/>
      <c r="N33" s="689"/>
      <c r="O33" s="881">
        <f>'Checklist - Ranking Office Supp'!Y267</f>
        <v>0</v>
      </c>
      <c r="P33" s="882"/>
      <c r="Q33" s="883"/>
      <c r="R33" s="884">
        <f>'Checklist - Ranking Office Supp'!Z267</f>
        <v>120</v>
      </c>
      <c r="S33" s="885"/>
      <c r="T33" s="886"/>
      <c r="U33" s="887">
        <f>'Checklist - Ranking Office Supp'!F268</f>
        <v>20</v>
      </c>
      <c r="V33" s="888"/>
      <c r="W33" s="888"/>
      <c r="X33" s="889"/>
      <c r="Y33" s="846"/>
      <c r="Z33" s="186"/>
      <c r="AA33" s="57"/>
    </row>
    <row r="34" spans="1:27" ht="27.95" customHeight="1" x14ac:dyDescent="0.2">
      <c r="A34" s="148"/>
      <c r="B34" s="369">
        <f>'Checklist - Ranking Office Supp'!B269</f>
        <v>5430</v>
      </c>
      <c r="C34" s="687" t="str">
        <f>'Checklist - Ranking Office Supp'!C269</f>
        <v xml:space="preserve">Particulate Matter (PM) Emissions   </v>
      </c>
      <c r="D34" s="688"/>
      <c r="E34" s="688"/>
      <c r="F34" s="688"/>
      <c r="G34" s="688"/>
      <c r="H34" s="688"/>
      <c r="I34" s="688"/>
      <c r="J34" s="688"/>
      <c r="K34" s="688"/>
      <c r="L34" s="688"/>
      <c r="M34" s="688"/>
      <c r="N34" s="689"/>
      <c r="O34" s="881">
        <f>'Checklist - Ranking Office Supp'!Y275</f>
        <v>0</v>
      </c>
      <c r="P34" s="882"/>
      <c r="Q34" s="883"/>
      <c r="R34" s="884">
        <f>'Checklist - Ranking Office Supp'!Z275</f>
        <v>30</v>
      </c>
      <c r="S34" s="885"/>
      <c r="T34" s="886"/>
      <c r="U34" s="887">
        <f>'Checklist - Ranking Office Supp'!F276</f>
        <v>0</v>
      </c>
      <c r="V34" s="888"/>
      <c r="W34" s="888"/>
      <c r="X34" s="889"/>
      <c r="Y34" s="846"/>
      <c r="Z34" s="186"/>
      <c r="AA34" s="57"/>
    </row>
    <row r="35" spans="1:27" ht="27.95" customHeight="1" x14ac:dyDescent="0.2">
      <c r="A35" s="148"/>
      <c r="B35" s="369">
        <f>'Checklist - Ranking Office Supp'!B277</f>
        <v>5440</v>
      </c>
      <c r="C35" s="687" t="str">
        <f>'Checklist - Ranking Office Supp'!C277</f>
        <v>Greenhouse Gas (GHG) Emissions - CO2 Emissions</v>
      </c>
      <c r="D35" s="688"/>
      <c r="E35" s="688"/>
      <c r="F35" s="688"/>
      <c r="G35" s="688"/>
      <c r="H35" s="688"/>
      <c r="I35" s="688"/>
      <c r="J35" s="688"/>
      <c r="K35" s="688"/>
      <c r="L35" s="688"/>
      <c r="M35" s="688"/>
      <c r="N35" s="689"/>
      <c r="O35" s="881">
        <f>'Checklist - Ranking Office Supp'!Y345</f>
        <v>0</v>
      </c>
      <c r="P35" s="882"/>
      <c r="Q35" s="883"/>
      <c r="R35" s="884">
        <f>'Checklist - Ranking Office Supp'!Z345</f>
        <v>200</v>
      </c>
      <c r="S35" s="885"/>
      <c r="T35" s="886"/>
      <c r="U35" s="887">
        <f>'Checklist - Ranking Office Supp'!F346</f>
        <v>0</v>
      </c>
      <c r="V35" s="888"/>
      <c r="W35" s="888"/>
      <c r="X35" s="889"/>
      <c r="Y35" s="846"/>
      <c r="Z35" s="186"/>
      <c r="AA35" s="57"/>
    </row>
    <row r="36" spans="1:27" ht="27.95" customHeight="1" x14ac:dyDescent="0.2">
      <c r="A36" s="148"/>
      <c r="B36" s="369" t="str">
        <f>'Checklist - Ranking Office Supp'!B347</f>
        <v>5441</v>
      </c>
      <c r="C36" s="687" t="str">
        <f>'Checklist - Ranking Office Supp'!C347</f>
        <v>Greenhouse Gas (GHG) Emissions - Methane (CH4) Emissions - Main Propulsion</v>
      </c>
      <c r="D36" s="688"/>
      <c r="E36" s="688"/>
      <c r="F36" s="688"/>
      <c r="G36" s="688"/>
      <c r="H36" s="688"/>
      <c r="I36" s="688"/>
      <c r="J36" s="688"/>
      <c r="K36" s="688"/>
      <c r="L36" s="688"/>
      <c r="M36" s="688"/>
      <c r="N36" s="689"/>
      <c r="O36" s="881">
        <f>'Checklist - Ranking Office Supp'!Y358</f>
        <v>0</v>
      </c>
      <c r="P36" s="882"/>
      <c r="Q36" s="883"/>
      <c r="R36" s="884">
        <f>'Checklist - Ranking Office Supp'!Z358</f>
        <v>55</v>
      </c>
      <c r="S36" s="885"/>
      <c r="T36" s="886"/>
      <c r="U36" s="887">
        <f>'Checklist - Ranking Office Supp'!F359</f>
        <v>0</v>
      </c>
      <c r="V36" s="888"/>
      <c r="W36" s="888"/>
      <c r="X36" s="889"/>
      <c r="Y36" s="846"/>
      <c r="Z36" s="186"/>
      <c r="AA36" s="57"/>
    </row>
    <row r="37" spans="1:27" ht="27.95" customHeight="1" x14ac:dyDescent="0.2">
      <c r="A37" s="148"/>
      <c r="B37" s="369" t="str">
        <f>'Checklist - Ranking Office Supp'!B360</f>
        <v>5450</v>
      </c>
      <c r="C37" s="687" t="str">
        <f>'Checklist - Ranking Office Supp'!C360</f>
        <v>Newbuild policy</v>
      </c>
      <c r="D37" s="688"/>
      <c r="E37" s="688"/>
      <c r="F37" s="688"/>
      <c r="G37" s="688"/>
      <c r="H37" s="688"/>
      <c r="I37" s="688"/>
      <c r="J37" s="688"/>
      <c r="K37" s="688"/>
      <c r="L37" s="688"/>
      <c r="M37" s="688"/>
      <c r="N37" s="689"/>
      <c r="O37" s="881">
        <f>'Checklist - Ranking Office Supp'!Y362</f>
        <v>0</v>
      </c>
      <c r="P37" s="882"/>
      <c r="Q37" s="883"/>
      <c r="R37" s="884">
        <f>'Checklist - Ranking Office Supp'!Z362</f>
        <v>40</v>
      </c>
      <c r="S37" s="885"/>
      <c r="T37" s="886"/>
      <c r="U37" s="887">
        <f>'Checklist - Ranking Office Supp'!F363</f>
        <v>0</v>
      </c>
      <c r="V37" s="888"/>
      <c r="W37" s="888"/>
      <c r="X37" s="889"/>
      <c r="Y37" s="846"/>
      <c r="Z37" s="186"/>
      <c r="AA37" s="57"/>
    </row>
    <row r="38" spans="1:27" ht="27.95" customHeight="1" x14ac:dyDescent="0.2">
      <c r="A38" s="148"/>
      <c r="B38" s="369" t="str">
        <f>'Checklist - Ranking Office Supp'!B364</f>
        <v>5460</v>
      </c>
      <c r="C38" s="687" t="str">
        <f>'Checklist - Ranking Office Supp'!C364</f>
        <v>Environmental Ship Index (ESI)</v>
      </c>
      <c r="D38" s="688"/>
      <c r="E38" s="688"/>
      <c r="F38" s="688"/>
      <c r="G38" s="688"/>
      <c r="H38" s="688"/>
      <c r="I38" s="688"/>
      <c r="J38" s="688"/>
      <c r="K38" s="688"/>
      <c r="L38" s="688"/>
      <c r="M38" s="688"/>
      <c r="N38" s="689"/>
      <c r="O38" s="881">
        <f>'Checklist - Ranking Office Supp'!Y366</f>
        <v>0</v>
      </c>
      <c r="P38" s="882"/>
      <c r="Q38" s="883"/>
      <c r="R38" s="884">
        <f>'Checklist - Ranking Office Supp'!Z366</f>
        <v>50</v>
      </c>
      <c r="S38" s="885"/>
      <c r="T38" s="886"/>
      <c r="U38" s="887">
        <f>'Checklist - Ranking Office Supp'!F367</f>
        <v>0</v>
      </c>
      <c r="V38" s="888"/>
      <c r="W38" s="888"/>
      <c r="X38" s="889"/>
      <c r="Y38" s="846"/>
      <c r="Z38" s="186"/>
      <c r="AA38" s="57"/>
    </row>
    <row r="39" spans="1:27" ht="27.95" customHeight="1" x14ac:dyDescent="0.2">
      <c r="A39" s="148"/>
      <c r="B39" s="369" t="str">
        <f>'Checklist - Ranking Office Supp'!B368</f>
        <v>5500</v>
      </c>
      <c r="C39" s="687" t="str">
        <f>'Checklist - Ranking Office Supp'!C368</f>
        <v>Sewage Management</v>
      </c>
      <c r="D39" s="688"/>
      <c r="E39" s="688"/>
      <c r="F39" s="688"/>
      <c r="G39" s="688"/>
      <c r="H39" s="688"/>
      <c r="I39" s="688"/>
      <c r="J39" s="688"/>
      <c r="K39" s="688"/>
      <c r="L39" s="688"/>
      <c r="M39" s="688"/>
      <c r="N39" s="689"/>
      <c r="O39" s="881">
        <f>'Checklist - Ranking Office Supp'!Y380</f>
        <v>0</v>
      </c>
      <c r="P39" s="882"/>
      <c r="Q39" s="883"/>
      <c r="R39" s="884">
        <f>'Checklist - Ranking Office Supp'!Z380</f>
        <v>45</v>
      </c>
      <c r="S39" s="885"/>
      <c r="T39" s="886"/>
      <c r="U39" s="887">
        <f>'Checklist - Ranking Office Supp'!F381</f>
        <v>20</v>
      </c>
      <c r="V39" s="888"/>
      <c r="W39" s="888"/>
      <c r="X39" s="889"/>
      <c r="Y39" s="846"/>
      <c r="Z39" s="186"/>
      <c r="AA39" s="57"/>
    </row>
    <row r="40" spans="1:27" ht="27.95" customHeight="1" x14ac:dyDescent="0.2">
      <c r="A40" s="148"/>
      <c r="B40" s="369" t="str">
        <f>'Checklist - Ranking Office Supp'!B382</f>
        <v>5510</v>
      </c>
      <c r="C40" s="687" t="str">
        <f>'Checklist - Ranking Office Supp'!C382</f>
        <v>Grey Water Management</v>
      </c>
      <c r="D40" s="688"/>
      <c r="E40" s="688"/>
      <c r="F40" s="688"/>
      <c r="G40" s="688"/>
      <c r="H40" s="688"/>
      <c r="I40" s="688"/>
      <c r="J40" s="688"/>
      <c r="K40" s="688"/>
      <c r="L40" s="688"/>
      <c r="M40" s="688"/>
      <c r="N40" s="689"/>
      <c r="O40" s="881">
        <f>'Checklist - Ranking Office Supp'!Y385</f>
        <v>0</v>
      </c>
      <c r="P40" s="882"/>
      <c r="Q40" s="883"/>
      <c r="R40" s="884">
        <f>'Checklist - Ranking Office Supp'!Z385</f>
        <v>25</v>
      </c>
      <c r="S40" s="885"/>
      <c r="T40" s="886"/>
      <c r="U40" s="887">
        <f>'Checklist - Ranking Office Supp'!F386</f>
        <v>0</v>
      </c>
      <c r="V40" s="888"/>
      <c r="W40" s="888"/>
      <c r="X40" s="889"/>
      <c r="Y40" s="846"/>
      <c r="Z40" s="186"/>
      <c r="AA40" s="57"/>
    </row>
    <row r="41" spans="1:27" ht="27.75" customHeight="1" x14ac:dyDescent="0.2">
      <c r="A41" s="148"/>
      <c r="B41" s="369" t="str">
        <f>'Checklist - Ranking Office Supp'!B387</f>
        <v>5700</v>
      </c>
      <c r="C41" s="687" t="str">
        <f>'Checklist - Ranking Office Supp'!C387</f>
        <v>Ballast Water Management</v>
      </c>
      <c r="D41" s="688"/>
      <c r="E41" s="688"/>
      <c r="F41" s="688"/>
      <c r="G41" s="688"/>
      <c r="H41" s="688"/>
      <c r="I41" s="688"/>
      <c r="J41" s="688"/>
      <c r="K41" s="688"/>
      <c r="L41" s="688"/>
      <c r="M41" s="688"/>
      <c r="N41" s="689"/>
      <c r="O41" s="881">
        <f>'Checklist - Ranking Office Supp'!Y398</f>
        <v>0</v>
      </c>
      <c r="P41" s="882"/>
      <c r="Q41" s="883"/>
      <c r="R41" s="884">
        <f>'Checklist - Ranking Office Supp'!Z398</f>
        <v>60</v>
      </c>
      <c r="S41" s="885"/>
      <c r="T41" s="886"/>
      <c r="U41" s="887">
        <f>'Checklist - Ranking Office Supp'!F399</f>
        <v>20</v>
      </c>
      <c r="V41" s="888"/>
      <c r="W41" s="888"/>
      <c r="X41" s="889"/>
      <c r="Y41" s="846"/>
      <c r="Z41" s="186"/>
      <c r="AA41" s="57"/>
    </row>
    <row r="42" spans="1:27" ht="27.75" customHeight="1" x14ac:dyDescent="0.2">
      <c r="A42" s="148"/>
      <c r="B42" s="369" t="str">
        <f>'Checklist - Ranking Office Supp'!B400</f>
        <v>5801</v>
      </c>
      <c r="C42" s="687" t="str">
        <f>'Checklist - Ranking Office Supp'!C400</f>
        <v>Protection of fuel oil tanks, lube oil tanks and hull</v>
      </c>
      <c r="D42" s="688"/>
      <c r="E42" s="688"/>
      <c r="F42" s="688"/>
      <c r="G42" s="688"/>
      <c r="H42" s="688"/>
      <c r="I42" s="688"/>
      <c r="J42" s="688"/>
      <c r="K42" s="688"/>
      <c r="L42" s="688"/>
      <c r="M42" s="688"/>
      <c r="N42" s="689"/>
      <c r="O42" s="881">
        <f>'Checklist - Ranking Office Supp'!Y403</f>
        <v>0</v>
      </c>
      <c r="P42" s="882"/>
      <c r="Q42" s="883"/>
      <c r="R42" s="884">
        <f>'Checklist - Ranking Office Supp'!Z403</f>
        <v>30</v>
      </c>
      <c r="S42" s="885"/>
      <c r="T42" s="886"/>
      <c r="U42" s="887">
        <f>'Checklist - Ranking Office Supp'!F404</f>
        <v>0</v>
      </c>
      <c r="V42" s="888"/>
      <c r="W42" s="888"/>
      <c r="X42" s="889"/>
      <c r="Y42" s="846"/>
      <c r="Z42" s="186"/>
      <c r="AA42" s="57"/>
    </row>
    <row r="43" spans="1:27" ht="27.95" customHeight="1" x14ac:dyDescent="0.2">
      <c r="A43" s="148"/>
      <c r="B43" s="369" t="str">
        <f>'Checklist - Ranking Office Supp'!B406</f>
        <v>5810</v>
      </c>
      <c r="C43" s="687" t="str">
        <f>'Checklist - Ranking Office Supp'!C406</f>
        <v>Stern tube lubrication</v>
      </c>
      <c r="D43" s="688"/>
      <c r="E43" s="688"/>
      <c r="F43" s="688"/>
      <c r="G43" s="688"/>
      <c r="H43" s="688"/>
      <c r="I43" s="688"/>
      <c r="J43" s="688"/>
      <c r="K43" s="688"/>
      <c r="L43" s="688"/>
      <c r="M43" s="688"/>
      <c r="N43" s="689"/>
      <c r="O43" s="881">
        <f>'Checklist - Ranking Office Supp'!Y410</f>
        <v>0</v>
      </c>
      <c r="P43" s="882"/>
      <c r="Q43" s="883"/>
      <c r="R43" s="884">
        <f>'Checklist - Ranking Office Supp'!Z410</f>
        <v>60</v>
      </c>
      <c r="S43" s="885"/>
      <c r="T43" s="886"/>
      <c r="U43" s="887">
        <f>'Checklist - Ranking Office Supp'!F411</f>
        <v>0</v>
      </c>
      <c r="V43" s="888"/>
      <c r="W43" s="888"/>
      <c r="X43" s="889"/>
      <c r="Y43" s="846"/>
      <c r="Z43" s="186"/>
      <c r="AA43" s="57"/>
    </row>
    <row r="44" spans="1:27" ht="27.95" customHeight="1" x14ac:dyDescent="0.2">
      <c r="A44" s="148"/>
      <c r="B44" s="369" t="str">
        <f>'Checklist - Ranking Office Supp'!B412</f>
        <v>5811</v>
      </c>
      <c r="C44" s="687" t="str">
        <f>'Checklist - Ranking Office Supp'!C412</f>
        <v>Mooring/Towing/Working wire lubrication</v>
      </c>
      <c r="D44" s="688"/>
      <c r="E44" s="688"/>
      <c r="F44" s="688"/>
      <c r="G44" s="688"/>
      <c r="H44" s="688"/>
      <c r="I44" s="688"/>
      <c r="J44" s="688"/>
      <c r="K44" s="688"/>
      <c r="L44" s="688"/>
      <c r="M44" s="688"/>
      <c r="N44" s="689"/>
      <c r="O44" s="933">
        <f>'Checklist - Ranking Office Supp'!Y414</f>
        <v>0</v>
      </c>
      <c r="P44" s="934"/>
      <c r="Q44" s="935"/>
      <c r="R44" s="884">
        <f>'Checklist - Ranking Office Supp'!Z414</f>
        <v>20</v>
      </c>
      <c r="S44" s="885"/>
      <c r="T44" s="886"/>
      <c r="U44" s="887">
        <f>'Checklist - Ranking Office Supp'!F415</f>
        <v>0</v>
      </c>
      <c r="V44" s="888"/>
      <c r="W44" s="888"/>
      <c r="X44" s="889"/>
      <c r="Y44" s="846"/>
      <c r="Z44" s="186"/>
      <c r="AA44" s="57"/>
    </row>
    <row r="45" spans="1:27" ht="27.95" customHeight="1" thickBot="1" x14ac:dyDescent="0.25">
      <c r="A45" s="148"/>
      <c r="B45" s="443" t="str">
        <f>'Checklist - Ranking Office Supp'!B416</f>
        <v>5812</v>
      </c>
      <c r="C45" s="947" t="str">
        <f>'Checklist - Ranking Office Supp'!C416</f>
        <v>Deck equipment lubrication (use of oils)</v>
      </c>
      <c r="D45" s="948"/>
      <c r="E45" s="948"/>
      <c r="F45" s="948"/>
      <c r="G45" s="948"/>
      <c r="H45" s="948"/>
      <c r="I45" s="948"/>
      <c r="J45" s="948"/>
      <c r="K45" s="948"/>
      <c r="L45" s="948"/>
      <c r="M45" s="948"/>
      <c r="N45" s="949"/>
      <c r="O45" s="950">
        <f>'Checklist - Ranking Office Supp'!Y423</f>
        <v>0</v>
      </c>
      <c r="P45" s="951"/>
      <c r="Q45" s="952"/>
      <c r="R45" s="953">
        <f>'Checklist - Ranking Office Supp'!Z423</f>
        <v>65</v>
      </c>
      <c r="S45" s="954"/>
      <c r="T45" s="955"/>
      <c r="U45" s="956">
        <f>'Checklist - Ranking Office Supp'!F424</f>
        <v>0</v>
      </c>
      <c r="V45" s="957"/>
      <c r="W45" s="957"/>
      <c r="X45" s="958"/>
      <c r="Y45" s="875"/>
      <c r="Z45" s="186"/>
      <c r="AA45" s="57"/>
    </row>
    <row r="46" spans="1:27" ht="27.95" customHeight="1" x14ac:dyDescent="0.2">
      <c r="A46" s="148"/>
      <c r="B46" s="432" t="str">
        <f>'Checklist - Ranking Office Supp'!B425</f>
        <v>5820</v>
      </c>
      <c r="C46" s="939" t="str">
        <f>'Checklist - Ranking Office Supp'!C425</f>
        <v>Management of bilge water and sludge handling onboard</v>
      </c>
      <c r="D46" s="940"/>
      <c r="E46" s="940"/>
      <c r="F46" s="940"/>
      <c r="G46" s="940"/>
      <c r="H46" s="940"/>
      <c r="I46" s="940"/>
      <c r="J46" s="940"/>
      <c r="K46" s="940"/>
      <c r="L46" s="940"/>
      <c r="M46" s="940"/>
      <c r="N46" s="941"/>
      <c r="O46" s="881">
        <f>'Checklist - Ranking Office Supp'!Y429</f>
        <v>0</v>
      </c>
      <c r="P46" s="882"/>
      <c r="Q46" s="883"/>
      <c r="R46" s="936">
        <f>'Checklist - Ranking Office Supp'!Z429</f>
        <v>20</v>
      </c>
      <c r="S46" s="937"/>
      <c r="T46" s="938"/>
      <c r="U46" s="959">
        <f>'Checklist - Ranking Office Supp'!F430</f>
        <v>15</v>
      </c>
      <c r="V46" s="960"/>
      <c r="W46" s="960"/>
      <c r="X46" s="961"/>
      <c r="Y46" s="869"/>
      <c r="Z46" s="186"/>
      <c r="AA46" s="57"/>
    </row>
    <row r="47" spans="1:27" ht="27.95" customHeight="1" x14ac:dyDescent="0.2">
      <c r="A47" s="366"/>
      <c r="B47" s="369" t="str">
        <f>'Checklist - Ranking Office Supp'!B431</f>
        <v>5821</v>
      </c>
      <c r="C47" s="687" t="str">
        <f>'Checklist - Ranking Office Supp'!C431</f>
        <v>Outfitting of bilge water system</v>
      </c>
      <c r="D47" s="688"/>
      <c r="E47" s="688"/>
      <c r="F47" s="688"/>
      <c r="G47" s="688"/>
      <c r="H47" s="688"/>
      <c r="I47" s="688"/>
      <c r="J47" s="688"/>
      <c r="K47" s="688"/>
      <c r="L47" s="688"/>
      <c r="M47" s="688"/>
      <c r="N47" s="689"/>
      <c r="O47" s="933">
        <f>'Checklist - Ranking Office Supp'!Y437</f>
        <v>0</v>
      </c>
      <c r="P47" s="934"/>
      <c r="Q47" s="935"/>
      <c r="R47" s="884">
        <f>'Checklist - Ranking Office Supp'!Z437</f>
        <v>10</v>
      </c>
      <c r="S47" s="885"/>
      <c r="T47" s="886"/>
      <c r="U47" s="887">
        <f>'Checklist - Ranking Office Supp'!F438</f>
        <v>5</v>
      </c>
      <c r="V47" s="888"/>
      <c r="W47" s="888"/>
      <c r="X47" s="889"/>
      <c r="Y47" s="846"/>
      <c r="Z47" s="186"/>
      <c r="AA47" s="57"/>
    </row>
    <row r="48" spans="1:27" ht="27.95" customHeight="1" x14ac:dyDescent="0.2">
      <c r="A48" s="148"/>
      <c r="B48" s="369">
        <f>'Checklist - Ranking Office Supp'!B439</f>
        <v>5900</v>
      </c>
      <c r="C48" s="687" t="str">
        <f>'Checklist - Ranking Office Supp'!C439</f>
        <v>Ship Recycling - Inventory of Hazardous Materials</v>
      </c>
      <c r="D48" s="688"/>
      <c r="E48" s="688"/>
      <c r="F48" s="688"/>
      <c r="G48" s="688"/>
      <c r="H48" s="688"/>
      <c r="I48" s="688"/>
      <c r="J48" s="688"/>
      <c r="K48" s="688"/>
      <c r="L48" s="688"/>
      <c r="M48" s="688"/>
      <c r="N48" s="689"/>
      <c r="O48" s="881">
        <f>'Checklist - Ranking Office Supp'!Y448</f>
        <v>0</v>
      </c>
      <c r="P48" s="882"/>
      <c r="Q48" s="883"/>
      <c r="R48" s="884">
        <f>'Checklist - Ranking Office Supp'!Z448</f>
        <v>120</v>
      </c>
      <c r="S48" s="885"/>
      <c r="T48" s="886"/>
      <c r="U48" s="887">
        <f>'Checklist - Ranking Office Supp'!F449</f>
        <v>40</v>
      </c>
      <c r="V48" s="888"/>
      <c r="W48" s="888"/>
      <c r="X48" s="889"/>
      <c r="Y48" s="846"/>
      <c r="Z48" s="186"/>
      <c r="AA48" s="57"/>
    </row>
    <row r="49" spans="1:89" ht="27.95" customHeight="1" thickBot="1" x14ac:dyDescent="0.25">
      <c r="A49" s="148"/>
      <c r="B49" s="369">
        <f>'Checklist - Ranking Office Supp'!B450</f>
        <v>5910</v>
      </c>
      <c r="C49" s="687" t="str">
        <f>'Checklist - Ranking Office Supp'!C450</f>
        <v xml:space="preserve">Ship Recycling - Policy for ships due to be recycled    </v>
      </c>
      <c r="D49" s="688"/>
      <c r="E49" s="688"/>
      <c r="F49" s="688"/>
      <c r="G49" s="688"/>
      <c r="H49" s="688"/>
      <c r="I49" s="688"/>
      <c r="J49" s="688"/>
      <c r="K49" s="688"/>
      <c r="L49" s="688"/>
      <c r="M49" s="688"/>
      <c r="N49" s="689"/>
      <c r="O49" s="881">
        <f>'Checklist - Ranking Office Supp'!Y463</f>
        <v>0</v>
      </c>
      <c r="P49" s="882"/>
      <c r="Q49" s="883"/>
      <c r="R49" s="884">
        <f>'Checklist - Ranking Office Supp'!Z463</f>
        <v>140</v>
      </c>
      <c r="S49" s="885"/>
      <c r="T49" s="886"/>
      <c r="U49" s="887">
        <f>'Checklist - Ranking Office Supp'!F464</f>
        <v>60</v>
      </c>
      <c r="V49" s="888"/>
      <c r="W49" s="888"/>
      <c r="X49" s="889"/>
      <c r="Y49" s="846"/>
      <c r="Z49" s="186"/>
      <c r="AA49" s="57"/>
    </row>
    <row r="50" spans="1:89" s="16" customFormat="1" ht="30" customHeight="1" thickBot="1" x14ac:dyDescent="0.25">
      <c r="A50" s="148"/>
      <c r="B50" s="368">
        <f>'Checklist - Ranking Office Supp'!B465</f>
        <v>6000</v>
      </c>
      <c r="C50" s="905" t="str">
        <f>'Checklist - Ranking Office Supp'!C465</f>
        <v>MAINTENANCE / SURVEYS</v>
      </c>
      <c r="D50" s="906"/>
      <c r="E50" s="906"/>
      <c r="F50" s="906"/>
      <c r="G50" s="906"/>
      <c r="H50" s="906"/>
      <c r="I50" s="906"/>
      <c r="J50" s="906"/>
      <c r="K50" s="906"/>
      <c r="L50" s="906"/>
      <c r="M50" s="906"/>
      <c r="N50" s="906"/>
      <c r="O50" s="640"/>
      <c r="P50" s="640"/>
      <c r="Q50" s="640"/>
      <c r="R50" s="640"/>
      <c r="S50" s="640"/>
      <c r="T50" s="640"/>
      <c r="U50" s="640"/>
      <c r="V50" s="640"/>
      <c r="W50" s="640"/>
      <c r="X50" s="640"/>
      <c r="Y50" s="617"/>
      <c r="Z50" s="57"/>
      <c r="AA50" s="57"/>
      <c r="AB50" s="57"/>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3"/>
      <c r="CC50" s="203"/>
      <c r="CD50" s="203"/>
      <c r="CE50" s="203"/>
      <c r="CF50" s="203"/>
      <c r="CG50" s="57"/>
      <c r="CH50" s="57"/>
      <c r="CI50" s="57"/>
      <c r="CJ50" s="57"/>
      <c r="CK50" s="57"/>
    </row>
    <row r="51" spans="1:89" ht="27.95" customHeight="1" x14ac:dyDescent="0.2">
      <c r="A51" s="148"/>
      <c r="B51" s="369">
        <f>'Checklist - Ranking Office Supp'!B466</f>
        <v>6100</v>
      </c>
      <c r="C51" s="687" t="str">
        <f>'Checklist - Ranking Office Supp'!C466</f>
        <v xml:space="preserve">Programme of Inspections / Maintenance  </v>
      </c>
      <c r="D51" s="688"/>
      <c r="E51" s="688"/>
      <c r="F51" s="688"/>
      <c r="G51" s="688"/>
      <c r="H51" s="688"/>
      <c r="I51" s="688"/>
      <c r="J51" s="688"/>
      <c r="K51" s="688"/>
      <c r="L51" s="688"/>
      <c r="M51" s="688"/>
      <c r="N51" s="689"/>
      <c r="O51" s="881">
        <f>'Checklist - Ranking Office Supp'!Y473</f>
        <v>0</v>
      </c>
      <c r="P51" s="882"/>
      <c r="Q51" s="883"/>
      <c r="R51" s="884">
        <f>'Checklist - Ranking Office Supp'!Z473</f>
        <v>70</v>
      </c>
      <c r="S51" s="885"/>
      <c r="T51" s="886"/>
      <c r="U51" s="887">
        <f>'Checklist - Ranking Office Supp'!F474</f>
        <v>50</v>
      </c>
      <c r="V51" s="888"/>
      <c r="W51" s="888"/>
      <c r="X51" s="889"/>
      <c r="Y51" s="846"/>
      <c r="Z51" s="186"/>
      <c r="AA51" s="57"/>
    </row>
    <row r="52" spans="1:89" ht="27.95" customHeight="1" x14ac:dyDescent="0.2">
      <c r="A52" s="148"/>
      <c r="B52" s="369" t="str">
        <f>'Checklist - Ranking Office Supp'!B475</f>
        <v>6110</v>
      </c>
      <c r="C52" s="687" t="str">
        <f>'Checklist - Ranking Office Supp'!C475</f>
        <v>Critical and Stand-by Equipment</v>
      </c>
      <c r="D52" s="688"/>
      <c r="E52" s="688"/>
      <c r="F52" s="688"/>
      <c r="G52" s="688"/>
      <c r="H52" s="688"/>
      <c r="I52" s="688"/>
      <c r="J52" s="688"/>
      <c r="K52" s="688"/>
      <c r="L52" s="688"/>
      <c r="M52" s="688"/>
      <c r="N52" s="689"/>
      <c r="O52" s="881">
        <f>'Checklist - Ranking Office Supp'!Y483</f>
        <v>0</v>
      </c>
      <c r="P52" s="882"/>
      <c r="Q52" s="883"/>
      <c r="R52" s="884">
        <f>'Checklist - Ranking Office Supp'!Z483</f>
        <v>70</v>
      </c>
      <c r="S52" s="885"/>
      <c r="T52" s="886"/>
      <c r="U52" s="887">
        <f>'Checklist - Ranking Office Supp'!F484</f>
        <v>30</v>
      </c>
      <c r="V52" s="888"/>
      <c r="W52" s="888"/>
      <c r="X52" s="889"/>
      <c r="Y52" s="846"/>
      <c r="Z52" s="186"/>
      <c r="AA52" s="57"/>
    </row>
    <row r="53" spans="1:89" ht="27.95" customHeight="1" x14ac:dyDescent="0.2">
      <c r="A53" s="148"/>
      <c r="B53" s="369" t="str">
        <f>'Checklist - Ranking Office Supp'!B485</f>
        <v>6210</v>
      </c>
      <c r="C53" s="687" t="str">
        <f>'Checklist - Ranking Office Supp'!C485</f>
        <v>Bollard Pull Formula</v>
      </c>
      <c r="D53" s="688"/>
      <c r="E53" s="688"/>
      <c r="F53" s="688"/>
      <c r="G53" s="688"/>
      <c r="H53" s="688"/>
      <c r="I53" s="688"/>
      <c r="J53" s="688"/>
      <c r="K53" s="688"/>
      <c r="L53" s="688"/>
      <c r="M53" s="688"/>
      <c r="N53" s="689"/>
      <c r="O53" s="881">
        <f>'Checklist - Ranking Office Supp'!Y491</f>
        <v>0</v>
      </c>
      <c r="P53" s="882"/>
      <c r="Q53" s="883"/>
      <c r="R53" s="884">
        <f>'Checklist - Ranking Office Supp'!Z491</f>
        <v>50</v>
      </c>
      <c r="S53" s="885"/>
      <c r="T53" s="886"/>
      <c r="U53" s="887">
        <f>'Checklist - Ranking Office Supp'!F492</f>
        <v>0</v>
      </c>
      <c r="V53" s="888"/>
      <c r="W53" s="888"/>
      <c r="X53" s="889"/>
      <c r="Y53" s="846"/>
      <c r="Z53" s="186"/>
      <c r="AA53" s="57"/>
    </row>
    <row r="54" spans="1:89" ht="27.95" customHeight="1" x14ac:dyDescent="0.2">
      <c r="A54" s="148"/>
      <c r="B54" s="369" t="str">
        <f>'Checklist - Ranking Office Supp'!B493</f>
        <v>6300</v>
      </c>
      <c r="C54" s="687" t="str">
        <f>'Checklist - Ranking Office Supp'!C493</f>
        <v>Corrosion Prevention of Seawater Ballast Tanks</v>
      </c>
      <c r="D54" s="688"/>
      <c r="E54" s="688"/>
      <c r="F54" s="688"/>
      <c r="G54" s="688"/>
      <c r="H54" s="688"/>
      <c r="I54" s="688"/>
      <c r="J54" s="688"/>
      <c r="K54" s="688"/>
      <c r="L54" s="688"/>
      <c r="M54" s="688"/>
      <c r="N54" s="689"/>
      <c r="O54" s="881">
        <f>'Checklist - Ranking Office Supp'!Y496</f>
        <v>0</v>
      </c>
      <c r="P54" s="882"/>
      <c r="Q54" s="883"/>
      <c r="R54" s="884">
        <f>'Checklist - Ranking Office Supp'!Z496</f>
        <v>20</v>
      </c>
      <c r="S54" s="885"/>
      <c r="T54" s="886"/>
      <c r="U54" s="887">
        <f>'Checklist - Ranking Office Supp'!F497</f>
        <v>10</v>
      </c>
      <c r="V54" s="888"/>
      <c r="W54" s="888"/>
      <c r="X54" s="889"/>
      <c r="Y54" s="846"/>
      <c r="Z54" s="186"/>
      <c r="AA54" s="57"/>
    </row>
    <row r="55" spans="1:89" ht="27.95" customHeight="1" thickBot="1" x14ac:dyDescent="0.25">
      <c r="A55" s="148"/>
      <c r="B55" s="369" t="str">
        <f>'Checklist - Ranking Office Supp'!B498</f>
        <v>6400</v>
      </c>
      <c r="C55" s="687" t="str">
        <f>'Checklist - Ranking Office Supp'!C498</f>
        <v xml:space="preserve">Maintenance of Ship, Additional Green Award requirements </v>
      </c>
      <c r="D55" s="688"/>
      <c r="E55" s="688"/>
      <c r="F55" s="688"/>
      <c r="G55" s="688"/>
      <c r="H55" s="688"/>
      <c r="I55" s="688"/>
      <c r="J55" s="688"/>
      <c r="K55" s="688"/>
      <c r="L55" s="688"/>
      <c r="M55" s="688"/>
      <c r="N55" s="689"/>
      <c r="O55" s="881">
        <f>'Checklist - Ranking Office Supp'!Y503</f>
        <v>0</v>
      </c>
      <c r="P55" s="882"/>
      <c r="Q55" s="883"/>
      <c r="R55" s="884">
        <f>'Checklist - Ranking Office Supp'!Z503</f>
        <v>55</v>
      </c>
      <c r="S55" s="885"/>
      <c r="T55" s="886"/>
      <c r="U55" s="887">
        <f>'Checklist - Ranking Office Supp'!F504</f>
        <v>35</v>
      </c>
      <c r="V55" s="888"/>
      <c r="W55" s="888"/>
      <c r="X55" s="889"/>
      <c r="Y55" s="846"/>
      <c r="Z55" s="186"/>
      <c r="AA55" s="57"/>
    </row>
    <row r="56" spans="1:89" s="16" customFormat="1" ht="30" customHeight="1" thickBot="1" x14ac:dyDescent="0.25">
      <c r="A56" s="148"/>
      <c r="B56" s="368" t="str">
        <f>'Checklist - Ranking Office Supp'!B505</f>
        <v>7000</v>
      </c>
      <c r="C56" s="905" t="str">
        <f>'Checklist - Ranking Office Supp'!C505</f>
        <v>CREW</v>
      </c>
      <c r="D56" s="906"/>
      <c r="E56" s="906"/>
      <c r="F56" s="906"/>
      <c r="G56" s="906"/>
      <c r="H56" s="906"/>
      <c r="I56" s="906"/>
      <c r="J56" s="906"/>
      <c r="K56" s="906"/>
      <c r="L56" s="906"/>
      <c r="M56" s="906"/>
      <c r="N56" s="906"/>
      <c r="O56" s="640"/>
      <c r="P56" s="640"/>
      <c r="Q56" s="640"/>
      <c r="R56" s="640"/>
      <c r="S56" s="640"/>
      <c r="T56" s="640"/>
      <c r="U56" s="640"/>
      <c r="V56" s="640"/>
      <c r="W56" s="640"/>
      <c r="X56" s="640"/>
      <c r="Y56" s="617"/>
      <c r="Z56" s="57"/>
      <c r="AA56" s="57"/>
      <c r="AB56" s="57"/>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3"/>
      <c r="BR56" s="203"/>
      <c r="BS56" s="203"/>
      <c r="BT56" s="203"/>
      <c r="BU56" s="203"/>
      <c r="BV56" s="203"/>
      <c r="BW56" s="203"/>
      <c r="BX56" s="203"/>
      <c r="BY56" s="203"/>
      <c r="BZ56" s="203"/>
      <c r="CA56" s="203"/>
      <c r="CB56" s="203"/>
      <c r="CC56" s="203"/>
      <c r="CD56" s="203"/>
      <c r="CE56" s="203"/>
      <c r="CF56" s="203"/>
      <c r="CG56" s="57"/>
      <c r="CH56" s="57"/>
      <c r="CI56" s="57"/>
      <c r="CJ56" s="57"/>
      <c r="CK56" s="57"/>
    </row>
    <row r="57" spans="1:89" ht="27.95" customHeight="1" x14ac:dyDescent="0.2">
      <c r="A57" s="148"/>
      <c r="B57" s="369" t="str">
        <f>'Checklist - Ranking Office Supp'!B506</f>
        <v>7100</v>
      </c>
      <c r="C57" s="687" t="str">
        <f>'Checklist - Ranking Office Supp'!C506</f>
        <v>Employment of Personnel</v>
      </c>
      <c r="D57" s="688"/>
      <c r="E57" s="688"/>
      <c r="F57" s="688"/>
      <c r="G57" s="688"/>
      <c r="H57" s="688"/>
      <c r="I57" s="688"/>
      <c r="J57" s="688"/>
      <c r="K57" s="688"/>
      <c r="L57" s="688"/>
      <c r="M57" s="688"/>
      <c r="N57" s="689"/>
      <c r="O57" s="881">
        <f>'Checklist - Ranking Office Supp'!Y512</f>
        <v>0</v>
      </c>
      <c r="P57" s="882"/>
      <c r="Q57" s="883"/>
      <c r="R57" s="884">
        <f>'Checklist - Ranking Office Supp'!Z512</f>
        <v>30</v>
      </c>
      <c r="S57" s="885"/>
      <c r="T57" s="886"/>
      <c r="U57" s="887">
        <f>'Checklist - Ranking Office Supp'!F513</f>
        <v>0</v>
      </c>
      <c r="V57" s="888"/>
      <c r="W57" s="888"/>
      <c r="X57" s="889"/>
      <c r="Y57" s="846"/>
      <c r="Z57" s="186"/>
      <c r="AA57" s="57"/>
    </row>
    <row r="58" spans="1:89" ht="27.95" customHeight="1" x14ac:dyDescent="0.2">
      <c r="A58" s="148"/>
      <c r="B58" s="369" t="str">
        <f>'Checklist - Ranking Office Supp'!B514</f>
        <v>7200</v>
      </c>
      <c r="C58" s="687" t="str">
        <f>'Checklist - Ranking Office Supp'!C514</f>
        <v>Extra Personnel, Additional Green Award Requirement</v>
      </c>
      <c r="D58" s="688"/>
      <c r="E58" s="688"/>
      <c r="F58" s="688"/>
      <c r="G58" s="688"/>
      <c r="H58" s="688"/>
      <c r="I58" s="688"/>
      <c r="J58" s="688"/>
      <c r="K58" s="688"/>
      <c r="L58" s="688"/>
      <c r="M58" s="688"/>
      <c r="N58" s="689"/>
      <c r="O58" s="881">
        <f>'Checklist - Ranking Office Supp'!Y522</f>
        <v>0</v>
      </c>
      <c r="P58" s="882"/>
      <c r="Q58" s="883"/>
      <c r="R58" s="884">
        <f>'Checklist - Ranking Office Supp'!Z522</f>
        <v>70</v>
      </c>
      <c r="S58" s="885"/>
      <c r="T58" s="886"/>
      <c r="U58" s="887">
        <f>'Checklist - Ranking Office Supp'!F523</f>
        <v>40</v>
      </c>
      <c r="V58" s="888"/>
      <c r="W58" s="888"/>
      <c r="X58" s="889"/>
      <c r="Y58" s="846"/>
      <c r="Z58" s="186"/>
      <c r="AA58" s="57"/>
    </row>
    <row r="59" spans="1:89" ht="45" customHeight="1" x14ac:dyDescent="0.2">
      <c r="A59" s="148"/>
      <c r="B59" s="369">
        <f>'Checklist - Ranking Office Supp'!B524</f>
        <v>7300</v>
      </c>
      <c r="C59" s="687" t="str">
        <f>'Checklist - Ranking Office Supp'!C524</f>
        <v>Training / Courses for Personnel
Additional Green Award Requirements &amp; IMO Model Courses</v>
      </c>
      <c r="D59" s="688"/>
      <c r="E59" s="688"/>
      <c r="F59" s="688"/>
      <c r="G59" s="688"/>
      <c r="H59" s="688"/>
      <c r="I59" s="688"/>
      <c r="J59" s="688"/>
      <c r="K59" s="688"/>
      <c r="L59" s="688"/>
      <c r="M59" s="688"/>
      <c r="N59" s="689"/>
      <c r="O59" s="881">
        <f>'Checklist - Ranking Office Supp'!Y542</f>
        <v>0</v>
      </c>
      <c r="P59" s="882"/>
      <c r="Q59" s="883"/>
      <c r="R59" s="884">
        <f>'Checklist - Ranking Office Supp'!Z542</f>
        <v>160</v>
      </c>
      <c r="S59" s="885"/>
      <c r="T59" s="886"/>
      <c r="U59" s="887">
        <f>'Checklist - Ranking Office Supp'!F543</f>
        <v>40</v>
      </c>
      <c r="V59" s="888"/>
      <c r="W59" s="888"/>
      <c r="X59" s="889"/>
      <c r="Y59" s="846"/>
      <c r="Z59" s="186"/>
      <c r="AA59" s="57"/>
    </row>
    <row r="60" spans="1:89" ht="27.95" customHeight="1" x14ac:dyDescent="0.2">
      <c r="A60" s="148"/>
      <c r="B60" s="369" t="str">
        <f>'Checklist - Ranking Office Supp'!B544</f>
        <v>7400</v>
      </c>
      <c r="C60" s="687" t="str">
        <f>'Checklist - Ranking Office Supp'!C544</f>
        <v>Familiarisation, Additional Green Award Requirement</v>
      </c>
      <c r="D60" s="688"/>
      <c r="E60" s="688"/>
      <c r="F60" s="688"/>
      <c r="G60" s="688"/>
      <c r="H60" s="688"/>
      <c r="I60" s="688"/>
      <c r="J60" s="688"/>
      <c r="K60" s="688"/>
      <c r="L60" s="688"/>
      <c r="M60" s="688"/>
      <c r="N60" s="689"/>
      <c r="O60" s="881">
        <f>'Checklist - Ranking Office Supp'!Y551</f>
        <v>0</v>
      </c>
      <c r="P60" s="882"/>
      <c r="Q60" s="883"/>
      <c r="R60" s="884">
        <f>'Checklist - Ranking Office Supp'!Z551</f>
        <v>80</v>
      </c>
      <c r="S60" s="885"/>
      <c r="T60" s="886"/>
      <c r="U60" s="887">
        <f>'Checklist - Ranking Office Supp'!F552</f>
        <v>50</v>
      </c>
      <c r="V60" s="888"/>
      <c r="W60" s="888"/>
      <c r="X60" s="889"/>
      <c r="Y60" s="846"/>
      <c r="Z60" s="186"/>
      <c r="AA60" s="57"/>
    </row>
    <row r="61" spans="1:89" ht="27.95" customHeight="1" thickBot="1" x14ac:dyDescent="0.25">
      <c r="A61" s="148"/>
      <c r="B61" s="369" t="str">
        <f>'Checklist - Ranking Office Supp'!B553</f>
        <v>7500</v>
      </c>
      <c r="C61" s="924" t="str">
        <f>'Checklist - Ranking Office Supp'!C553</f>
        <v>Safe Manning and Fatigue Management</v>
      </c>
      <c r="D61" s="925"/>
      <c r="E61" s="925"/>
      <c r="F61" s="925"/>
      <c r="G61" s="925"/>
      <c r="H61" s="925"/>
      <c r="I61" s="925"/>
      <c r="J61" s="925"/>
      <c r="K61" s="925"/>
      <c r="L61" s="925"/>
      <c r="M61" s="925"/>
      <c r="N61" s="926"/>
      <c r="O61" s="927">
        <f>'Checklist - Ranking Office Supp'!Y566</f>
        <v>0</v>
      </c>
      <c r="P61" s="928"/>
      <c r="Q61" s="929"/>
      <c r="R61" s="930">
        <f>'Checklist - Ranking Office Supp'!Z566</f>
        <v>110</v>
      </c>
      <c r="S61" s="931"/>
      <c r="T61" s="932"/>
      <c r="U61" s="944">
        <f>'Checklist - Ranking Office Supp'!F567</f>
        <v>60</v>
      </c>
      <c r="V61" s="945"/>
      <c r="W61" s="946"/>
      <c r="X61" s="942"/>
      <c r="Y61" s="943"/>
      <c r="Z61" s="186"/>
      <c r="AA61" s="57"/>
    </row>
    <row r="62" spans="1:89" s="16" customFormat="1" ht="30" customHeight="1" thickBot="1" x14ac:dyDescent="0.25">
      <c r="A62" s="148"/>
      <c r="B62" s="368" t="str">
        <f>'Checklist - Ranking Office Supp'!B568</f>
        <v>9000</v>
      </c>
      <c r="C62" s="905" t="str">
        <f>'Checklist - Ranking Office Supp'!C568</f>
        <v>REQUIREMENTS ACCORDING TO ISO STANDARDS</v>
      </c>
      <c r="D62" s="906"/>
      <c r="E62" s="906"/>
      <c r="F62" s="906"/>
      <c r="G62" s="906"/>
      <c r="H62" s="906"/>
      <c r="I62" s="906"/>
      <c r="J62" s="906"/>
      <c r="K62" s="906"/>
      <c r="L62" s="906"/>
      <c r="M62" s="906"/>
      <c r="N62" s="906"/>
      <c r="O62" s="640"/>
      <c r="P62" s="640"/>
      <c r="Q62" s="640"/>
      <c r="R62" s="640"/>
      <c r="S62" s="640"/>
      <c r="T62" s="640"/>
      <c r="U62" s="640"/>
      <c r="V62" s="640"/>
      <c r="W62" s="640"/>
      <c r="X62" s="640"/>
      <c r="Y62" s="617"/>
      <c r="Z62" s="57"/>
      <c r="AA62" s="57"/>
      <c r="AB62" s="57"/>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c r="BX62" s="203"/>
      <c r="BY62" s="203"/>
      <c r="BZ62" s="203"/>
      <c r="CA62" s="203"/>
      <c r="CB62" s="203"/>
      <c r="CC62" s="203"/>
      <c r="CD62" s="203"/>
      <c r="CE62" s="203"/>
      <c r="CF62" s="203"/>
      <c r="CG62" s="57"/>
      <c r="CH62" s="57"/>
      <c r="CI62" s="57"/>
      <c r="CJ62" s="57"/>
      <c r="CK62" s="57"/>
    </row>
    <row r="63" spans="1:89" ht="27.95" customHeight="1" thickBot="1" x14ac:dyDescent="0.25">
      <c r="A63" s="148"/>
      <c r="B63" s="369" t="str">
        <f>'Checklist - Ranking Office Supp'!B569</f>
        <v>9421</v>
      </c>
      <c r="C63" s="687" t="str">
        <f>'Checklist - Ranking Office Supp'!C569</f>
        <v>ISO Certification</v>
      </c>
      <c r="D63" s="688"/>
      <c r="E63" s="688"/>
      <c r="F63" s="688"/>
      <c r="G63" s="688"/>
      <c r="H63" s="688"/>
      <c r="I63" s="688"/>
      <c r="J63" s="688"/>
      <c r="K63" s="688"/>
      <c r="L63" s="688"/>
      <c r="M63" s="688"/>
      <c r="N63" s="689"/>
      <c r="O63" s="881">
        <f>'Checklist - Ranking Office Supp'!Y580</f>
        <v>0</v>
      </c>
      <c r="P63" s="882"/>
      <c r="Q63" s="883"/>
      <c r="R63" s="884">
        <f>'Checklist - Ranking Office Supp'!Z580</f>
        <v>95</v>
      </c>
      <c r="S63" s="885"/>
      <c r="T63" s="886"/>
      <c r="U63" s="887">
        <f>'Checklist - Ranking Office Supp'!F581</f>
        <v>0</v>
      </c>
      <c r="V63" s="888"/>
      <c r="W63" s="888"/>
      <c r="X63" s="889"/>
      <c r="Y63" s="846"/>
      <c r="Z63" s="186"/>
      <c r="AA63" s="57"/>
    </row>
    <row r="64" spans="1:89" ht="30" customHeight="1" thickBot="1" x14ac:dyDescent="0.25">
      <c r="A64" s="148"/>
      <c r="B64" s="371"/>
      <c r="C64" s="910" t="s">
        <v>41</v>
      </c>
      <c r="D64" s="911"/>
      <c r="E64" s="911"/>
      <c r="F64" s="911"/>
      <c r="G64" s="911"/>
      <c r="H64" s="911"/>
      <c r="I64" s="911"/>
      <c r="J64" s="911"/>
      <c r="K64" s="911"/>
      <c r="L64" s="911"/>
      <c r="M64" s="911"/>
      <c r="N64" s="912"/>
      <c r="O64" s="921">
        <f>SUM(O5:Q63)</f>
        <v>0</v>
      </c>
      <c r="P64" s="922"/>
      <c r="Q64" s="923"/>
      <c r="R64" s="915">
        <f>SUM(R5:T63)</f>
        <v>3190</v>
      </c>
      <c r="S64" s="916"/>
      <c r="T64" s="917"/>
      <c r="U64" s="918">
        <f>SUM(U5:W63)</f>
        <v>1140</v>
      </c>
      <c r="V64" s="919"/>
      <c r="W64" s="920"/>
      <c r="X64" s="372"/>
      <c r="Y64" s="373"/>
      <c r="Z64" s="186"/>
      <c r="AA64" s="57"/>
    </row>
    <row r="65" spans="1:32" ht="13.5" thickBot="1" x14ac:dyDescent="0.25">
      <c r="A65" s="52"/>
      <c r="B65" s="55"/>
      <c r="C65" s="55"/>
      <c r="D65" s="55"/>
      <c r="E65" s="55"/>
      <c r="F65" s="55"/>
      <c r="G65" s="55"/>
      <c r="H65" s="55"/>
      <c r="I65" s="55"/>
      <c r="J65" s="55"/>
      <c r="K65" s="55"/>
      <c r="L65" s="55"/>
      <c r="M65" s="55"/>
      <c r="N65" s="55"/>
      <c r="O65" s="52"/>
      <c r="P65" s="52"/>
      <c r="Q65" s="52"/>
      <c r="R65" s="52"/>
      <c r="S65" s="52"/>
      <c r="T65" s="52"/>
      <c r="U65" s="52"/>
      <c r="V65" s="52"/>
      <c r="W65" s="52"/>
      <c r="X65" s="52"/>
      <c r="Y65" s="52"/>
      <c r="Z65" s="52"/>
    </row>
    <row r="66" spans="1:32" ht="23.25" customHeight="1" x14ac:dyDescent="0.2">
      <c r="A66" s="52"/>
      <c r="B66" s="196" t="s">
        <v>146</v>
      </c>
      <c r="C66" s="1"/>
      <c r="D66" s="55"/>
      <c r="E66" s="55"/>
      <c r="F66" s="55"/>
      <c r="G66" s="55"/>
      <c r="H66" s="55"/>
      <c r="I66" s="55"/>
      <c r="J66" s="55"/>
      <c r="K66" s="55"/>
      <c r="L66" s="55"/>
      <c r="M66" s="55"/>
      <c r="N66" s="55"/>
      <c r="O66" s="52"/>
      <c r="P66" s="52"/>
      <c r="Q66" s="52"/>
      <c r="R66" s="52"/>
      <c r="S66" s="52"/>
      <c r="T66" s="52"/>
      <c r="U66" s="52"/>
      <c r="V66" s="52"/>
      <c r="W66" s="52"/>
      <c r="X66" s="52"/>
      <c r="Y66" s="52"/>
      <c r="Z66" s="52"/>
      <c r="AE66" s="913" t="s">
        <v>35</v>
      </c>
      <c r="AF66" s="914"/>
    </row>
    <row r="67" spans="1:32" ht="23.25" customHeight="1" thickBot="1" x14ac:dyDescent="0.25">
      <c r="A67" s="52"/>
      <c r="B67" s="187" t="s">
        <v>429</v>
      </c>
      <c r="C67" s="908" t="s">
        <v>113</v>
      </c>
      <c r="D67" s="845"/>
      <c r="E67" s="845"/>
      <c r="F67" s="845"/>
      <c r="G67" s="845"/>
      <c r="H67" s="845"/>
      <c r="I67" s="845"/>
      <c r="J67" s="845"/>
      <c r="K67" s="845"/>
      <c r="L67" s="845"/>
      <c r="M67" s="845"/>
      <c r="N67" s="909"/>
      <c r="O67" s="52"/>
      <c r="P67" s="52"/>
      <c r="Q67" s="52"/>
      <c r="R67" s="52"/>
      <c r="S67" s="52"/>
      <c r="T67" s="52"/>
      <c r="U67" s="52"/>
      <c r="V67" s="52"/>
      <c r="W67" s="52"/>
      <c r="X67" s="52"/>
      <c r="Y67" s="52"/>
      <c r="Z67" s="52"/>
      <c r="AD67" s="208"/>
      <c r="AE67" s="206" t="s">
        <v>208</v>
      </c>
      <c r="AF67" s="207">
        <f>O64/R64</f>
        <v>0</v>
      </c>
    </row>
    <row r="68" spans="1:32" ht="23.25" customHeight="1" x14ac:dyDescent="0.2">
      <c r="A68" s="52"/>
      <c r="B68" s="188"/>
      <c r="C68" s="908" t="s">
        <v>114</v>
      </c>
      <c r="D68" s="845"/>
      <c r="E68" s="845"/>
      <c r="F68" s="845"/>
      <c r="G68" s="845"/>
      <c r="H68" s="845"/>
      <c r="I68" s="845"/>
      <c r="J68" s="845"/>
      <c r="K68" s="845"/>
      <c r="L68" s="845"/>
      <c r="M68" s="845"/>
      <c r="N68" s="909"/>
      <c r="O68" s="52"/>
      <c r="P68" s="52"/>
      <c r="Q68" s="52"/>
      <c r="R68" s="52"/>
      <c r="S68" s="52"/>
      <c r="T68" s="52"/>
      <c r="U68" s="52"/>
      <c r="V68" s="52"/>
      <c r="W68" s="52"/>
      <c r="X68" s="52"/>
      <c r="Y68" s="52"/>
      <c r="Z68" s="52"/>
    </row>
    <row r="69" spans="1:32" ht="23.25" customHeight="1" x14ac:dyDescent="0.2">
      <c r="A69" s="52"/>
      <c r="B69" s="189"/>
      <c r="C69" s="908" t="s">
        <v>115</v>
      </c>
      <c r="D69" s="845"/>
      <c r="E69" s="845"/>
      <c r="F69" s="845"/>
      <c r="G69" s="845"/>
      <c r="H69" s="845"/>
      <c r="I69" s="845"/>
      <c r="J69" s="845"/>
      <c r="K69" s="845"/>
      <c r="L69" s="845"/>
      <c r="M69" s="845"/>
      <c r="N69" s="909"/>
      <c r="O69" s="52"/>
      <c r="P69" s="52"/>
      <c r="Q69" s="52"/>
      <c r="R69" s="52"/>
      <c r="S69" s="52"/>
      <c r="T69" s="52"/>
      <c r="U69" s="52"/>
      <c r="V69" s="52"/>
      <c r="W69" s="52"/>
      <c r="X69" s="52"/>
      <c r="Y69" s="52"/>
      <c r="Z69" s="52"/>
    </row>
    <row r="70" spans="1:32" ht="23.25" customHeight="1" x14ac:dyDescent="0.2">
      <c r="A70" s="52"/>
      <c r="B70" s="190">
        <v>0</v>
      </c>
      <c r="C70" s="908" t="s">
        <v>205</v>
      </c>
      <c r="D70" s="845"/>
      <c r="E70" s="845"/>
      <c r="F70" s="845"/>
      <c r="G70" s="845"/>
      <c r="H70" s="845"/>
      <c r="I70" s="845"/>
      <c r="J70" s="845"/>
      <c r="K70" s="845"/>
      <c r="L70" s="845"/>
      <c r="M70" s="845"/>
      <c r="N70" s="909"/>
      <c r="O70" s="52"/>
      <c r="P70" s="52"/>
      <c r="Q70" s="52"/>
      <c r="R70" s="52"/>
      <c r="S70" s="52"/>
      <c r="T70" s="52"/>
      <c r="U70" s="52"/>
      <c r="V70" s="52"/>
      <c r="W70" s="52"/>
      <c r="X70" s="52"/>
      <c r="Y70" s="52"/>
      <c r="Z70" s="52"/>
    </row>
    <row r="71" spans="1:32" ht="23.25" customHeight="1" x14ac:dyDescent="0.2">
      <c r="A71" s="52"/>
      <c r="B71" s="191"/>
      <c r="C71" s="908" t="s">
        <v>206</v>
      </c>
      <c r="D71" s="845"/>
      <c r="E71" s="845"/>
      <c r="F71" s="845"/>
      <c r="G71" s="845"/>
      <c r="H71" s="845"/>
      <c r="I71" s="845"/>
      <c r="J71" s="845"/>
      <c r="K71" s="845"/>
      <c r="L71" s="845"/>
      <c r="M71" s="845"/>
      <c r="N71" s="909"/>
      <c r="O71" s="52"/>
      <c r="P71" s="52"/>
      <c r="Q71" s="52"/>
      <c r="R71" s="52"/>
      <c r="S71" s="52"/>
      <c r="T71" s="52"/>
      <c r="U71" s="52"/>
      <c r="V71" s="52"/>
      <c r="W71" s="52"/>
      <c r="X71" s="52"/>
      <c r="Y71" s="52"/>
      <c r="Z71" s="52"/>
    </row>
    <row r="72" spans="1:32" ht="23.25" customHeight="1" x14ac:dyDescent="0.2">
      <c r="A72" s="52"/>
      <c r="B72" s="192">
        <v>0</v>
      </c>
      <c r="C72" s="908" t="s">
        <v>166</v>
      </c>
      <c r="D72" s="845"/>
      <c r="E72" s="845"/>
      <c r="F72" s="845"/>
      <c r="G72" s="845"/>
      <c r="H72" s="845"/>
      <c r="I72" s="845"/>
      <c r="J72" s="845"/>
      <c r="K72" s="845"/>
      <c r="L72" s="845"/>
      <c r="M72" s="845"/>
      <c r="N72" s="909"/>
      <c r="O72" s="52"/>
      <c r="P72" s="52"/>
      <c r="Q72" s="52"/>
      <c r="R72" s="52"/>
      <c r="S72" s="52"/>
      <c r="T72" s="52"/>
      <c r="U72" s="52"/>
      <c r="V72" s="52"/>
      <c r="W72" s="52"/>
      <c r="X72" s="52"/>
      <c r="Y72" s="52"/>
      <c r="Z72" s="52"/>
    </row>
    <row r="73" spans="1:32" ht="23.25" customHeight="1" x14ac:dyDescent="0.2">
      <c r="A73" s="52"/>
      <c r="B73" s="193"/>
      <c r="C73" s="908" t="s">
        <v>207</v>
      </c>
      <c r="D73" s="845"/>
      <c r="E73" s="845"/>
      <c r="F73" s="845"/>
      <c r="G73" s="845"/>
      <c r="H73" s="845"/>
      <c r="I73" s="845"/>
      <c r="J73" s="845"/>
      <c r="K73" s="845"/>
      <c r="L73" s="845"/>
      <c r="M73" s="845"/>
      <c r="N73" s="909"/>
      <c r="O73" s="52"/>
      <c r="P73" s="52"/>
      <c r="Q73" s="52"/>
      <c r="R73" s="52"/>
      <c r="S73" s="52"/>
      <c r="T73" s="52"/>
      <c r="U73" s="52"/>
      <c r="V73" s="52"/>
      <c r="W73" s="52"/>
      <c r="X73" s="52"/>
      <c r="Y73" s="52"/>
      <c r="Z73" s="52"/>
    </row>
    <row r="74" spans="1:32" ht="20.25" x14ac:dyDescent="0.2">
      <c r="A74" s="52"/>
      <c r="B74" s="210"/>
      <c r="C74" s="908" t="s">
        <v>167</v>
      </c>
      <c r="D74" s="845"/>
      <c r="E74" s="845"/>
      <c r="F74" s="845"/>
      <c r="G74" s="845"/>
      <c r="H74" s="845"/>
      <c r="I74" s="845"/>
      <c r="J74" s="845"/>
      <c r="K74" s="845"/>
      <c r="L74" s="845"/>
      <c r="M74" s="845"/>
      <c r="N74" s="909"/>
      <c r="O74" s="52"/>
      <c r="P74" s="52"/>
      <c r="Q74" s="52"/>
      <c r="R74" s="52"/>
      <c r="S74" s="52"/>
      <c r="T74" s="52"/>
      <c r="U74" s="52"/>
      <c r="V74" s="52"/>
      <c r="W74" s="52"/>
      <c r="X74" s="52"/>
      <c r="Y74" s="52"/>
      <c r="Z74" s="52"/>
    </row>
    <row r="75" spans="1:32" ht="20.25" x14ac:dyDescent="0.2">
      <c r="A75" s="52"/>
      <c r="B75" s="198" t="s">
        <v>32</v>
      </c>
      <c r="C75" s="195"/>
      <c r="D75" s="55"/>
      <c r="E75" s="55"/>
      <c r="F75" s="55"/>
      <c r="G75" s="55"/>
      <c r="H75" s="55"/>
      <c r="I75" s="55"/>
      <c r="J75" s="55"/>
      <c r="K75" s="55"/>
      <c r="L75" s="55"/>
      <c r="M75" s="55"/>
      <c r="N75" s="55"/>
      <c r="O75" s="52"/>
      <c r="P75" s="52"/>
      <c r="Q75" s="52"/>
      <c r="R75" s="52"/>
      <c r="S75" s="52"/>
      <c r="T75" s="52"/>
      <c r="U75" s="52"/>
      <c r="V75" s="52"/>
      <c r="W75" s="52"/>
      <c r="X75" s="52"/>
      <c r="Y75" s="52"/>
      <c r="Z75" s="52"/>
    </row>
    <row r="76" spans="1:32"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32" x14ac:dyDescent="0.2">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32" x14ac:dyDescent="0.2">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32" x14ac:dyDescent="0.2">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32" x14ac:dyDescent="0.2">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x14ac:dyDescent="0.2">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x14ac:dyDescent="0.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row r="83" spans="1:26"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row>
    <row r="84" spans="1:26" x14ac:dyDescent="0.2">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row>
    <row r="85" spans="1:26" x14ac:dyDescent="0.2">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spans="1:26" x14ac:dyDescent="0.2">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row>
    <row r="87" spans="1:26" x14ac:dyDescent="0.2">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row>
    <row r="88" spans="1:26" x14ac:dyDescent="0.2">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row>
    <row r="89" spans="1:26"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1:26"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row>
    <row r="95" spans="1:26"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spans="1:26"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spans="1:26"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spans="1:26"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1:26"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1:26"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spans="1:26"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spans="1:26"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spans="1:26"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spans="1:26"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x14ac:dyDescent="0.2">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spans="1:26" x14ac:dyDescent="0.2">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x14ac:dyDescent="0.2">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spans="1:26" x14ac:dyDescent="0.2">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spans="1:26" x14ac:dyDescent="0.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spans="1:26"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spans="1:26"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1:26"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x14ac:dyDescent="0.2">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x14ac:dyDescent="0.2">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x14ac:dyDescent="0.2">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x14ac:dyDescent="0.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x14ac:dyDescent="0.2">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x14ac:dyDescent="0.2">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x14ac:dyDescent="0.2">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x14ac:dyDescent="0.2">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x14ac:dyDescent="0.2">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x14ac:dyDescent="0.2">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x14ac:dyDescent="0.2">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x14ac:dyDescent="0.2">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x14ac:dyDescent="0.2">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x14ac:dyDescent="0.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x14ac:dyDescent="0.2">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x14ac:dyDescent="0.2">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x14ac:dyDescent="0.2">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x14ac:dyDescent="0.2">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x14ac:dyDescent="0.2">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x14ac:dyDescent="0.2">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x14ac:dyDescent="0.2">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x14ac:dyDescent="0.2">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x14ac:dyDescent="0.2">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x14ac:dyDescent="0.2">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x14ac:dyDescent="0.2">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x14ac:dyDescent="0.2">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x14ac:dyDescent="0.2">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x14ac:dyDescent="0.2">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x14ac:dyDescent="0.2">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x14ac:dyDescent="0.2">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x14ac:dyDescent="0.2">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x14ac:dyDescent="0.2">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x14ac:dyDescent="0.2">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x14ac:dyDescent="0.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x14ac:dyDescent="0.2">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x14ac:dyDescent="0.2">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x14ac:dyDescent="0.2">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x14ac:dyDescent="0.2">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x14ac:dyDescent="0.2">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x14ac:dyDescent="0.2">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x14ac:dyDescent="0.2">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x14ac:dyDescent="0.2">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x14ac:dyDescent="0.2">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x14ac:dyDescent="0.2">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x14ac:dyDescent="0.2">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x14ac:dyDescent="0.2">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x14ac:dyDescent="0.2">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x14ac:dyDescent="0.2">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x14ac:dyDescent="0.2">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x14ac:dyDescent="0.2">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x14ac:dyDescent="0.2">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x14ac:dyDescent="0.2">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x14ac:dyDescent="0.2">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x14ac:dyDescent="0.2">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x14ac:dyDescent="0.2">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x14ac:dyDescent="0.2">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x14ac:dyDescent="0.2">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x14ac:dyDescent="0.2">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x14ac:dyDescent="0.2">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x14ac:dyDescent="0.2">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x14ac:dyDescent="0.2">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x14ac:dyDescent="0.2">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x14ac:dyDescent="0.2">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x14ac:dyDescent="0.2">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x14ac:dyDescent="0.2">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x14ac:dyDescent="0.2">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x14ac:dyDescent="0.2">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x14ac:dyDescent="0.2">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x14ac:dyDescent="0.2">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x14ac:dyDescent="0.2">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x14ac:dyDescent="0.2">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x14ac:dyDescent="0.2">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x14ac:dyDescent="0.2">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x14ac:dyDescent="0.2">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x14ac:dyDescent="0.2">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x14ac:dyDescent="0.2">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x14ac:dyDescent="0.2">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x14ac:dyDescent="0.2">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x14ac:dyDescent="0.2">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x14ac:dyDescent="0.2">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x14ac:dyDescent="0.2">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x14ac:dyDescent="0.2">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x14ac:dyDescent="0.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x14ac:dyDescent="0.2">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x14ac:dyDescent="0.2">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x14ac:dyDescent="0.2">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x14ac:dyDescent="0.2">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x14ac:dyDescent="0.2">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x14ac:dyDescent="0.2">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x14ac:dyDescent="0.2">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x14ac:dyDescent="0.2">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x14ac:dyDescent="0.2">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x14ac:dyDescent="0.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x14ac:dyDescent="0.2">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x14ac:dyDescent="0.2">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x14ac:dyDescent="0.2">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x14ac:dyDescent="0.2">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x14ac:dyDescent="0.2">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x14ac:dyDescent="0.2">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x14ac:dyDescent="0.2">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x14ac:dyDescent="0.2">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x14ac:dyDescent="0.2">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x14ac:dyDescent="0.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x14ac:dyDescent="0.2">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x14ac:dyDescent="0.2">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x14ac:dyDescent="0.2">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x14ac:dyDescent="0.2">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x14ac:dyDescent="0.2">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x14ac:dyDescent="0.2">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x14ac:dyDescent="0.2">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x14ac:dyDescent="0.2">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x14ac:dyDescent="0.2">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x14ac:dyDescent="0.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x14ac:dyDescent="0.2">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x14ac:dyDescent="0.2">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x14ac:dyDescent="0.2">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x14ac:dyDescent="0.2">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x14ac:dyDescent="0.2">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x14ac:dyDescent="0.2">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x14ac:dyDescent="0.2">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x14ac:dyDescent="0.2">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x14ac:dyDescent="0.2">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x14ac:dyDescent="0.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x14ac:dyDescent="0.2">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x14ac:dyDescent="0.2">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x14ac:dyDescent="0.2">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x14ac:dyDescent="0.2">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x14ac:dyDescent="0.2">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x14ac:dyDescent="0.2">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x14ac:dyDescent="0.2">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x14ac:dyDescent="0.2">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x14ac:dyDescent="0.2">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x14ac:dyDescent="0.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x14ac:dyDescent="0.2">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x14ac:dyDescent="0.2">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x14ac:dyDescent="0.2">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x14ac:dyDescent="0.2">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x14ac:dyDescent="0.2">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x14ac:dyDescent="0.2">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x14ac:dyDescent="0.2">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x14ac:dyDescent="0.2">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x14ac:dyDescent="0.2">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x14ac:dyDescent="0.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x14ac:dyDescent="0.2">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x14ac:dyDescent="0.2">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x14ac:dyDescent="0.2">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x14ac:dyDescent="0.2">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x14ac:dyDescent="0.2">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x14ac:dyDescent="0.2">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x14ac:dyDescent="0.2">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x14ac:dyDescent="0.2">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x14ac:dyDescent="0.2">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x14ac:dyDescent="0.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x14ac:dyDescent="0.2">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x14ac:dyDescent="0.2">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x14ac:dyDescent="0.2">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x14ac:dyDescent="0.2">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x14ac:dyDescent="0.2">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x14ac:dyDescent="0.2">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x14ac:dyDescent="0.2">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x14ac:dyDescent="0.2">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x14ac:dyDescent="0.2">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x14ac:dyDescent="0.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x14ac:dyDescent="0.2">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x14ac:dyDescent="0.2">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x14ac:dyDescent="0.2">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x14ac:dyDescent="0.2">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x14ac:dyDescent="0.2">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x14ac:dyDescent="0.2">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x14ac:dyDescent="0.2">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x14ac:dyDescent="0.2">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x14ac:dyDescent="0.2">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x14ac:dyDescent="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x14ac:dyDescent="0.2">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x14ac:dyDescent="0.2">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x14ac:dyDescent="0.2">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x14ac:dyDescent="0.2">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x14ac:dyDescent="0.2">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x14ac:dyDescent="0.2">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x14ac:dyDescent="0.2">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x14ac:dyDescent="0.2">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x14ac:dyDescent="0.2">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x14ac:dyDescent="0.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x14ac:dyDescent="0.2">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x14ac:dyDescent="0.2">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x14ac:dyDescent="0.2">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x14ac:dyDescent="0.2">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x14ac:dyDescent="0.2">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x14ac:dyDescent="0.2">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x14ac:dyDescent="0.2">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x14ac:dyDescent="0.2">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x14ac:dyDescent="0.2">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x14ac:dyDescent="0.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x14ac:dyDescent="0.2">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x14ac:dyDescent="0.2">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x14ac:dyDescent="0.2">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x14ac:dyDescent="0.2">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x14ac:dyDescent="0.2">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x14ac:dyDescent="0.2">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x14ac:dyDescent="0.2">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x14ac:dyDescent="0.2">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x14ac:dyDescent="0.2">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x14ac:dyDescent="0.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x14ac:dyDescent="0.2">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x14ac:dyDescent="0.2">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x14ac:dyDescent="0.2">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x14ac:dyDescent="0.2">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x14ac:dyDescent="0.2">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x14ac:dyDescent="0.2">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x14ac:dyDescent="0.2">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x14ac:dyDescent="0.2">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x14ac:dyDescent="0.2">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x14ac:dyDescent="0.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x14ac:dyDescent="0.2">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x14ac:dyDescent="0.2">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x14ac:dyDescent="0.2">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x14ac:dyDescent="0.2">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x14ac:dyDescent="0.2">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x14ac:dyDescent="0.2">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x14ac:dyDescent="0.2">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x14ac:dyDescent="0.2">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x14ac:dyDescent="0.2">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x14ac:dyDescent="0.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x14ac:dyDescent="0.2">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x14ac:dyDescent="0.2">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x14ac:dyDescent="0.2">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x14ac:dyDescent="0.2">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x14ac:dyDescent="0.2">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x14ac:dyDescent="0.2">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x14ac:dyDescent="0.2">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x14ac:dyDescent="0.2">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x14ac:dyDescent="0.2">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x14ac:dyDescent="0.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x14ac:dyDescent="0.2">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x14ac:dyDescent="0.2">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x14ac:dyDescent="0.2">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x14ac:dyDescent="0.2">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x14ac:dyDescent="0.2">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x14ac:dyDescent="0.2">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x14ac:dyDescent="0.2">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x14ac:dyDescent="0.2">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x14ac:dyDescent="0.2">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x14ac:dyDescent="0.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x14ac:dyDescent="0.2">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x14ac:dyDescent="0.2">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x14ac:dyDescent="0.2">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x14ac:dyDescent="0.2">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x14ac:dyDescent="0.2">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x14ac:dyDescent="0.2">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x14ac:dyDescent="0.2">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x14ac:dyDescent="0.2">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x14ac:dyDescent="0.2">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x14ac:dyDescent="0.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x14ac:dyDescent="0.2">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x14ac:dyDescent="0.2">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x14ac:dyDescent="0.2">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x14ac:dyDescent="0.2">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x14ac:dyDescent="0.2">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x14ac:dyDescent="0.2">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x14ac:dyDescent="0.2">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x14ac:dyDescent="0.2">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x14ac:dyDescent="0.2">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x14ac:dyDescent="0.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x14ac:dyDescent="0.2">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x14ac:dyDescent="0.2">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x14ac:dyDescent="0.2">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x14ac:dyDescent="0.2">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x14ac:dyDescent="0.2">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x14ac:dyDescent="0.2">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x14ac:dyDescent="0.2">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x14ac:dyDescent="0.2">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x14ac:dyDescent="0.2">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x14ac:dyDescent="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x14ac:dyDescent="0.2">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x14ac:dyDescent="0.2">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x14ac:dyDescent="0.2">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x14ac:dyDescent="0.2">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x14ac:dyDescent="0.2">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x14ac:dyDescent="0.2">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x14ac:dyDescent="0.2">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x14ac:dyDescent="0.2">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x14ac:dyDescent="0.2">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x14ac:dyDescent="0.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x14ac:dyDescent="0.2">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x14ac:dyDescent="0.2">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x14ac:dyDescent="0.2">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x14ac:dyDescent="0.2">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x14ac:dyDescent="0.2">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x14ac:dyDescent="0.2">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x14ac:dyDescent="0.2">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x14ac:dyDescent="0.2">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x14ac:dyDescent="0.2">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x14ac:dyDescent="0.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x14ac:dyDescent="0.2">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x14ac:dyDescent="0.2">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x14ac:dyDescent="0.2">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x14ac:dyDescent="0.2">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x14ac:dyDescent="0.2">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x14ac:dyDescent="0.2">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x14ac:dyDescent="0.2">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x14ac:dyDescent="0.2">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x14ac:dyDescent="0.2">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x14ac:dyDescent="0.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x14ac:dyDescent="0.2">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sheetData>
  <sheetProtection algorithmName="SHA-512" hashValue="4lId6VGWXNpUHcPHWtZbMesei/APSCwANRGneqWSfeS4vtVUSEFZ4S3Fzjm9wVb26OSCBOsK/IdmogGwqYSXbw==" saltValue="JxdrQlgviy3B3yR1znFWWA==" spinCount="100000" sheet="1" objects="1" scenarios="1"/>
  <mergeCells count="287">
    <mergeCell ref="C21:N21"/>
    <mergeCell ref="O21:Q21"/>
    <mergeCell ref="R21:T21"/>
    <mergeCell ref="U21:W21"/>
    <mergeCell ref="X21:Y21"/>
    <mergeCell ref="C42:N42"/>
    <mergeCell ref="O42:Q42"/>
    <mergeCell ref="R42:T42"/>
    <mergeCell ref="U42:W42"/>
    <mergeCell ref="X42:Y42"/>
    <mergeCell ref="C36:N36"/>
    <mergeCell ref="O36:Q36"/>
    <mergeCell ref="R36:T36"/>
    <mergeCell ref="U36:W36"/>
    <mergeCell ref="X36:Y36"/>
    <mergeCell ref="C25:N25"/>
    <mergeCell ref="O25:Q25"/>
    <mergeCell ref="R25:T25"/>
    <mergeCell ref="U25:W25"/>
    <mergeCell ref="X25:Y25"/>
    <mergeCell ref="X22:Y22"/>
    <mergeCell ref="C24:N24"/>
    <mergeCell ref="O24:Q24"/>
    <mergeCell ref="R24:T24"/>
    <mergeCell ref="U24:W24"/>
    <mergeCell ref="X24:Y24"/>
    <mergeCell ref="C22:N22"/>
    <mergeCell ref="O22:Q22"/>
    <mergeCell ref="R22:T22"/>
    <mergeCell ref="U22:W22"/>
    <mergeCell ref="C23:Y23"/>
    <mergeCell ref="C39:N39"/>
    <mergeCell ref="O39:Q39"/>
    <mergeCell ref="R39:T39"/>
    <mergeCell ref="U39:W39"/>
    <mergeCell ref="X39:Y39"/>
    <mergeCell ref="X38:Y38"/>
    <mergeCell ref="C37:N37"/>
    <mergeCell ref="O37:Q37"/>
    <mergeCell ref="R37:T37"/>
    <mergeCell ref="U37:W37"/>
    <mergeCell ref="X34:Y34"/>
    <mergeCell ref="C35:N35"/>
    <mergeCell ref="O35:Q35"/>
    <mergeCell ref="R35:T35"/>
    <mergeCell ref="U35:W35"/>
    <mergeCell ref="X35:Y35"/>
    <mergeCell ref="C34:N34"/>
    <mergeCell ref="O34:Q34"/>
    <mergeCell ref="R34:T34"/>
    <mergeCell ref="U34:W34"/>
    <mergeCell ref="C40:N40"/>
    <mergeCell ref="O40:Q40"/>
    <mergeCell ref="R40:T40"/>
    <mergeCell ref="U40:W40"/>
    <mergeCell ref="X40:Y40"/>
    <mergeCell ref="X9:Y9"/>
    <mergeCell ref="C11:N11"/>
    <mergeCell ref="O11:Q11"/>
    <mergeCell ref="R11:T11"/>
    <mergeCell ref="U11:W11"/>
    <mergeCell ref="X11:Y11"/>
    <mergeCell ref="C15:N15"/>
    <mergeCell ref="O15:Q15"/>
    <mergeCell ref="R15:T15"/>
    <mergeCell ref="U15:W15"/>
    <mergeCell ref="X15:Y15"/>
    <mergeCell ref="X14:Y14"/>
    <mergeCell ref="C13:Y13"/>
    <mergeCell ref="C19:Y19"/>
    <mergeCell ref="X37:Y37"/>
    <mergeCell ref="C38:N38"/>
    <mergeCell ref="O38:Q38"/>
    <mergeCell ref="R38:T38"/>
    <mergeCell ref="U38:W38"/>
    <mergeCell ref="R63:T63"/>
    <mergeCell ref="U63:W63"/>
    <mergeCell ref="O63:Q63"/>
    <mergeCell ref="X61:Y61"/>
    <mergeCell ref="U61:W61"/>
    <mergeCell ref="C45:N45"/>
    <mergeCell ref="O45:Q45"/>
    <mergeCell ref="R45:T45"/>
    <mergeCell ref="U45:W45"/>
    <mergeCell ref="X45:Y45"/>
    <mergeCell ref="C44:N44"/>
    <mergeCell ref="O44:Q44"/>
    <mergeCell ref="R44:T44"/>
    <mergeCell ref="X63:Y63"/>
    <mergeCell ref="C48:N48"/>
    <mergeCell ref="O48:Q48"/>
    <mergeCell ref="U46:W46"/>
    <mergeCell ref="U48:W48"/>
    <mergeCell ref="X48:Y48"/>
    <mergeCell ref="R48:T48"/>
    <mergeCell ref="X46:Y46"/>
    <mergeCell ref="C47:N47"/>
    <mergeCell ref="O47:Q47"/>
    <mergeCell ref="R47:T47"/>
    <mergeCell ref="O46:Q46"/>
    <mergeCell ref="R46:T46"/>
    <mergeCell ref="C60:N60"/>
    <mergeCell ref="U47:W47"/>
    <mergeCell ref="X47:Y47"/>
    <mergeCell ref="C46:N46"/>
    <mergeCell ref="C50:Y50"/>
    <mergeCell ref="X49:Y49"/>
    <mergeCell ref="C54:N54"/>
    <mergeCell ref="O54:Q54"/>
    <mergeCell ref="R54:T54"/>
    <mergeCell ref="U54:W54"/>
    <mergeCell ref="R55:T55"/>
    <mergeCell ref="U55:W55"/>
    <mergeCell ref="X54:Y54"/>
    <mergeCell ref="X55:Y55"/>
    <mergeCell ref="X57:Y57"/>
    <mergeCell ref="C57:N57"/>
    <mergeCell ref="O57:Q57"/>
    <mergeCell ref="R57:T57"/>
    <mergeCell ref="U57:W57"/>
    <mergeCell ref="AE66:AF66"/>
    <mergeCell ref="R64:T64"/>
    <mergeCell ref="U64:W64"/>
    <mergeCell ref="O64:Q64"/>
    <mergeCell ref="C62:Y62"/>
    <mergeCell ref="C61:N61"/>
    <mergeCell ref="X58:Y58"/>
    <mergeCell ref="O59:Q59"/>
    <mergeCell ref="R59:T59"/>
    <mergeCell ref="X59:Y59"/>
    <mergeCell ref="R58:T58"/>
    <mergeCell ref="O61:Q61"/>
    <mergeCell ref="R61:T61"/>
    <mergeCell ref="U59:W59"/>
    <mergeCell ref="R60:T60"/>
    <mergeCell ref="U60:W60"/>
    <mergeCell ref="C63:N63"/>
    <mergeCell ref="O60:Q60"/>
    <mergeCell ref="X60:Y60"/>
    <mergeCell ref="C73:N73"/>
    <mergeCell ref="C74:N74"/>
    <mergeCell ref="C69:N69"/>
    <mergeCell ref="C70:N70"/>
    <mergeCell ref="C71:N71"/>
    <mergeCell ref="C72:N72"/>
    <mergeCell ref="C68:N68"/>
    <mergeCell ref="C64:N64"/>
    <mergeCell ref="C67:N67"/>
    <mergeCell ref="C56:Y56"/>
    <mergeCell ref="C55:N55"/>
    <mergeCell ref="O55:Q55"/>
    <mergeCell ref="C59:N59"/>
    <mergeCell ref="O58:Q58"/>
    <mergeCell ref="U58:W58"/>
    <mergeCell ref="C58:N58"/>
    <mergeCell ref="X52:Y52"/>
    <mergeCell ref="C52:N52"/>
    <mergeCell ref="O52:Q52"/>
    <mergeCell ref="R52:T52"/>
    <mergeCell ref="U52:W52"/>
    <mergeCell ref="C53:N53"/>
    <mergeCell ref="O53:Q53"/>
    <mergeCell ref="R53:T53"/>
    <mergeCell ref="U53:W53"/>
    <mergeCell ref="X53:Y53"/>
    <mergeCell ref="X51:Y51"/>
    <mergeCell ref="C49:N49"/>
    <mergeCell ref="O49:Q49"/>
    <mergeCell ref="R49:T49"/>
    <mergeCell ref="U49:W49"/>
    <mergeCell ref="C51:N51"/>
    <mergeCell ref="O51:Q51"/>
    <mergeCell ref="R51:T51"/>
    <mergeCell ref="U51:W51"/>
    <mergeCell ref="U44:W44"/>
    <mergeCell ref="X41:Y41"/>
    <mergeCell ref="C43:N43"/>
    <mergeCell ref="O43:Q43"/>
    <mergeCell ref="R43:T43"/>
    <mergeCell ref="U43:W43"/>
    <mergeCell ref="X43:Y43"/>
    <mergeCell ref="C41:N41"/>
    <mergeCell ref="O41:Q41"/>
    <mergeCell ref="R41:T41"/>
    <mergeCell ref="U41:W41"/>
    <mergeCell ref="X44:Y44"/>
    <mergeCell ref="X33:Y33"/>
    <mergeCell ref="C33:N33"/>
    <mergeCell ref="O33:Q33"/>
    <mergeCell ref="R33:T33"/>
    <mergeCell ref="U33:W33"/>
    <mergeCell ref="C32:N32"/>
    <mergeCell ref="O32:Q32"/>
    <mergeCell ref="R32:T32"/>
    <mergeCell ref="U32:W32"/>
    <mergeCell ref="X32:Y32"/>
    <mergeCell ref="X28:Y28"/>
    <mergeCell ref="C31:N31"/>
    <mergeCell ref="O31:Q31"/>
    <mergeCell ref="R31:T31"/>
    <mergeCell ref="U31:W31"/>
    <mergeCell ref="X31:Y31"/>
    <mergeCell ref="C28:N28"/>
    <mergeCell ref="O28:Q28"/>
    <mergeCell ref="R28:T28"/>
    <mergeCell ref="U28:W28"/>
    <mergeCell ref="C29:Y29"/>
    <mergeCell ref="C30:N30"/>
    <mergeCell ref="O30:Q30"/>
    <mergeCell ref="R30:T30"/>
    <mergeCell ref="U30:W30"/>
    <mergeCell ref="X30:Y30"/>
    <mergeCell ref="X26:Y26"/>
    <mergeCell ref="C27:N27"/>
    <mergeCell ref="O27:Q27"/>
    <mergeCell ref="R27:T27"/>
    <mergeCell ref="U27:W27"/>
    <mergeCell ref="X27:Y27"/>
    <mergeCell ref="C26:N26"/>
    <mergeCell ref="O26:Q26"/>
    <mergeCell ref="R26:T26"/>
    <mergeCell ref="U26:W26"/>
    <mergeCell ref="U20:W20"/>
    <mergeCell ref="X20:Y20"/>
    <mergeCell ref="C17:N17"/>
    <mergeCell ref="O17:Q17"/>
    <mergeCell ref="R17:T17"/>
    <mergeCell ref="U17:W17"/>
    <mergeCell ref="C18:N18"/>
    <mergeCell ref="O18:Q18"/>
    <mergeCell ref="R18:T18"/>
    <mergeCell ref="U18:W18"/>
    <mergeCell ref="X18:Y18"/>
    <mergeCell ref="X17:Y17"/>
    <mergeCell ref="C20:N20"/>
    <mergeCell ref="O20:Q20"/>
    <mergeCell ref="R20:T20"/>
    <mergeCell ref="R6:T6"/>
    <mergeCell ref="U6:W6"/>
    <mergeCell ref="X6:Y6"/>
    <mergeCell ref="C7:N7"/>
    <mergeCell ref="O7:Q7"/>
    <mergeCell ref="R7:T7"/>
    <mergeCell ref="U7:W7"/>
    <mergeCell ref="C16:N16"/>
    <mergeCell ref="O16:Q16"/>
    <mergeCell ref="R16:T16"/>
    <mergeCell ref="U16:W16"/>
    <mergeCell ref="X16:Y16"/>
    <mergeCell ref="C14:N14"/>
    <mergeCell ref="O14:Q14"/>
    <mergeCell ref="R14:T14"/>
    <mergeCell ref="U14:W14"/>
    <mergeCell ref="C9:N9"/>
    <mergeCell ref="O9:Q9"/>
    <mergeCell ref="R9:T9"/>
    <mergeCell ref="U9:W9"/>
    <mergeCell ref="X7:Y7"/>
    <mergeCell ref="C6:N6"/>
    <mergeCell ref="O6:Q6"/>
    <mergeCell ref="C10:N10"/>
    <mergeCell ref="B2:Y2"/>
    <mergeCell ref="C3:N3"/>
    <mergeCell ref="O3:Q3"/>
    <mergeCell ref="R3:T3"/>
    <mergeCell ref="U3:W3"/>
    <mergeCell ref="X3:Y3"/>
    <mergeCell ref="C5:N5"/>
    <mergeCell ref="O5:Q5"/>
    <mergeCell ref="R5:T5"/>
    <mergeCell ref="U5:W5"/>
    <mergeCell ref="X5:Y5"/>
    <mergeCell ref="C4:Y4"/>
    <mergeCell ref="C8:N8"/>
    <mergeCell ref="O8:Q8"/>
    <mergeCell ref="R8:T8"/>
    <mergeCell ref="U8:W8"/>
    <mergeCell ref="X8:Y8"/>
    <mergeCell ref="C12:N12"/>
    <mergeCell ref="O12:Q12"/>
    <mergeCell ref="R12:T12"/>
    <mergeCell ref="U12:W12"/>
    <mergeCell ref="X12:Y12"/>
    <mergeCell ref="O10:Q10"/>
    <mergeCell ref="R10:T10"/>
    <mergeCell ref="U10:W10"/>
    <mergeCell ref="X10:Y10"/>
  </mergeCells>
  <phoneticPr fontId="53" type="noConversion"/>
  <conditionalFormatting sqref="B70">
    <cfRule type="expression" dxfId="36" priority="65" stopIfTrue="1">
      <formula>D70&gt;0</formula>
    </cfRule>
  </conditionalFormatting>
  <conditionalFormatting sqref="B72">
    <cfRule type="cellIs" dxfId="35" priority="69" stopIfTrue="1" operator="greaterThan">
      <formula>C72</formula>
    </cfRule>
    <cfRule type="cellIs" dxfId="34" priority="70" stopIfTrue="1" operator="lessThan">
      <formula>#REF!</formula>
    </cfRule>
  </conditionalFormatting>
  <conditionalFormatting sqref="C5:N12">
    <cfRule type="expression" dxfId="33" priority="19" stopIfTrue="1">
      <formula>R5=U5</formula>
    </cfRule>
  </conditionalFormatting>
  <conditionalFormatting sqref="C14:N18">
    <cfRule type="expression" dxfId="32" priority="39" stopIfTrue="1">
      <formula>R14=U14</formula>
    </cfRule>
  </conditionalFormatting>
  <conditionalFormatting sqref="C20:N22">
    <cfRule type="expression" dxfId="31" priority="15" stopIfTrue="1">
      <formula>R20=U20</formula>
    </cfRule>
  </conditionalFormatting>
  <conditionalFormatting sqref="C24:N28">
    <cfRule type="expression" dxfId="30" priority="35" stopIfTrue="1">
      <formula>R24=U24</formula>
    </cfRule>
  </conditionalFormatting>
  <conditionalFormatting sqref="C30:N49">
    <cfRule type="expression" dxfId="29" priority="3" stopIfTrue="1">
      <formula>R30=U30</formula>
    </cfRule>
  </conditionalFormatting>
  <conditionalFormatting sqref="C51:N55 D57:N60 C57:C61 C63:N63">
    <cfRule type="expression" dxfId="28" priority="68" stopIfTrue="1">
      <formula>R51=U51</formula>
    </cfRule>
  </conditionalFormatting>
  <conditionalFormatting sqref="O5:Q12">
    <cfRule type="cellIs" dxfId="27" priority="17" stopIfTrue="1" operator="lessThan">
      <formula>U5</formula>
    </cfRule>
    <cfRule type="cellIs" dxfId="26" priority="18" stopIfTrue="1" operator="greaterThan">
      <formula>R5</formula>
    </cfRule>
  </conditionalFormatting>
  <conditionalFormatting sqref="O14:Q18">
    <cfRule type="cellIs" dxfId="25" priority="37" stopIfTrue="1" operator="lessThan">
      <formula>U14</formula>
    </cfRule>
    <cfRule type="cellIs" dxfId="24" priority="38" stopIfTrue="1" operator="greaterThan">
      <formula>R14</formula>
    </cfRule>
  </conditionalFormatting>
  <conditionalFormatting sqref="O20:Q22">
    <cfRule type="cellIs" dxfId="23" priority="13" stopIfTrue="1" operator="lessThan">
      <formula>U20</formula>
    </cfRule>
    <cfRule type="cellIs" dxfId="22" priority="14" stopIfTrue="1" operator="greaterThan">
      <formula>R20</formula>
    </cfRule>
  </conditionalFormatting>
  <conditionalFormatting sqref="O24:Q28">
    <cfRule type="cellIs" dxfId="21" priority="33" stopIfTrue="1" operator="lessThan">
      <formula>U24</formula>
    </cfRule>
    <cfRule type="cellIs" dxfId="20" priority="34" stopIfTrue="1" operator="greaterThan">
      <formula>R24</formula>
    </cfRule>
  </conditionalFormatting>
  <conditionalFormatting sqref="O30:Q49">
    <cfRule type="cellIs" dxfId="19" priority="1" stopIfTrue="1" operator="lessThan">
      <formula>U30</formula>
    </cfRule>
    <cfRule type="cellIs" dxfId="18" priority="2" stopIfTrue="1" operator="greaterThan">
      <formula>R30</formula>
    </cfRule>
  </conditionalFormatting>
  <conditionalFormatting sqref="O51:Q55 P57:Q60 O57:O61 O63:Q64">
    <cfRule type="cellIs" dxfId="17" priority="66" stopIfTrue="1" operator="lessThan">
      <formula>U51</formula>
    </cfRule>
    <cfRule type="cellIs" dxfId="16" priority="67" stopIfTrue="1" operator="greaterThan">
      <formula>R51</formula>
    </cfRule>
  </conditionalFormatting>
  <conditionalFormatting sqref="X5:Y12">
    <cfRule type="expression" dxfId="15" priority="20" stopIfTrue="1">
      <formula>U5=0</formula>
    </cfRule>
  </conditionalFormatting>
  <conditionalFormatting sqref="X14:Y18">
    <cfRule type="expression" dxfId="14" priority="40" stopIfTrue="1">
      <formula>U14=0</formula>
    </cfRule>
  </conditionalFormatting>
  <conditionalFormatting sqref="X20:Y22">
    <cfRule type="expression" dxfId="13" priority="16" stopIfTrue="1">
      <formula>U20=0</formula>
    </cfRule>
  </conditionalFormatting>
  <conditionalFormatting sqref="X24:Y28">
    <cfRule type="expression" dxfId="12" priority="36" stopIfTrue="1">
      <formula>U24=0</formula>
    </cfRule>
  </conditionalFormatting>
  <conditionalFormatting sqref="X30:Y49">
    <cfRule type="expression" dxfId="11" priority="4" stopIfTrue="1">
      <formula>U30=0</formula>
    </cfRule>
  </conditionalFormatting>
  <conditionalFormatting sqref="X51:Y55 Y57:Y60 X57:X61 X63:Y63">
    <cfRule type="expression" dxfId="10" priority="71" stopIfTrue="1">
      <formula>U51=0</formula>
    </cfRule>
  </conditionalFormatting>
  <printOptions horizontalCentered="1"/>
  <pageMargins left="0.35433070866141736" right="0.35433070866141736" top="0.23622047244094491" bottom="0.35433070866141736" header="0.15748031496062992" footer="0.15748031496062992"/>
  <pageSetup paperSize="9" scale="43" orientation="landscape" r:id="rId1"/>
  <headerFooter alignWithMargins="0">
    <oddFooter>&amp;LCKL OSS / VERSION 2025 / 1.0&amp;COMC-07&amp;R&amp;P of &amp;N</oddFooter>
  </headerFooter>
  <rowBreaks count="1" manualBreakCount="1">
    <brk id="40"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5"/>
  <sheetViews>
    <sheetView zoomScale="90" zoomScaleNormal="90" zoomScaleSheetLayoutView="90" workbookViewId="0">
      <pane ySplit="1" topLeftCell="A2" activePane="bottomLeft" state="frozen"/>
      <selection pane="bottomLeft" activeCell="K14" sqref="K14"/>
    </sheetView>
  </sheetViews>
  <sheetFormatPr defaultColWidth="9.140625" defaultRowHeight="15" x14ac:dyDescent="0.25"/>
  <cols>
    <col min="1" max="1" width="5.85546875" style="489" customWidth="1"/>
    <col min="2" max="2" width="25.42578125" style="489" customWidth="1"/>
    <col min="3" max="3" width="33.5703125" style="489" customWidth="1"/>
    <col min="4" max="4" width="21.5703125" style="489" bestFit="1" customWidth="1"/>
    <col min="5" max="5" width="14.7109375" style="489" customWidth="1"/>
    <col min="6" max="6" width="18" style="531" customWidth="1"/>
    <col min="7" max="7" width="9.140625" style="531"/>
    <col min="8" max="16384" width="9.140625" style="532"/>
  </cols>
  <sheetData>
    <row r="1" spans="1:7" s="489" customFormat="1" ht="18.75" customHeight="1" x14ac:dyDescent="0.25">
      <c r="A1" s="969" t="s">
        <v>809</v>
      </c>
      <c r="B1" s="970"/>
      <c r="C1" s="970"/>
      <c r="D1" s="970"/>
      <c r="E1" s="971"/>
      <c r="F1" s="488"/>
      <c r="G1" s="488"/>
    </row>
    <row r="2" spans="1:7" s="489" customFormat="1" ht="9.9499999999999993" customHeight="1" x14ac:dyDescent="0.25">
      <c r="F2" s="488"/>
      <c r="G2" s="488"/>
    </row>
    <row r="3" spans="1:7" s="489" customFormat="1" ht="15.75" x14ac:dyDescent="0.25">
      <c r="A3" s="490" t="s">
        <v>810</v>
      </c>
      <c r="D3" s="972" t="str">
        <f>'Checklist - Basic Office Supply'!A1</f>
        <v xml:space="preserve">GA Code: </v>
      </c>
      <c r="E3" s="972"/>
      <c r="F3" s="488"/>
      <c r="G3" s="488"/>
    </row>
    <row r="4" spans="1:7" s="489" customFormat="1" x14ac:dyDescent="0.25">
      <c r="A4" s="489" t="s">
        <v>811</v>
      </c>
      <c r="D4" s="972" t="str">
        <f>'Checklist - Basic Office Supply'!D1</f>
        <v xml:space="preserve">Certificate Holder name:   </v>
      </c>
      <c r="E4" s="972"/>
      <c r="F4" s="488"/>
      <c r="G4" s="488"/>
    </row>
    <row r="5" spans="1:7" s="489" customFormat="1" x14ac:dyDescent="0.25">
      <c r="A5" s="491" t="s">
        <v>812</v>
      </c>
      <c r="D5" s="972" t="str">
        <f>'Checklist - Basic Office Supply'!X1</f>
        <v xml:space="preserve">Date of Office Audit:   </v>
      </c>
      <c r="E5" s="972"/>
      <c r="F5" s="488"/>
      <c r="G5" s="488"/>
    </row>
    <row r="6" spans="1:7" s="489" customFormat="1" ht="9.9499999999999993" customHeight="1" x14ac:dyDescent="0.25">
      <c r="A6" s="491"/>
      <c r="F6" s="488"/>
      <c r="G6" s="488"/>
    </row>
    <row r="7" spans="1:7" s="489" customFormat="1" x14ac:dyDescent="0.25">
      <c r="A7" s="492" t="s">
        <v>813</v>
      </c>
      <c r="F7" s="488"/>
      <c r="G7" s="488"/>
    </row>
    <row r="8" spans="1:7" s="489" customFormat="1" ht="52.5" customHeight="1" thickBot="1" x14ac:dyDescent="0.3">
      <c r="A8" s="964" t="s">
        <v>814</v>
      </c>
      <c r="B8" s="965"/>
      <c r="C8" s="965"/>
      <c r="D8" s="965"/>
      <c r="E8" s="965"/>
      <c r="F8" s="488"/>
      <c r="G8" s="488"/>
    </row>
    <row r="9" spans="1:7" s="489" customFormat="1" ht="15.75" thickBot="1" x14ac:dyDescent="0.3">
      <c r="A9" s="493" t="s">
        <v>815</v>
      </c>
      <c r="B9" s="493" t="s">
        <v>816</v>
      </c>
      <c r="C9" s="494" t="s">
        <v>817</v>
      </c>
      <c r="D9" s="494" t="s">
        <v>818</v>
      </c>
      <c r="E9" s="495" t="s">
        <v>819</v>
      </c>
      <c r="F9" s="488"/>
      <c r="G9" s="488"/>
    </row>
    <row r="10" spans="1:7" s="489" customFormat="1" ht="15.75" hidden="1" thickBot="1" x14ac:dyDescent="0.3">
      <c r="A10" s="496"/>
      <c r="B10" s="497"/>
      <c r="C10" s="498"/>
      <c r="D10" s="498"/>
      <c r="E10" s="499"/>
      <c r="F10" s="488"/>
      <c r="G10" s="488"/>
    </row>
    <row r="11" spans="1:7" s="505" customFormat="1" ht="45" x14ac:dyDescent="0.25">
      <c r="A11" s="500"/>
      <c r="B11" s="501" t="s">
        <v>820</v>
      </c>
      <c r="C11" s="502" t="s">
        <v>821</v>
      </c>
      <c r="D11" s="502" t="s">
        <v>822</v>
      </c>
      <c r="E11" s="503" t="s">
        <v>823</v>
      </c>
      <c r="F11" s="504"/>
      <c r="G11" s="504"/>
    </row>
    <row r="12" spans="1:7" s="505" customFormat="1" ht="60" x14ac:dyDescent="0.25">
      <c r="A12" s="506"/>
      <c r="B12" s="507" t="s">
        <v>824</v>
      </c>
      <c r="C12" s="508" t="s">
        <v>825</v>
      </c>
      <c r="D12" s="508" t="s">
        <v>822</v>
      </c>
      <c r="E12" s="509" t="s">
        <v>826</v>
      </c>
      <c r="F12" s="504"/>
      <c r="G12" s="504"/>
    </row>
    <row r="13" spans="1:7" s="505" customFormat="1" ht="60" x14ac:dyDescent="0.25">
      <c r="A13" s="506" t="s">
        <v>637</v>
      </c>
      <c r="B13" s="507" t="s">
        <v>827</v>
      </c>
      <c r="C13" s="508" t="s">
        <v>828</v>
      </c>
      <c r="D13" s="508" t="s">
        <v>822</v>
      </c>
      <c r="E13" s="509" t="s">
        <v>829</v>
      </c>
      <c r="F13" s="504"/>
      <c r="G13" s="504"/>
    </row>
    <row r="14" spans="1:7" s="505" customFormat="1" ht="60" x14ac:dyDescent="0.25">
      <c r="A14" s="506"/>
      <c r="B14" s="507" t="s">
        <v>830</v>
      </c>
      <c r="C14" s="508" t="s">
        <v>831</v>
      </c>
      <c r="D14" s="508" t="s">
        <v>832</v>
      </c>
      <c r="E14" s="509" t="s">
        <v>823</v>
      </c>
      <c r="F14" s="504"/>
      <c r="G14" s="504"/>
    </row>
    <row r="15" spans="1:7" s="505" customFormat="1" ht="60" x14ac:dyDescent="0.25">
      <c r="A15" s="506"/>
      <c r="B15" s="507" t="s">
        <v>833</v>
      </c>
      <c r="C15" s="508" t="s">
        <v>834</v>
      </c>
      <c r="D15" s="508" t="s">
        <v>822</v>
      </c>
      <c r="E15" s="509" t="s">
        <v>835</v>
      </c>
      <c r="F15" s="504"/>
      <c r="G15" s="504"/>
    </row>
    <row r="16" spans="1:7" s="505" customFormat="1" ht="105" x14ac:dyDescent="0.25">
      <c r="A16" s="506"/>
      <c r="B16" s="507" t="s">
        <v>836</v>
      </c>
      <c r="C16" s="508" t="s">
        <v>837</v>
      </c>
      <c r="D16" s="508" t="s">
        <v>822</v>
      </c>
      <c r="E16" s="509" t="s">
        <v>838</v>
      </c>
      <c r="F16" s="504"/>
      <c r="G16" s="504"/>
    </row>
    <row r="17" spans="1:7" s="505" customFormat="1" ht="60" x14ac:dyDescent="0.25">
      <c r="A17" s="506"/>
      <c r="B17" s="507" t="s">
        <v>839</v>
      </c>
      <c r="C17" s="508" t="s">
        <v>840</v>
      </c>
      <c r="D17" s="508" t="s">
        <v>822</v>
      </c>
      <c r="E17" s="509" t="s">
        <v>823</v>
      </c>
      <c r="F17" s="504"/>
      <c r="G17" s="504"/>
    </row>
    <row r="18" spans="1:7" s="505" customFormat="1" ht="75" x14ac:dyDescent="0.25">
      <c r="A18" s="506"/>
      <c r="B18" s="507" t="s">
        <v>841</v>
      </c>
      <c r="C18" s="508" t="s">
        <v>842</v>
      </c>
      <c r="D18" s="508" t="s">
        <v>832</v>
      </c>
      <c r="E18" s="509" t="s">
        <v>843</v>
      </c>
      <c r="F18" s="504"/>
      <c r="G18" s="504"/>
    </row>
    <row r="19" spans="1:7" s="505" customFormat="1" ht="90" x14ac:dyDescent="0.25">
      <c r="A19" s="506"/>
      <c r="B19" s="507" t="s">
        <v>844</v>
      </c>
      <c r="C19" s="508" t="s">
        <v>845</v>
      </c>
      <c r="D19" s="508" t="s">
        <v>822</v>
      </c>
      <c r="E19" s="509" t="s">
        <v>846</v>
      </c>
      <c r="F19" s="504"/>
      <c r="G19" s="504"/>
    </row>
    <row r="20" spans="1:7" s="505" customFormat="1" ht="60" x14ac:dyDescent="0.25">
      <c r="A20" s="506"/>
      <c r="B20" s="507" t="s">
        <v>847</v>
      </c>
      <c r="C20" s="508" t="s">
        <v>848</v>
      </c>
      <c r="D20" s="508" t="s">
        <v>832</v>
      </c>
      <c r="E20" s="509" t="s">
        <v>849</v>
      </c>
      <c r="F20" s="504"/>
      <c r="G20" s="504"/>
    </row>
    <row r="21" spans="1:7" s="505" customFormat="1" ht="45.75" thickBot="1" x14ac:dyDescent="0.3">
      <c r="A21" s="510"/>
      <c r="B21" s="511" t="s">
        <v>850</v>
      </c>
      <c r="C21" s="512" t="s">
        <v>851</v>
      </c>
      <c r="D21" s="512" t="s">
        <v>822</v>
      </c>
      <c r="E21" s="513" t="s">
        <v>852</v>
      </c>
      <c r="F21" s="504"/>
      <c r="G21" s="504"/>
    </row>
    <row r="22" spans="1:7" s="489" customFormat="1" x14ac:dyDescent="0.25">
      <c r="B22" s="514"/>
      <c r="C22" s="514"/>
      <c r="D22" s="514"/>
      <c r="E22" s="514"/>
      <c r="F22" s="488"/>
      <c r="G22" s="488"/>
    </row>
    <row r="23" spans="1:7" s="489" customFormat="1" ht="9.9499999999999993" customHeight="1" x14ac:dyDescent="0.25">
      <c r="F23" s="488"/>
      <c r="G23" s="488"/>
    </row>
    <row r="24" spans="1:7" s="489" customFormat="1" x14ac:dyDescent="0.25">
      <c r="A24" s="515" t="s">
        <v>853</v>
      </c>
      <c r="C24" s="514"/>
      <c r="D24" s="514"/>
      <c r="E24" s="514"/>
      <c r="F24" s="488"/>
      <c r="G24" s="488"/>
    </row>
    <row r="25" spans="1:7" s="489" customFormat="1" ht="63" customHeight="1" thickBot="1" x14ac:dyDescent="0.3">
      <c r="A25" s="964" t="s">
        <v>854</v>
      </c>
      <c r="B25" s="965"/>
      <c r="C25" s="965"/>
      <c r="D25" s="965"/>
      <c r="E25" s="965"/>
      <c r="F25" s="488"/>
      <c r="G25" s="488"/>
    </row>
    <row r="26" spans="1:7" s="489" customFormat="1" ht="15.75" thickBot="1" x14ac:dyDescent="0.3">
      <c r="A26" s="516" t="s">
        <v>815</v>
      </c>
      <c r="B26" s="517" t="s">
        <v>816</v>
      </c>
      <c r="C26" s="518" t="s">
        <v>817</v>
      </c>
      <c r="D26" s="518" t="s">
        <v>818</v>
      </c>
      <c r="E26" s="519" t="s">
        <v>819</v>
      </c>
      <c r="F26" s="488"/>
      <c r="G26" s="488"/>
    </row>
    <row r="27" spans="1:7" s="489" customFormat="1" ht="15.75" hidden="1" thickBot="1" x14ac:dyDescent="0.3">
      <c r="A27" s="520"/>
      <c r="B27" s="521"/>
      <c r="C27" s="522"/>
      <c r="D27" s="522"/>
      <c r="E27" s="523"/>
      <c r="F27" s="488"/>
      <c r="G27" s="488"/>
    </row>
    <row r="28" spans="1:7" s="489" customFormat="1" ht="45" x14ac:dyDescent="0.25">
      <c r="A28" s="500"/>
      <c r="B28" s="524" t="s">
        <v>855</v>
      </c>
      <c r="C28" s="525" t="s">
        <v>856</v>
      </c>
      <c r="D28" s="525" t="s">
        <v>822</v>
      </c>
      <c r="E28" s="526" t="s">
        <v>857</v>
      </c>
      <c r="F28" s="488"/>
      <c r="G28" s="488"/>
    </row>
    <row r="29" spans="1:7" s="489" customFormat="1" ht="45" x14ac:dyDescent="0.25">
      <c r="A29" s="506"/>
      <c r="B29" s="507" t="s">
        <v>858</v>
      </c>
      <c r="C29" s="508" t="s">
        <v>859</v>
      </c>
      <c r="D29" s="508" t="s">
        <v>832</v>
      </c>
      <c r="E29" s="509" t="s">
        <v>823</v>
      </c>
      <c r="F29" s="488"/>
      <c r="G29" s="488"/>
    </row>
    <row r="30" spans="1:7" s="489" customFormat="1" ht="30" x14ac:dyDescent="0.25">
      <c r="A30" s="506"/>
      <c r="B30" s="507" t="s">
        <v>860</v>
      </c>
      <c r="C30" s="508" t="s">
        <v>861</v>
      </c>
      <c r="D30" s="508" t="s">
        <v>832</v>
      </c>
      <c r="E30" s="509" t="s">
        <v>823</v>
      </c>
      <c r="F30" s="488"/>
      <c r="G30" s="488"/>
    </row>
    <row r="31" spans="1:7" s="489" customFormat="1" ht="30" x14ac:dyDescent="0.25">
      <c r="A31" s="506"/>
      <c r="B31" s="507" t="s">
        <v>862</v>
      </c>
      <c r="C31" s="508" t="s">
        <v>863</v>
      </c>
      <c r="D31" s="508" t="s">
        <v>832</v>
      </c>
      <c r="E31" s="509" t="s">
        <v>823</v>
      </c>
      <c r="F31" s="488"/>
      <c r="G31" s="488"/>
    </row>
    <row r="32" spans="1:7" s="489" customFormat="1" ht="45" x14ac:dyDescent="0.25">
      <c r="A32" s="506"/>
      <c r="B32" s="507" t="s">
        <v>864</v>
      </c>
      <c r="C32" s="508" t="s">
        <v>865</v>
      </c>
      <c r="D32" s="508" t="s">
        <v>832</v>
      </c>
      <c r="E32" s="509" t="s">
        <v>823</v>
      </c>
      <c r="F32" s="488"/>
      <c r="G32" s="488"/>
    </row>
    <row r="33" spans="1:7" s="489" customFormat="1" ht="30" x14ac:dyDescent="0.25">
      <c r="A33" s="506"/>
      <c r="B33" s="507" t="s">
        <v>866</v>
      </c>
      <c r="C33" s="508" t="s">
        <v>867</v>
      </c>
      <c r="D33" s="508" t="s">
        <v>832</v>
      </c>
      <c r="E33" s="509" t="s">
        <v>823</v>
      </c>
      <c r="F33" s="488"/>
      <c r="G33" s="488"/>
    </row>
    <row r="34" spans="1:7" s="489" customFormat="1" ht="30" x14ac:dyDescent="0.25">
      <c r="A34" s="506"/>
      <c r="B34" s="507" t="s">
        <v>868</v>
      </c>
      <c r="C34" s="508" t="s">
        <v>869</v>
      </c>
      <c r="D34" s="508" t="s">
        <v>822</v>
      </c>
      <c r="E34" s="509" t="s">
        <v>823</v>
      </c>
      <c r="F34" s="488"/>
      <c r="G34" s="488"/>
    </row>
    <row r="35" spans="1:7" s="489" customFormat="1" ht="30.75" thickBot="1" x14ac:dyDescent="0.3">
      <c r="A35" s="510"/>
      <c r="B35" s="511" t="s">
        <v>870</v>
      </c>
      <c r="C35" s="512" t="s">
        <v>871</v>
      </c>
      <c r="D35" s="512" t="s">
        <v>832</v>
      </c>
      <c r="E35" s="513" t="s">
        <v>823</v>
      </c>
      <c r="F35" s="488"/>
      <c r="G35" s="488"/>
    </row>
    <row r="36" spans="1:7" s="489" customFormat="1" x14ac:dyDescent="0.25">
      <c r="B36" s="514"/>
      <c r="C36" s="514"/>
      <c r="D36" s="514"/>
      <c r="E36" s="514"/>
      <c r="F36" s="488"/>
      <c r="G36" s="488"/>
    </row>
    <row r="37" spans="1:7" s="489" customFormat="1" x14ac:dyDescent="0.25">
      <c r="A37" s="515" t="s">
        <v>872</v>
      </c>
      <c r="C37" s="514"/>
      <c r="D37" s="514"/>
      <c r="E37" s="514"/>
      <c r="F37" s="488"/>
      <c r="G37" s="488"/>
    </row>
    <row r="38" spans="1:7" s="489" customFormat="1" ht="51" customHeight="1" thickBot="1" x14ac:dyDescent="0.3">
      <c r="A38" s="964" t="s">
        <v>873</v>
      </c>
      <c r="B38" s="965"/>
      <c r="C38" s="965"/>
      <c r="D38" s="965"/>
      <c r="E38" s="965"/>
      <c r="F38" s="488"/>
      <c r="G38" s="488"/>
    </row>
    <row r="39" spans="1:7" s="489" customFormat="1" ht="15.75" thickBot="1" x14ac:dyDescent="0.3">
      <c r="A39" s="516" t="s">
        <v>815</v>
      </c>
      <c r="B39" s="517" t="s">
        <v>816</v>
      </c>
      <c r="C39" s="518" t="s">
        <v>817</v>
      </c>
      <c r="D39" s="518" t="s">
        <v>818</v>
      </c>
      <c r="E39" s="519" t="s">
        <v>819</v>
      </c>
      <c r="F39" s="488"/>
      <c r="G39" s="488"/>
    </row>
    <row r="40" spans="1:7" s="489" customFormat="1" ht="15.75" hidden="1" thickBot="1" x14ac:dyDescent="0.3">
      <c r="A40" s="520"/>
      <c r="B40" s="521"/>
      <c r="C40" s="522"/>
      <c r="D40" s="522"/>
      <c r="E40" s="523"/>
      <c r="F40" s="488"/>
      <c r="G40" s="488"/>
    </row>
    <row r="41" spans="1:7" s="489" customFormat="1" ht="60" x14ac:dyDescent="0.25">
      <c r="A41" s="500"/>
      <c r="B41" s="524" t="s">
        <v>874</v>
      </c>
      <c r="C41" s="525" t="s">
        <v>875</v>
      </c>
      <c r="D41" s="525" t="s">
        <v>822</v>
      </c>
      <c r="E41" s="526" t="s">
        <v>876</v>
      </c>
      <c r="F41" s="488"/>
      <c r="G41" s="488"/>
    </row>
    <row r="42" spans="1:7" s="489" customFormat="1" ht="60" x14ac:dyDescent="0.25">
      <c r="A42" s="506"/>
      <c r="B42" s="507" t="s">
        <v>877</v>
      </c>
      <c r="C42" s="508" t="s">
        <v>878</v>
      </c>
      <c r="D42" s="508" t="s">
        <v>832</v>
      </c>
      <c r="E42" s="509" t="s">
        <v>823</v>
      </c>
      <c r="F42" s="488"/>
      <c r="G42" s="488"/>
    </row>
    <row r="43" spans="1:7" s="489" customFormat="1" ht="45.75" thickBot="1" x14ac:dyDescent="0.3">
      <c r="A43" s="510"/>
      <c r="B43" s="511" t="s">
        <v>879</v>
      </c>
      <c r="C43" s="512" t="s">
        <v>880</v>
      </c>
      <c r="D43" s="512" t="s">
        <v>832</v>
      </c>
      <c r="E43" s="513" t="s">
        <v>823</v>
      </c>
      <c r="F43" s="488"/>
      <c r="G43" s="488"/>
    </row>
    <row r="44" spans="1:7" s="489" customFormat="1" x14ac:dyDescent="0.25">
      <c r="B44" s="514"/>
      <c r="C44" s="514"/>
      <c r="D44" s="514"/>
      <c r="E44" s="514"/>
      <c r="F44" s="488"/>
      <c r="G44" s="488"/>
    </row>
    <row r="45" spans="1:7" s="489" customFormat="1" ht="9.9499999999999993" customHeight="1" x14ac:dyDescent="0.25">
      <c r="F45" s="488"/>
      <c r="G45" s="488"/>
    </row>
    <row r="46" spans="1:7" s="489" customFormat="1" x14ac:dyDescent="0.25">
      <c r="A46" s="515" t="s">
        <v>881</v>
      </c>
      <c r="C46" s="514"/>
      <c r="D46" s="514"/>
      <c r="E46" s="514"/>
      <c r="F46" s="488"/>
      <c r="G46" s="488"/>
    </row>
    <row r="47" spans="1:7" s="489" customFormat="1" ht="48" customHeight="1" thickBot="1" x14ac:dyDescent="0.3">
      <c r="A47" s="964" t="s">
        <v>882</v>
      </c>
      <c r="B47" s="965"/>
      <c r="C47" s="965"/>
      <c r="D47" s="965"/>
      <c r="E47" s="965"/>
      <c r="F47" s="488"/>
      <c r="G47" s="488"/>
    </row>
    <row r="48" spans="1:7" s="489" customFormat="1" ht="15.75" thickBot="1" x14ac:dyDescent="0.3">
      <c r="A48" s="516" t="s">
        <v>815</v>
      </c>
      <c r="B48" s="517" t="s">
        <v>816</v>
      </c>
      <c r="C48" s="518" t="s">
        <v>817</v>
      </c>
      <c r="D48" s="518" t="s">
        <v>818</v>
      </c>
      <c r="E48" s="519" t="s">
        <v>819</v>
      </c>
      <c r="F48" s="488"/>
      <c r="G48" s="488"/>
    </row>
    <row r="49" spans="1:7" s="489" customFormat="1" ht="15.75" hidden="1" thickBot="1" x14ac:dyDescent="0.3">
      <c r="A49" s="520"/>
      <c r="B49" s="521"/>
      <c r="C49" s="522"/>
      <c r="D49" s="522"/>
      <c r="E49" s="523"/>
      <c r="F49" s="488"/>
      <c r="G49" s="488"/>
    </row>
    <row r="50" spans="1:7" s="489" customFormat="1" ht="90" x14ac:dyDescent="0.25">
      <c r="A50" s="500"/>
      <c r="B50" s="524" t="s">
        <v>883</v>
      </c>
      <c r="C50" s="525" t="s">
        <v>884</v>
      </c>
      <c r="D50" s="525" t="s">
        <v>885</v>
      </c>
      <c r="E50" s="526" t="s">
        <v>886</v>
      </c>
      <c r="F50" s="488"/>
      <c r="G50" s="488"/>
    </row>
    <row r="51" spans="1:7" s="489" customFormat="1" ht="75" x14ac:dyDescent="0.25">
      <c r="A51" s="506"/>
      <c r="B51" s="507" t="s">
        <v>887</v>
      </c>
      <c r="C51" s="508" t="s">
        <v>888</v>
      </c>
      <c r="D51" s="508" t="s">
        <v>885</v>
      </c>
      <c r="E51" s="509" t="s">
        <v>889</v>
      </c>
      <c r="F51" s="488"/>
      <c r="G51" s="488"/>
    </row>
    <row r="52" spans="1:7" s="489" customFormat="1" ht="30" x14ac:dyDescent="0.25">
      <c r="A52" s="506"/>
      <c r="B52" s="507" t="s">
        <v>890</v>
      </c>
      <c r="C52" s="508" t="s">
        <v>891</v>
      </c>
      <c r="D52" s="508" t="s">
        <v>885</v>
      </c>
      <c r="E52" s="509" t="s">
        <v>823</v>
      </c>
      <c r="F52" s="488"/>
      <c r="G52" s="488"/>
    </row>
    <row r="53" spans="1:7" s="489" customFormat="1" ht="75.75" thickBot="1" x14ac:dyDescent="0.3">
      <c r="A53" s="510"/>
      <c r="B53" s="511" t="s">
        <v>892</v>
      </c>
      <c r="C53" s="512" t="s">
        <v>893</v>
      </c>
      <c r="D53" s="512" t="s">
        <v>885</v>
      </c>
      <c r="E53" s="513" t="s">
        <v>889</v>
      </c>
      <c r="F53" s="488"/>
      <c r="G53" s="488"/>
    </row>
    <row r="54" spans="1:7" s="489" customFormat="1" ht="9.9499999999999993" customHeight="1" x14ac:dyDescent="0.25">
      <c r="B54" s="514"/>
      <c r="C54" s="514"/>
      <c r="D54" s="514"/>
      <c r="E54" s="514"/>
      <c r="F54" s="488"/>
      <c r="G54" s="488"/>
    </row>
    <row r="55" spans="1:7" s="489" customFormat="1" x14ac:dyDescent="0.25">
      <c r="A55" s="515" t="s">
        <v>894</v>
      </c>
      <c r="C55" s="514"/>
      <c r="D55" s="514"/>
      <c r="E55" s="514"/>
      <c r="F55" s="488"/>
      <c r="G55" s="488"/>
    </row>
    <row r="56" spans="1:7" s="489" customFormat="1" ht="64.5" customHeight="1" thickBot="1" x14ac:dyDescent="0.3">
      <c r="A56" s="964" t="s">
        <v>895</v>
      </c>
      <c r="B56" s="965"/>
      <c r="C56" s="965"/>
      <c r="D56" s="965"/>
      <c r="E56" s="965"/>
      <c r="F56" s="488"/>
      <c r="G56" s="488"/>
    </row>
    <row r="57" spans="1:7" s="489" customFormat="1" ht="15.75" thickBot="1" x14ac:dyDescent="0.3">
      <c r="A57" s="516" t="s">
        <v>815</v>
      </c>
      <c r="B57" s="517" t="s">
        <v>816</v>
      </c>
      <c r="C57" s="518" t="s">
        <v>817</v>
      </c>
      <c r="D57" s="518" t="s">
        <v>818</v>
      </c>
      <c r="E57" s="519" t="s">
        <v>819</v>
      </c>
      <c r="F57" s="488"/>
      <c r="G57" s="488"/>
    </row>
    <row r="58" spans="1:7" s="489" customFormat="1" ht="15.75" hidden="1" thickBot="1" x14ac:dyDescent="0.3">
      <c r="A58" s="520"/>
      <c r="B58" s="521"/>
      <c r="C58" s="522"/>
      <c r="D58" s="522"/>
      <c r="E58" s="523"/>
      <c r="F58" s="488"/>
      <c r="G58" s="488"/>
    </row>
    <row r="59" spans="1:7" s="489" customFormat="1" ht="45" x14ac:dyDescent="0.25">
      <c r="A59" s="500"/>
      <c r="B59" s="524" t="s">
        <v>896</v>
      </c>
      <c r="C59" s="525" t="s">
        <v>897</v>
      </c>
      <c r="D59" s="525" t="s">
        <v>832</v>
      </c>
      <c r="E59" s="526" t="s">
        <v>823</v>
      </c>
      <c r="F59" s="488"/>
      <c r="G59" s="488"/>
    </row>
    <row r="60" spans="1:7" s="489" customFormat="1" ht="60" x14ac:dyDescent="0.25">
      <c r="A60" s="506"/>
      <c r="B60" s="507" t="s">
        <v>898</v>
      </c>
      <c r="C60" s="508" t="s">
        <v>899</v>
      </c>
      <c r="D60" s="508" t="s">
        <v>832</v>
      </c>
      <c r="E60" s="509" t="s">
        <v>900</v>
      </c>
      <c r="F60" s="488"/>
      <c r="G60" s="488"/>
    </row>
    <row r="61" spans="1:7" s="489" customFormat="1" ht="30" x14ac:dyDescent="0.25">
      <c r="A61" s="506"/>
      <c r="B61" s="507" t="s">
        <v>901</v>
      </c>
      <c r="C61" s="508" t="s">
        <v>902</v>
      </c>
      <c r="D61" s="508" t="s">
        <v>822</v>
      </c>
      <c r="E61" s="509" t="s">
        <v>903</v>
      </c>
      <c r="F61" s="488"/>
      <c r="G61" s="488"/>
    </row>
    <row r="62" spans="1:7" s="489" customFormat="1" ht="30" x14ac:dyDescent="0.25">
      <c r="A62" s="506"/>
      <c r="B62" s="507" t="s">
        <v>904</v>
      </c>
      <c r="C62" s="508" t="s">
        <v>905</v>
      </c>
      <c r="D62" s="508" t="s">
        <v>822</v>
      </c>
      <c r="E62" s="509" t="s">
        <v>823</v>
      </c>
      <c r="F62" s="488"/>
      <c r="G62" s="488"/>
    </row>
    <row r="63" spans="1:7" s="489" customFormat="1" ht="45" x14ac:dyDescent="0.25">
      <c r="A63" s="506"/>
      <c r="B63" s="507" t="s">
        <v>906</v>
      </c>
      <c r="C63" s="508" t="s">
        <v>907</v>
      </c>
      <c r="D63" s="508" t="s">
        <v>822</v>
      </c>
      <c r="E63" s="509" t="s">
        <v>823</v>
      </c>
      <c r="F63" s="488"/>
      <c r="G63" s="488"/>
    </row>
    <row r="64" spans="1:7" s="489" customFormat="1" ht="30.75" thickBot="1" x14ac:dyDescent="0.3">
      <c r="A64" s="510"/>
      <c r="B64" s="511" t="s">
        <v>908</v>
      </c>
      <c r="C64" s="512" t="s">
        <v>909</v>
      </c>
      <c r="D64" s="512" t="s">
        <v>832</v>
      </c>
      <c r="E64" s="513" t="s">
        <v>823</v>
      </c>
      <c r="F64" s="488"/>
      <c r="G64" s="488"/>
    </row>
    <row r="65" spans="1:7" s="489" customFormat="1" ht="5.0999999999999996" customHeight="1" x14ac:dyDescent="0.25">
      <c r="F65" s="488"/>
      <c r="G65" s="488"/>
    </row>
    <row r="66" spans="1:7" s="489" customFormat="1" x14ac:dyDescent="0.25">
      <c r="A66" s="527" t="s">
        <v>910</v>
      </c>
      <c r="F66" s="488"/>
      <c r="G66" s="488"/>
    </row>
    <row r="67" spans="1:7" s="489" customFormat="1" x14ac:dyDescent="0.25">
      <c r="B67" s="528" t="s">
        <v>832</v>
      </c>
      <c r="C67" s="966" t="s">
        <v>911</v>
      </c>
      <c r="D67" s="963"/>
      <c r="E67" s="963"/>
      <c r="F67" s="488"/>
      <c r="G67" s="488"/>
    </row>
    <row r="68" spans="1:7" s="489" customFormat="1" ht="30" customHeight="1" x14ac:dyDescent="0.25">
      <c r="B68" s="528" t="s">
        <v>822</v>
      </c>
      <c r="C68" s="966" t="s">
        <v>912</v>
      </c>
      <c r="D68" s="963"/>
      <c r="E68" s="963"/>
      <c r="F68" s="488"/>
      <c r="G68" s="488"/>
    </row>
    <row r="69" spans="1:7" s="489" customFormat="1" ht="32.25" customHeight="1" x14ac:dyDescent="0.25">
      <c r="B69" s="529" t="s">
        <v>885</v>
      </c>
      <c r="C69" s="967" t="s">
        <v>913</v>
      </c>
      <c r="D69" s="968"/>
      <c r="E69" s="968"/>
      <c r="F69" s="488"/>
      <c r="G69" s="488"/>
    </row>
    <row r="70" spans="1:7" s="489" customFormat="1" ht="9.9499999999999993" customHeight="1" x14ac:dyDescent="0.25">
      <c r="F70" s="488"/>
      <c r="G70" s="488"/>
    </row>
    <row r="71" spans="1:7" s="489" customFormat="1" x14ac:dyDescent="0.25">
      <c r="A71" s="489" t="s">
        <v>914</v>
      </c>
      <c r="F71" s="488"/>
      <c r="G71" s="488"/>
    </row>
    <row r="72" spans="1:7" s="489" customFormat="1" x14ac:dyDescent="0.25">
      <c r="A72" s="489" t="s">
        <v>915</v>
      </c>
      <c r="F72" s="488"/>
      <c r="G72" s="488"/>
    </row>
    <row r="73" spans="1:7" s="489" customFormat="1" ht="33.75" customHeight="1" x14ac:dyDescent="0.25">
      <c r="A73" s="962" t="s">
        <v>916</v>
      </c>
      <c r="B73" s="963"/>
      <c r="C73" s="963"/>
      <c r="D73" s="963"/>
      <c r="E73" s="963"/>
      <c r="F73" s="488"/>
      <c r="G73" s="488"/>
    </row>
    <row r="74" spans="1:7" s="489" customFormat="1" x14ac:dyDescent="0.25">
      <c r="A74" s="530" t="s">
        <v>917</v>
      </c>
      <c r="F74" s="488"/>
      <c r="G74" s="488"/>
    </row>
    <row r="75" spans="1:7" s="489" customFormat="1" x14ac:dyDescent="0.25">
      <c r="F75" s="488"/>
      <c r="G75" s="488"/>
    </row>
    <row r="76" spans="1:7" s="489" customFormat="1" x14ac:dyDescent="0.25">
      <c r="F76" s="488"/>
      <c r="G76" s="488"/>
    </row>
    <row r="77" spans="1:7" s="489" customFormat="1" x14ac:dyDescent="0.25">
      <c r="F77" s="488"/>
      <c r="G77" s="488"/>
    </row>
    <row r="78" spans="1:7" s="489" customFormat="1" x14ac:dyDescent="0.25">
      <c r="F78" s="488"/>
      <c r="G78" s="488"/>
    </row>
    <row r="79" spans="1:7" s="489" customFormat="1" x14ac:dyDescent="0.25">
      <c r="F79" s="488"/>
      <c r="G79" s="488"/>
    </row>
    <row r="80" spans="1:7" s="489" customFormat="1" x14ac:dyDescent="0.25">
      <c r="F80" s="488"/>
      <c r="G80" s="488"/>
    </row>
    <row r="81" spans="6:7" s="489" customFormat="1" x14ac:dyDescent="0.25">
      <c r="F81" s="488"/>
      <c r="G81" s="488"/>
    </row>
    <row r="82" spans="6:7" s="489" customFormat="1" x14ac:dyDescent="0.25">
      <c r="F82" s="488"/>
      <c r="G82" s="488"/>
    </row>
    <row r="83" spans="6:7" s="489" customFormat="1" x14ac:dyDescent="0.25">
      <c r="F83" s="488"/>
      <c r="G83" s="488"/>
    </row>
    <row r="84" spans="6:7" s="489" customFormat="1" x14ac:dyDescent="0.25">
      <c r="F84" s="488"/>
      <c r="G84" s="488"/>
    </row>
    <row r="85" spans="6:7" s="489" customFormat="1" x14ac:dyDescent="0.25">
      <c r="F85" s="488"/>
      <c r="G85" s="488"/>
    </row>
    <row r="86" spans="6:7" s="489" customFormat="1" x14ac:dyDescent="0.25">
      <c r="F86" s="488"/>
      <c r="G86" s="488"/>
    </row>
    <row r="87" spans="6:7" s="489" customFormat="1" x14ac:dyDescent="0.25">
      <c r="F87" s="488"/>
      <c r="G87" s="488"/>
    </row>
    <row r="88" spans="6:7" s="489" customFormat="1" x14ac:dyDescent="0.25">
      <c r="F88" s="488"/>
      <c r="G88" s="488"/>
    </row>
    <row r="89" spans="6:7" s="489" customFormat="1" x14ac:dyDescent="0.25">
      <c r="F89" s="488"/>
      <c r="G89" s="488"/>
    </row>
    <row r="90" spans="6:7" s="489" customFormat="1" x14ac:dyDescent="0.25">
      <c r="F90" s="488"/>
      <c r="G90" s="488"/>
    </row>
    <row r="91" spans="6:7" s="489" customFormat="1" x14ac:dyDescent="0.25">
      <c r="F91" s="488"/>
      <c r="G91" s="488"/>
    </row>
    <row r="92" spans="6:7" s="489" customFormat="1" x14ac:dyDescent="0.25">
      <c r="F92" s="488"/>
      <c r="G92" s="488"/>
    </row>
    <row r="93" spans="6:7" s="489" customFormat="1" x14ac:dyDescent="0.25">
      <c r="F93" s="488"/>
      <c r="G93" s="488"/>
    </row>
    <row r="94" spans="6:7" s="489" customFormat="1" x14ac:dyDescent="0.25">
      <c r="F94" s="488"/>
      <c r="G94" s="488"/>
    </row>
    <row r="95" spans="6:7" s="489" customFormat="1" x14ac:dyDescent="0.25">
      <c r="F95" s="488"/>
      <c r="G95" s="488"/>
    </row>
    <row r="96" spans="6:7" s="489" customFormat="1" x14ac:dyDescent="0.25">
      <c r="F96" s="488"/>
      <c r="G96" s="488"/>
    </row>
    <row r="97" spans="6:7" s="489" customFormat="1" x14ac:dyDescent="0.25">
      <c r="F97" s="488"/>
      <c r="G97" s="488"/>
    </row>
    <row r="98" spans="6:7" s="489" customFormat="1" x14ac:dyDescent="0.25">
      <c r="F98" s="488"/>
      <c r="G98" s="488"/>
    </row>
    <row r="99" spans="6:7" s="489" customFormat="1" x14ac:dyDescent="0.25">
      <c r="F99" s="488"/>
      <c r="G99" s="488"/>
    </row>
    <row r="100" spans="6:7" s="489" customFormat="1" x14ac:dyDescent="0.25">
      <c r="F100" s="488"/>
      <c r="G100" s="488"/>
    </row>
    <row r="101" spans="6:7" s="489" customFormat="1" x14ac:dyDescent="0.25">
      <c r="F101" s="488"/>
      <c r="G101" s="488"/>
    </row>
    <row r="102" spans="6:7" s="489" customFormat="1" x14ac:dyDescent="0.25">
      <c r="F102" s="488"/>
      <c r="G102" s="488"/>
    </row>
    <row r="103" spans="6:7" s="489" customFormat="1" x14ac:dyDescent="0.25">
      <c r="F103" s="488"/>
      <c r="G103" s="488"/>
    </row>
    <row r="104" spans="6:7" s="489" customFormat="1" x14ac:dyDescent="0.25">
      <c r="F104" s="488"/>
      <c r="G104" s="488"/>
    </row>
    <row r="105" spans="6:7" s="489" customFormat="1" x14ac:dyDescent="0.25">
      <c r="F105" s="488"/>
      <c r="G105" s="488"/>
    </row>
    <row r="106" spans="6:7" s="489" customFormat="1" x14ac:dyDescent="0.25">
      <c r="F106" s="488"/>
      <c r="G106" s="488"/>
    </row>
    <row r="107" spans="6:7" s="489" customFormat="1" x14ac:dyDescent="0.25">
      <c r="F107" s="488"/>
      <c r="G107" s="488"/>
    </row>
    <row r="108" spans="6:7" s="489" customFormat="1" x14ac:dyDescent="0.25">
      <c r="F108" s="488"/>
      <c r="G108" s="488"/>
    </row>
    <row r="109" spans="6:7" s="489" customFormat="1" x14ac:dyDescent="0.25">
      <c r="F109" s="488"/>
      <c r="G109" s="488"/>
    </row>
    <row r="110" spans="6:7" s="489" customFormat="1" x14ac:dyDescent="0.25">
      <c r="F110" s="488"/>
      <c r="G110" s="488"/>
    </row>
    <row r="111" spans="6:7" s="489" customFormat="1" x14ac:dyDescent="0.25">
      <c r="F111" s="488"/>
      <c r="G111" s="488"/>
    </row>
    <row r="112" spans="6:7" s="489" customFormat="1" x14ac:dyDescent="0.25">
      <c r="F112" s="488"/>
      <c r="G112" s="488"/>
    </row>
    <row r="113" spans="6:7" s="489" customFormat="1" x14ac:dyDescent="0.25">
      <c r="F113" s="488"/>
      <c r="G113" s="488"/>
    </row>
    <row r="114" spans="6:7" s="489" customFormat="1" x14ac:dyDescent="0.25">
      <c r="F114" s="488"/>
      <c r="G114" s="488"/>
    </row>
    <row r="115" spans="6:7" s="489" customFormat="1" x14ac:dyDescent="0.25">
      <c r="F115" s="488"/>
      <c r="G115" s="488"/>
    </row>
  </sheetData>
  <sheetProtection algorithmName="SHA-512" hashValue="3twl5BNZcmP7V4FCglna4niIL1hEv38POlxJVOGZ5xJvNlW90D/6BWktjsvLZvlbgR4HHclBWKAR/+7kkh0XRA==" saltValue="aqpuJJ/nmvaA1rdD1fGUiA==" spinCount="100000" sheet="1" objects="1" scenarios="1"/>
  <mergeCells count="13">
    <mergeCell ref="A25:E25"/>
    <mergeCell ref="A1:E1"/>
    <mergeCell ref="D3:E3"/>
    <mergeCell ref="D4:E4"/>
    <mergeCell ref="D5:E5"/>
    <mergeCell ref="A8:E8"/>
    <mergeCell ref="A73:E73"/>
    <mergeCell ref="A38:E38"/>
    <mergeCell ref="A47:E47"/>
    <mergeCell ref="A56:E56"/>
    <mergeCell ref="C67:E67"/>
    <mergeCell ref="C68:E68"/>
    <mergeCell ref="C69:E69"/>
  </mergeCells>
  <conditionalFormatting sqref="A11:A21">
    <cfRule type="containsText" dxfId="9" priority="17" operator="containsText" text="y">
      <formula>NOT(ISERROR(SEARCH("y",A11)))</formula>
    </cfRule>
    <cfRule type="containsText" dxfId="8" priority="18" operator="containsText" text="a">
      <formula>NOT(ISERROR(SEARCH("a",A11)))</formula>
    </cfRule>
  </conditionalFormatting>
  <conditionalFormatting sqref="A28:A35">
    <cfRule type="containsText" dxfId="7" priority="13" operator="containsText" text="y">
      <formula>NOT(ISERROR(SEARCH("y",A28)))</formula>
    </cfRule>
    <cfRule type="containsText" dxfId="6" priority="14" operator="containsText" text="a">
      <formula>NOT(ISERROR(SEARCH("a",A28)))</formula>
    </cfRule>
  </conditionalFormatting>
  <conditionalFormatting sqref="A41:A43">
    <cfRule type="containsText" dxfId="5" priority="9" operator="containsText" text="y">
      <formula>NOT(ISERROR(SEARCH("y",A41)))</formula>
    </cfRule>
    <cfRule type="containsText" dxfId="4" priority="10" operator="containsText" text="a">
      <formula>NOT(ISERROR(SEARCH("a",A41)))</formula>
    </cfRule>
  </conditionalFormatting>
  <conditionalFormatting sqref="A50:A53">
    <cfRule type="containsText" dxfId="3" priority="5" operator="containsText" text="y">
      <formula>NOT(ISERROR(SEARCH("y",A50)))</formula>
    </cfRule>
    <cfRule type="containsText" dxfId="2" priority="6" operator="containsText" text="a">
      <formula>NOT(ISERROR(SEARCH("a",A50)))</formula>
    </cfRule>
  </conditionalFormatting>
  <conditionalFormatting sqref="A59:A64">
    <cfRule type="containsText" dxfId="1" priority="1" operator="containsText" text="y">
      <formula>NOT(ISERROR(SEARCH("y",A59)))</formula>
    </cfRule>
    <cfRule type="containsText" dxfId="0" priority="2"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700-000000000000}">
      <formula1>OR(A11="Y", A11="A")</formula1>
    </dataValidation>
  </dataValidations>
  <hyperlinks>
    <hyperlink ref="B11" r:id="rId1" display="http://glomeep.imo.org/technology/auxiliary-systems-optimization/" xr:uid="{00000000-0004-0000-0700-000000000000}"/>
    <hyperlink ref="B12" r:id="rId2" display="http://glomeep.imo.org/technology/engine-de-rating/" xr:uid="{00000000-0004-0000-0700-000001000000}"/>
    <hyperlink ref="B13" r:id="rId3" display="http://glomeep.imo.org/technology/engine-performance-optimization-automatic/" xr:uid="{00000000-0004-0000-0700-000002000000}"/>
    <hyperlink ref="B14" r:id="rId4" display="http://glomeep.imo.org/technology/engine-performance-optimization-manual/" xr:uid="{00000000-0004-0000-0700-000003000000}"/>
    <hyperlink ref="B15" r:id="rId5" display="http://glomeep.imo.org/technology/exhaust-gas-boilers-on-auxiliary-engines/" xr:uid="{00000000-0004-0000-0700-000004000000}"/>
    <hyperlink ref="B16" r:id="rId6" display="http://glomeep.imo.org/technology/hybridization-plug-in-or-conventional/" xr:uid="{00000000-0004-0000-0700-000005000000}"/>
    <hyperlink ref="B17" r:id="rId7" display="http://glomeep.imo.org/technology/improved-auxiliary-engine-load/" xr:uid="{00000000-0004-0000-0700-000006000000}"/>
    <hyperlink ref="B18" r:id="rId8" display="http://glomeep.imo.org/technology/shaft-generator/" xr:uid="{00000000-0004-0000-0700-000007000000}"/>
    <hyperlink ref="B19" r:id="rId9" display="http://glomeep.imo.org/technology/shore-power/" xr:uid="{00000000-0004-0000-0700-000008000000}"/>
    <hyperlink ref="B20" r:id="rId10" display="http://glomeep.imo.org/technology/steam-plant-operation-improvement/" xr:uid="{00000000-0004-0000-0700-000009000000}"/>
    <hyperlink ref="B21" r:id="rId11" display="http://glomeep.imo.org/technology/waste-heat-recovery-systems/" xr:uid="{00000000-0004-0000-0700-00000A000000}"/>
    <hyperlink ref="B28" r:id="rId12" display="http://glomeep.imo.org/technology/air-cavity-lubrication/" xr:uid="{00000000-0004-0000-0700-00000B000000}"/>
    <hyperlink ref="B29" r:id="rId13" display="http://glomeep.imo.org/technology/hull-cleaning/" xr:uid="{00000000-0004-0000-0700-00000C000000}"/>
    <hyperlink ref="B30" r:id="rId14" display="http://glomeep.imo.org/technology/hull-coating/" xr:uid="{00000000-0004-0000-0700-00000D000000}"/>
    <hyperlink ref="B31" r:id="rId15" display="http://glomeep.imo.org/technology/hull-form-optimization/" xr:uid="{00000000-0004-0000-0700-00000E000000}"/>
    <hyperlink ref="B32" r:id="rId16" display="http://glomeep.imo.org/technology/hull-retrofitting/" xr:uid="{00000000-0004-0000-0700-00000F000000}"/>
    <hyperlink ref="B33" r:id="rId17" display="http://glomeep.imo.org/technology/propeller-polishing/" xr:uid="{00000000-0004-0000-0700-000010000000}"/>
    <hyperlink ref="B34" r:id="rId18" display="http://glomeep.imo.org/technology/propeller-retrofitting/" xr:uid="{00000000-0004-0000-0700-000011000000}"/>
    <hyperlink ref="B35" r:id="rId19" display="http://glomeep.imo.org/technology/propulsion-improving-devices-pids/" xr:uid="{00000000-0004-0000-0700-000012000000}"/>
    <hyperlink ref="B41" r:id="rId20" display="http://glomeep.imo.org/technology/cargo-handling-systems-cargo-discharge-operation/" xr:uid="{00000000-0004-0000-0700-000013000000}"/>
    <hyperlink ref="B42" r:id="rId21" display="http://glomeep.imo.org/technology/energy-efficient-lighting-system/" xr:uid="{00000000-0004-0000-0700-000014000000}"/>
    <hyperlink ref="B43" r:id="rId22" display="http://glomeep.imo.org/technology/frequency-controlled-electric-motors/" xr:uid="{00000000-0004-0000-0700-000015000000}"/>
    <hyperlink ref="B50" r:id="rId23" display="http://glomeep.imo.org/technology/fixed-sails-or-wings/" xr:uid="{00000000-0004-0000-0700-000016000000}"/>
    <hyperlink ref="B51" r:id="rId24" display="http://glomeep.imo.org/technology/flettner-rotors/" xr:uid="{00000000-0004-0000-0700-000017000000}"/>
    <hyperlink ref="B52" r:id="rId25" display="http://glomeep.imo.org/technology/kite/" xr:uid="{00000000-0004-0000-0700-000018000000}"/>
    <hyperlink ref="B53" r:id="rId26" display="http://glomeep.imo.org/technology/solar-panels/" xr:uid="{00000000-0004-0000-0700-000019000000}"/>
    <hyperlink ref="B59" r:id="rId27" display="http://glomeep.imo.org/technology/autopilot-adjustment-and-use/" xr:uid="{00000000-0004-0000-0700-00001A000000}"/>
    <hyperlink ref="B60" r:id="rId28" display="http://glomeep.imo.org/technology/combinator-optimizing/" xr:uid="{00000000-0004-0000-0700-00001B000000}"/>
    <hyperlink ref="B61" r:id="rId29" display="http://glomeep.imo.org/technology/efficient-dp-operation/" xr:uid="{00000000-0004-0000-0700-00001C000000}"/>
    <hyperlink ref="B62" r:id="rId30" display="http://glomeep.imo.org/technology/speed-management/" xr:uid="{00000000-0004-0000-0700-00001D000000}"/>
    <hyperlink ref="B63" r:id="rId31" display="http://glomeep.imo.org/technology/trim-and-draft-optimization/" xr:uid="{00000000-0004-0000-0700-00001E000000}"/>
    <hyperlink ref="B64" r:id="rId32" display="http://glomeep.imo.org/technology/weather-routing/" xr:uid="{00000000-0004-0000-0700-00001F000000}"/>
    <hyperlink ref="A74" r:id="rId33" display="http://glomeep.imo.org/legal-disclaimer-for-eet-ip/" xr:uid="{00000000-0004-0000-0700-000020000000}"/>
    <hyperlink ref="A5" r:id="rId34" xr:uid="{00000000-0004-0000-0700-000021000000}"/>
  </hyperlinks>
  <pageMargins left="0.43307086614173229" right="0.23622047244094491" top="0.39370078740157483" bottom="0.31496062992125984" header="0.23622047244094491" footer="0.15748031496062992"/>
  <pageSetup paperSize="9" scale="87" orientation="portrait" r:id="rId35"/>
  <headerFooter alignWithMargins="0">
    <oddFooter>&amp;L&amp;8CKL OSS / VERSION 2025 / 1.0&amp;R&amp;8&amp;P of &amp;N</oddFooter>
  </headerFooter>
  <rowBreaks count="2" manualBreakCount="2">
    <brk id="22" max="4" man="1"/>
    <brk id="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Checklist - Basic Office Supply</vt:lpstr>
      <vt:lpstr>Checklist - Ranking Office Supp</vt:lpstr>
      <vt:lpstr>Office - Total Score Review</vt:lpstr>
      <vt:lpstr>Office - CO2 - GloMEEP</vt:lpstr>
      <vt:lpstr>'Checklist - Basic Office Supply'!Print_Area</vt:lpstr>
      <vt:lpstr>'Checklist - Ranking Office Supp'!Print_Area</vt:lpstr>
      <vt:lpstr>'Office - CO2 - GloMEEP'!Print_Area</vt:lpstr>
      <vt:lpstr>'Office - Total Score Review'!Print_Area</vt:lpstr>
      <vt:lpstr>'Checklist - Basic Office Supply'!Print_Titles</vt:lpstr>
      <vt:lpstr>'Checklist - Ranking Office Supp'!Print_Titles</vt:lpstr>
      <vt:lpstr>'Office - CO2 - GloMEEP'!Print_Titles</vt:lpstr>
      <vt:lpstr>'Office - Total Score Review'!Print_Titles</vt:lpstr>
      <vt:lpstr>'Office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Villanueva, A. M. (Alessandra) - Green Award</cp:lastModifiedBy>
  <cp:lastPrinted>2025-09-05T14:42:06Z</cp:lastPrinted>
  <dcterms:created xsi:type="dcterms:W3CDTF">2001-05-28T13:46:28Z</dcterms:created>
  <dcterms:modified xsi:type="dcterms:W3CDTF">2025-09-16T13:48:57Z</dcterms:modified>
</cp:coreProperties>
</file>