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O:\20    Colleagues\Alessandra\Keita - temp\SEA CKL version 2025\"/>
    </mc:Choice>
  </mc:AlternateContent>
  <xr:revisionPtr revIDLastSave="0" documentId="13_ncr:1_{F8B91931-BAB9-458D-AD24-C3714F387984}" xr6:coauthVersionLast="47" xr6:coauthVersionMax="47" xr10:uidLastSave="{00000000-0000-0000-0000-000000000000}"/>
  <bookViews>
    <workbookView xWindow="28680" yWindow="-120" windowWidth="29040" windowHeight="15720" tabRatio="945" xr2:uid="{00000000-000D-0000-FFFF-FFFF00000000}"/>
  </bookViews>
  <sheets>
    <sheet name="Checklist - Basic Office Bulk" sheetId="16" r:id="rId1"/>
    <sheet name="Checklist - Ranking Office Bulk" sheetId="25" r:id="rId2"/>
    <sheet name="Office - Total Score Review" sheetId="28" r:id="rId3"/>
    <sheet name="Office - CO2 - GloMEEP" sheetId="33" r:id="rId4"/>
  </sheets>
  <definedNames>
    <definedName name="_xlnm.Print_Area" localSheetId="0">'Checklist - Basic Office Bulk'!$A$1:$Z$105</definedName>
    <definedName name="_xlnm.Print_Area" localSheetId="1">'Checklist - Ranking Office Bulk'!$A$1:$AB$645</definedName>
    <definedName name="_xlnm.Print_Area" localSheetId="3">'Office - CO2 - GloMEEP'!$A$1:$E$74</definedName>
    <definedName name="_xlnm.Print_Area" localSheetId="2">'Office - Total Score Review'!$A$1:$AB$79</definedName>
    <definedName name="_xlnm.Print_Titles" localSheetId="0">'Checklist - Basic Office Bulk'!$1:$3</definedName>
    <definedName name="_xlnm.Print_Titles" localSheetId="1">'Checklist - Ranking Office Bulk'!$1:$3</definedName>
    <definedName name="_xlnm.Print_Titles" localSheetId="3">'Office - CO2 - GloMEEP'!$1:$1</definedName>
    <definedName name="_xlnm.Print_Titles" localSheetId="2">'Office - Total Score Review'!$1:$3</definedName>
    <definedName name="PropulsionImprovements" localSheetId="3">'Office - CO2 - GloMEEP'!$D$29</definedName>
    <definedName name="Z_FD0AFB41_F344_11D7_B106_0008C7076B3B_.wvu.PrintArea" localSheetId="0" hidden="1">'Checklist - Basic Office Bulk'!$A$2:$W$105</definedName>
  </definedNames>
  <calcPr calcId="191029"/>
  <customWorkbookViews>
    <customWorkbookView name="Green Award - Persoonlijke weergave" guid="{FD0AFB41-F344-11D7-B106-0008C7076B3B}" mergeInterval="0" personalView="1" maximized="1" windowWidth="1020" windowHeight="623" tabRatio="821" activeSheetId="17"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7" i="25" l="1"/>
  <c r="Y247" i="25"/>
  <c r="Y80" i="16"/>
  <c r="Y76" i="16"/>
  <c r="Z406" i="25" l="1"/>
  <c r="Y405" i="25"/>
  <c r="Y404" i="25"/>
  <c r="X404" i="25"/>
  <c r="AA405" i="25" s="1"/>
  <c r="AA403" i="25"/>
  <c r="Y403" i="25"/>
  <c r="AA401" i="25"/>
  <c r="Y401" i="25"/>
  <c r="AA400" i="25"/>
  <c r="Y400" i="25"/>
  <c r="AA399" i="25"/>
  <c r="Y399" i="25"/>
  <c r="AA397" i="25"/>
  <c r="Y397" i="25"/>
  <c r="AA396" i="25"/>
  <c r="Y396" i="25"/>
  <c r="AA146" i="25"/>
  <c r="Z146" i="25"/>
  <c r="Y146" i="25"/>
  <c r="AA145" i="25"/>
  <c r="Z145" i="25"/>
  <c r="Y145" i="25"/>
  <c r="AA144" i="25"/>
  <c r="Y144" i="25"/>
  <c r="AA143" i="25"/>
  <c r="Y143" i="25"/>
  <c r="AA142" i="25"/>
  <c r="Z142" i="25"/>
  <c r="Y142" i="25"/>
  <c r="AA141" i="25"/>
  <c r="Z141" i="25"/>
  <c r="Y141" i="25"/>
  <c r="AA628" i="25"/>
  <c r="Y628" i="25"/>
  <c r="AA404" i="25" l="1"/>
  <c r="F148" i="25"/>
  <c r="Z147" i="25"/>
  <c r="AA490" i="25"/>
  <c r="Y490" i="25"/>
  <c r="AA489" i="25"/>
  <c r="Z489" i="25"/>
  <c r="Y489" i="25"/>
  <c r="AA488" i="25"/>
  <c r="Z488" i="25"/>
  <c r="Z491" i="25" s="1"/>
  <c r="Y488" i="25"/>
  <c r="Y406" i="25" l="1"/>
  <c r="AC406" i="25" s="1"/>
  <c r="F207" i="25" l="1"/>
  <c r="Z201" i="25"/>
  <c r="AA201" i="25"/>
  <c r="F572" i="25"/>
  <c r="Z570" i="25"/>
  <c r="Z569" i="25"/>
  <c r="AA570" i="25"/>
  <c r="AA569" i="25"/>
  <c r="U31" i="28" l="1"/>
  <c r="C31" i="28"/>
  <c r="B31" i="28"/>
  <c r="Z227" i="25"/>
  <c r="R31" i="28" s="1"/>
  <c r="AA226" i="25"/>
  <c r="Y226" i="25"/>
  <c r="AA225" i="25"/>
  <c r="Y225" i="25"/>
  <c r="AA224" i="25"/>
  <c r="Y224" i="25"/>
  <c r="AA223" i="25"/>
  <c r="Y223" i="25"/>
  <c r="Y227" i="25" l="1"/>
  <c r="O31" i="28" s="1"/>
  <c r="F425" i="25" l="1"/>
  <c r="Y423" i="25"/>
  <c r="X423" i="25"/>
  <c r="Z423" i="25" s="1"/>
  <c r="Y422" i="25"/>
  <c r="Y421" i="25"/>
  <c r="Y420" i="25"/>
  <c r="X420" i="25"/>
  <c r="Z420" i="25" s="1"/>
  <c r="AA419" i="25"/>
  <c r="Z419" i="25"/>
  <c r="Y419" i="25"/>
  <c r="Y417" i="25"/>
  <c r="Y416" i="25"/>
  <c r="X416" i="25"/>
  <c r="Z416" i="25" s="1"/>
  <c r="AA415" i="25"/>
  <c r="Z415" i="25"/>
  <c r="Y415" i="25"/>
  <c r="AA420" i="25" l="1"/>
  <c r="AA416" i="25"/>
  <c r="AA423" i="25"/>
  <c r="Y424" i="25"/>
  <c r="X421" i="25"/>
  <c r="X417" i="25"/>
  <c r="AA370" i="25"/>
  <c r="Y370" i="25"/>
  <c r="Z421" i="25" l="1"/>
  <c r="X422" i="25"/>
  <c r="AA421" i="25"/>
  <c r="Z417" i="25"/>
  <c r="AA417" i="25"/>
  <c r="AA422" i="25" l="1"/>
  <c r="Z422" i="25"/>
  <c r="Z424" i="25" s="1"/>
  <c r="Y639" i="25"/>
  <c r="AA639" i="25"/>
  <c r="Y635" i="25"/>
  <c r="AA635" i="25"/>
  <c r="U44" i="28" l="1"/>
  <c r="C44" i="28"/>
  <c r="B44" i="28"/>
  <c r="B43" i="28"/>
  <c r="U38" i="28"/>
  <c r="C38" i="28"/>
  <c r="B38" i="28"/>
  <c r="C23" i="28"/>
  <c r="B23" i="28"/>
  <c r="AA239" i="25"/>
  <c r="Y239" i="25"/>
  <c r="AA235" i="25"/>
  <c r="Y235" i="25"/>
  <c r="Z630" i="25" l="1"/>
  <c r="AA629" i="25"/>
  <c r="Y629" i="25"/>
  <c r="AA627" i="25"/>
  <c r="Y627" i="25"/>
  <c r="AA625" i="25"/>
  <c r="Y625" i="25"/>
  <c r="AA624" i="25"/>
  <c r="Y624" i="25"/>
  <c r="AA623" i="25"/>
  <c r="Y623" i="25"/>
  <c r="AA621" i="25"/>
  <c r="Y621" i="25"/>
  <c r="AA620" i="25"/>
  <c r="Y620" i="25"/>
  <c r="AA619" i="25"/>
  <c r="Y619" i="25"/>
  <c r="Z429" i="25"/>
  <c r="R44" i="28" s="1"/>
  <c r="AA428" i="25"/>
  <c r="Y428" i="25"/>
  <c r="Y429" i="25" s="1"/>
  <c r="O44" i="28" s="1"/>
  <c r="Y383" i="25"/>
  <c r="X383" i="25"/>
  <c r="Z383" i="25" s="1"/>
  <c r="Y382" i="25"/>
  <c r="X382" i="25"/>
  <c r="Z382" i="25" s="1"/>
  <c r="Y380" i="25"/>
  <c r="X380" i="25"/>
  <c r="Z380" i="25" s="1"/>
  <c r="AA378" i="25"/>
  <c r="Z378" i="25"/>
  <c r="Y378" i="25"/>
  <c r="AA376" i="25"/>
  <c r="Z376" i="25"/>
  <c r="Y376" i="25"/>
  <c r="Z252" i="25"/>
  <c r="AA251" i="25"/>
  <c r="Y251" i="25"/>
  <c r="AA250" i="25"/>
  <c r="Y250" i="25"/>
  <c r="AA249" i="25"/>
  <c r="Y249" i="25"/>
  <c r="AA246" i="25"/>
  <c r="Y246" i="25"/>
  <c r="AA245" i="25"/>
  <c r="Y245" i="25"/>
  <c r="AA244" i="25"/>
  <c r="Y244" i="25"/>
  <c r="AA243" i="25"/>
  <c r="Y243" i="25"/>
  <c r="AA242" i="25"/>
  <c r="Y242" i="25"/>
  <c r="AA240" i="25"/>
  <c r="Y240" i="25"/>
  <c r="AA237" i="25"/>
  <c r="Y237" i="25"/>
  <c r="AA232" i="25"/>
  <c r="Y232" i="25"/>
  <c r="AA231" i="25"/>
  <c r="Y231" i="25"/>
  <c r="AA188" i="25"/>
  <c r="Y188" i="25"/>
  <c r="AA187" i="25"/>
  <c r="Y187" i="25"/>
  <c r="AA185" i="25"/>
  <c r="Y185" i="25"/>
  <c r="AA184" i="25"/>
  <c r="Y184" i="25"/>
  <c r="AA182" i="25"/>
  <c r="Y182" i="25"/>
  <c r="AA180" i="25"/>
  <c r="Y180" i="25"/>
  <c r="AA178" i="25"/>
  <c r="Y178" i="25"/>
  <c r="AA175" i="25"/>
  <c r="Y175" i="25"/>
  <c r="AA174" i="25"/>
  <c r="Z174" i="25"/>
  <c r="Y174" i="25"/>
  <c r="AA173" i="25"/>
  <c r="Z173" i="25"/>
  <c r="Y173" i="25"/>
  <c r="Z66" i="25"/>
  <c r="AA65" i="25"/>
  <c r="Y65" i="25"/>
  <c r="AA64" i="25"/>
  <c r="Y64" i="25"/>
  <c r="AA63" i="25"/>
  <c r="Y63" i="25"/>
  <c r="AA62" i="25"/>
  <c r="Y62" i="25"/>
  <c r="AA61" i="25"/>
  <c r="Y61" i="25"/>
  <c r="AA60" i="25"/>
  <c r="Y60" i="25"/>
  <c r="AA59" i="25"/>
  <c r="Y59" i="25"/>
  <c r="AA58" i="25"/>
  <c r="Y58" i="25"/>
  <c r="AA57" i="25"/>
  <c r="Y57" i="25"/>
  <c r="AA56" i="25"/>
  <c r="Y56" i="25"/>
  <c r="AA55" i="25"/>
  <c r="Y55" i="25"/>
  <c r="AA382" i="25" l="1"/>
  <c r="Y630" i="25"/>
  <c r="AA383" i="25"/>
  <c r="Y189" i="25"/>
  <c r="Y252" i="25"/>
  <c r="Y384" i="25"/>
  <c r="O38" i="28" s="1"/>
  <c r="Z189" i="25"/>
  <c r="Z384" i="25"/>
  <c r="R38" i="28" s="1"/>
  <c r="AA380" i="25"/>
  <c r="Y66" i="25"/>
  <c r="Z644" i="25" l="1"/>
  <c r="AA643" i="25"/>
  <c r="Y643" i="25"/>
  <c r="AA642" i="25"/>
  <c r="Y642" i="25"/>
  <c r="AA641" i="25"/>
  <c r="Y641" i="25"/>
  <c r="AA640" i="25"/>
  <c r="Y640" i="25"/>
  <c r="AA638" i="25"/>
  <c r="Y638" i="25"/>
  <c r="AA637" i="25"/>
  <c r="Y637" i="25"/>
  <c r="AA636" i="25"/>
  <c r="Y636" i="25"/>
  <c r="AA634" i="25"/>
  <c r="Y634" i="25"/>
  <c r="AA163" i="25"/>
  <c r="F170" i="25"/>
  <c r="U23" i="28" s="1"/>
  <c r="Z168" i="25"/>
  <c r="Y168" i="25"/>
  <c r="X168" i="25"/>
  <c r="AA168" i="25" s="1"/>
  <c r="Z167" i="25"/>
  <c r="Y167" i="25"/>
  <c r="X167" i="25"/>
  <c r="AA167" i="25" s="1"/>
  <c r="Z166" i="25"/>
  <c r="Y166" i="25"/>
  <c r="X166" i="25"/>
  <c r="AA166" i="25" s="1"/>
  <c r="Z165" i="25"/>
  <c r="Y165" i="25"/>
  <c r="X165" i="25"/>
  <c r="AA165" i="25" s="1"/>
  <c r="Z164" i="25"/>
  <c r="Y164" i="25"/>
  <c r="X164" i="25"/>
  <c r="AA164" i="25" s="1"/>
  <c r="Z163" i="25"/>
  <c r="Y163" i="25"/>
  <c r="Y644" i="25" l="1"/>
  <c r="Z169" i="25"/>
  <c r="R23" i="28" s="1"/>
  <c r="Y169" i="25"/>
  <c r="O23" i="28" s="1"/>
  <c r="D5" i="33" l="1"/>
  <c r="D4" i="33"/>
  <c r="D3" i="33"/>
  <c r="B52" i="28" l="1"/>
  <c r="C52" i="28"/>
  <c r="U51" i="28"/>
  <c r="B51" i="28"/>
  <c r="C51" i="28"/>
  <c r="B50" i="28"/>
  <c r="C50" i="28"/>
  <c r="U50" i="28"/>
  <c r="C49" i="28"/>
  <c r="B49" i="28"/>
  <c r="U48" i="28"/>
  <c r="C48" i="28"/>
  <c r="B48" i="28"/>
  <c r="U41" i="28"/>
  <c r="C41" i="28"/>
  <c r="B41" i="28"/>
  <c r="U37" i="28"/>
  <c r="C37" i="28"/>
  <c r="B37" i="28"/>
  <c r="U36" i="28"/>
  <c r="C36" i="28"/>
  <c r="B36" i="28"/>
  <c r="C34" i="28" l="1"/>
  <c r="B34" i="28"/>
  <c r="C33" i="28"/>
  <c r="B33" i="28"/>
  <c r="U14" i="28"/>
  <c r="C14" i="28"/>
  <c r="B14" i="28"/>
  <c r="U9" i="28"/>
  <c r="C9" i="28"/>
  <c r="B9" i="28"/>
  <c r="F507" i="25" l="1"/>
  <c r="U52" i="28" s="1"/>
  <c r="Z505" i="25"/>
  <c r="Y505" i="25"/>
  <c r="Z504" i="25"/>
  <c r="Y504" i="25"/>
  <c r="AA503" i="25"/>
  <c r="Y503" i="25"/>
  <c r="X503" i="25"/>
  <c r="AA504" i="25" s="1"/>
  <c r="Y501" i="25"/>
  <c r="X501" i="25"/>
  <c r="AA501" i="25" s="1"/>
  <c r="Y500" i="25"/>
  <c r="X500" i="25"/>
  <c r="Z500" i="25" s="1"/>
  <c r="Y499" i="25"/>
  <c r="X499" i="25"/>
  <c r="Z499" i="25" s="1"/>
  <c r="Y498" i="25"/>
  <c r="X498" i="25"/>
  <c r="AA498" i="25" s="1"/>
  <c r="Y497" i="25"/>
  <c r="X497" i="25"/>
  <c r="Z497" i="25" s="1"/>
  <c r="Y496" i="25"/>
  <c r="X496" i="25"/>
  <c r="Z496" i="25" s="1"/>
  <c r="AA495" i="25"/>
  <c r="Z495" i="25"/>
  <c r="Y495" i="25"/>
  <c r="R51" i="28"/>
  <c r="AA486" i="25"/>
  <c r="Y486" i="25"/>
  <c r="AA485" i="25"/>
  <c r="Y485" i="25"/>
  <c r="AA484" i="25"/>
  <c r="Y484" i="25"/>
  <c r="Z480" i="25"/>
  <c r="R50" i="28" s="1"/>
  <c r="AA479" i="25"/>
  <c r="Y479" i="25"/>
  <c r="AA478" i="25"/>
  <c r="Y478" i="25"/>
  <c r="AA477" i="25"/>
  <c r="Y477" i="25"/>
  <c r="AA476" i="25"/>
  <c r="Y476" i="25"/>
  <c r="F474" i="25"/>
  <c r="U49" i="28" s="1"/>
  <c r="Y472" i="25"/>
  <c r="Y470" i="25"/>
  <c r="X470" i="25"/>
  <c r="AA470" i="25" s="1"/>
  <c r="AA469" i="25"/>
  <c r="Y469" i="25"/>
  <c r="AA468" i="25"/>
  <c r="Z468" i="25"/>
  <c r="Y468" i="25"/>
  <c r="Y466" i="25"/>
  <c r="X466" i="25"/>
  <c r="AA466" i="25" s="1"/>
  <c r="AA465" i="25"/>
  <c r="Z465" i="25"/>
  <c r="Y465" i="25"/>
  <c r="AA463" i="25"/>
  <c r="Z463" i="25"/>
  <c r="Y463" i="25"/>
  <c r="Y461" i="25"/>
  <c r="X461" i="25"/>
  <c r="AA461" i="25" s="1"/>
  <c r="AA460" i="25"/>
  <c r="Z460" i="25"/>
  <c r="Y460" i="25"/>
  <c r="Z456" i="25"/>
  <c r="R48" i="28" s="1"/>
  <c r="AA455" i="25"/>
  <c r="Y455" i="25"/>
  <c r="AA454" i="25"/>
  <c r="Y454" i="25"/>
  <c r="AA453" i="25"/>
  <c r="Y453" i="25"/>
  <c r="AA452" i="25"/>
  <c r="Y452" i="25"/>
  <c r="AA366" i="25"/>
  <c r="AA367" i="25"/>
  <c r="AA365" i="25"/>
  <c r="AA357" i="25"/>
  <c r="AA358" i="25"/>
  <c r="AA359" i="25"/>
  <c r="AA360" i="25"/>
  <c r="AA361" i="25"/>
  <c r="AA356" i="25"/>
  <c r="AA348" i="25"/>
  <c r="AA349" i="25"/>
  <c r="AA350" i="25"/>
  <c r="AA351" i="25"/>
  <c r="AA352" i="25"/>
  <c r="AA347" i="25"/>
  <c r="AA335" i="25"/>
  <c r="AA336" i="25"/>
  <c r="AA337" i="25"/>
  <c r="AA338" i="25"/>
  <c r="AA339" i="25"/>
  <c r="AA340" i="25"/>
  <c r="AA341" i="25"/>
  <c r="AA342" i="25"/>
  <c r="AA334" i="25"/>
  <c r="AA323" i="25"/>
  <c r="AA324" i="25"/>
  <c r="AA325" i="25"/>
  <c r="AA326" i="25"/>
  <c r="AA327" i="25"/>
  <c r="AA328" i="25"/>
  <c r="AA329" i="25"/>
  <c r="AA330" i="25"/>
  <c r="AA322" i="25"/>
  <c r="AA313" i="25"/>
  <c r="AA314" i="25"/>
  <c r="AA315" i="25"/>
  <c r="AA316" i="25"/>
  <c r="AA312" i="25"/>
  <c r="AA299" i="25"/>
  <c r="AA300" i="25"/>
  <c r="AA298" i="25"/>
  <c r="AA369" i="25"/>
  <c r="AA368" i="25"/>
  <c r="AA363" i="25"/>
  <c r="Y363" i="25"/>
  <c r="AA362" i="25"/>
  <c r="AA354" i="25"/>
  <c r="Y354" i="25"/>
  <c r="AA353" i="25"/>
  <c r="AA345" i="25"/>
  <c r="Y345" i="25"/>
  <c r="AA343" i="25"/>
  <c r="AA332" i="25"/>
  <c r="Y332" i="25"/>
  <c r="AA331" i="25"/>
  <c r="AA320" i="25"/>
  <c r="Y320" i="25"/>
  <c r="AA318" i="25"/>
  <c r="Z318" i="25"/>
  <c r="Y318" i="25"/>
  <c r="AA317" i="25"/>
  <c r="Z317" i="25"/>
  <c r="Y317" i="25"/>
  <c r="AA310" i="25"/>
  <c r="Z310" i="25"/>
  <c r="Y310" i="25"/>
  <c r="AA307" i="25"/>
  <c r="Z307" i="25"/>
  <c r="Y307" i="25"/>
  <c r="AA306" i="25"/>
  <c r="Z306" i="25"/>
  <c r="Y306" i="25"/>
  <c r="AA305" i="25"/>
  <c r="Z305" i="25"/>
  <c r="Y305" i="25"/>
  <c r="Z301" i="25"/>
  <c r="R36" i="28" s="1"/>
  <c r="AA296" i="25"/>
  <c r="Y296" i="25"/>
  <c r="Y301" i="25" s="1"/>
  <c r="O36" i="28" s="1"/>
  <c r="F289" i="25"/>
  <c r="U34" i="28" s="1"/>
  <c r="Y287" i="25"/>
  <c r="X287" i="25"/>
  <c r="Z287" i="25" s="1"/>
  <c r="AA286" i="25"/>
  <c r="Z286" i="25"/>
  <c r="Y286" i="25"/>
  <c r="Y285" i="25"/>
  <c r="X285" i="25"/>
  <c r="Z285" i="25" s="1"/>
  <c r="Y284" i="25"/>
  <c r="X284" i="25"/>
  <c r="Z284" i="25" s="1"/>
  <c r="AA283" i="25"/>
  <c r="Z283" i="25"/>
  <c r="Y283" i="25"/>
  <c r="Y280" i="25"/>
  <c r="X280" i="25"/>
  <c r="AA280" i="25" s="1"/>
  <c r="AA278" i="25"/>
  <c r="Z278" i="25"/>
  <c r="Y278" i="25"/>
  <c r="F275" i="25"/>
  <c r="U33" i="28" s="1"/>
  <c r="Y273" i="25"/>
  <c r="X273" i="25"/>
  <c r="AA273" i="25" s="1"/>
  <c r="Y272" i="25"/>
  <c r="X272" i="25"/>
  <c r="Z272" i="25" s="1"/>
  <c r="AA271" i="25"/>
  <c r="Z271" i="25"/>
  <c r="Y271" i="25"/>
  <c r="Y269" i="25"/>
  <c r="X269" i="25"/>
  <c r="AA269" i="25" s="1"/>
  <c r="Y268" i="25"/>
  <c r="X268" i="25"/>
  <c r="Z268" i="25" s="1"/>
  <c r="AA267" i="25"/>
  <c r="Z267" i="25"/>
  <c r="Y267" i="25"/>
  <c r="Y264" i="25"/>
  <c r="X264" i="25"/>
  <c r="AA264" i="25" s="1"/>
  <c r="Y258" i="25"/>
  <c r="X258" i="25"/>
  <c r="Z264" i="25" s="1"/>
  <c r="AA256" i="25"/>
  <c r="Z256" i="25"/>
  <c r="Y256" i="25"/>
  <c r="Z105" i="25"/>
  <c r="R14" i="28" s="1"/>
  <c r="AA104" i="25"/>
  <c r="Y104" i="25"/>
  <c r="AA102" i="25"/>
  <c r="Y102" i="25"/>
  <c r="AA101" i="25"/>
  <c r="Y101" i="25"/>
  <c r="AA99" i="25"/>
  <c r="Y99" i="25"/>
  <c r="AA98" i="25"/>
  <c r="Y98" i="25"/>
  <c r="AA97" i="25"/>
  <c r="Y97" i="25"/>
  <c r="AA94" i="25"/>
  <c r="Y94" i="25"/>
  <c r="AA93" i="25"/>
  <c r="Y93" i="25"/>
  <c r="AA92" i="25"/>
  <c r="Y92" i="25"/>
  <c r="AA91" i="25"/>
  <c r="Y91" i="25"/>
  <c r="AA90" i="25"/>
  <c r="Y90" i="25"/>
  <c r="Z41" i="25"/>
  <c r="R9" i="28" s="1"/>
  <c r="AA40" i="25"/>
  <c r="Y40" i="25"/>
  <c r="AA39" i="25"/>
  <c r="Y39" i="25"/>
  <c r="Y491" i="25" l="1"/>
  <c r="Y371" i="25"/>
  <c r="O37" i="28" s="1"/>
  <c r="Z371" i="25"/>
  <c r="R37" i="28" s="1"/>
  <c r="AA505" i="25"/>
  <c r="Y456" i="25"/>
  <c r="O48" i="28" s="1"/>
  <c r="Z498" i="25"/>
  <c r="AA496" i="25"/>
  <c r="O41" i="28"/>
  <c r="AA472" i="25"/>
  <c r="Y506" i="25"/>
  <c r="O52" i="28" s="1"/>
  <c r="Z470" i="25"/>
  <c r="Z461" i="25"/>
  <c r="O51" i="28"/>
  <c r="Z501" i="25"/>
  <c r="Y473" i="25"/>
  <c r="O49" i="28" s="1"/>
  <c r="AA499" i="25"/>
  <c r="Y480" i="25"/>
  <c r="O50" i="28" s="1"/>
  <c r="Z466" i="25"/>
  <c r="AA497" i="25"/>
  <c r="AA500" i="25"/>
  <c r="Z503" i="25"/>
  <c r="AA285" i="25"/>
  <c r="R41" i="28"/>
  <c r="AA260" i="25"/>
  <c r="AA287" i="25"/>
  <c r="AA284" i="25"/>
  <c r="AA268" i="25"/>
  <c r="AA261" i="25"/>
  <c r="AA262" i="25"/>
  <c r="Y274" i="25"/>
  <c r="O33" i="28" s="1"/>
  <c r="Z280" i="25"/>
  <c r="Z288" i="25" s="1"/>
  <c r="R34" i="28" s="1"/>
  <c r="Y288" i="25"/>
  <c r="O34" i="28" s="1"/>
  <c r="Z258" i="25"/>
  <c r="AA272" i="25"/>
  <c r="Z273" i="25"/>
  <c r="Z269" i="25"/>
  <c r="AA258" i="25"/>
  <c r="Y105" i="25"/>
  <c r="O14" i="28" s="1"/>
  <c r="Y41" i="25"/>
  <c r="O9" i="28" s="1"/>
  <c r="Z506" i="25" l="1"/>
  <c r="R52" i="28" s="1"/>
  <c r="Z473" i="25"/>
  <c r="R49" i="28" s="1"/>
  <c r="Z274" i="25"/>
  <c r="R33" i="28" s="1"/>
  <c r="Z29" i="25" l="1"/>
  <c r="U11" i="28"/>
  <c r="C11" i="28"/>
  <c r="B11" i="28"/>
  <c r="AA84" i="25"/>
  <c r="AA83" i="25"/>
  <c r="Y83" i="25"/>
  <c r="R11" i="28"/>
  <c r="AA28" i="25"/>
  <c r="Y28" i="25"/>
  <c r="AA27" i="25"/>
  <c r="Y27" i="25"/>
  <c r="AA26" i="25"/>
  <c r="Y26" i="25"/>
  <c r="AA25" i="25"/>
  <c r="Y25" i="25"/>
  <c r="AA24" i="25"/>
  <c r="Y24" i="25"/>
  <c r="O11" i="28" l="1"/>
  <c r="Y29" i="25"/>
  <c r="Z130" i="25" l="1"/>
  <c r="F139" i="25" l="1"/>
  <c r="Z133" i="25"/>
  <c r="Z137" i="25"/>
  <c r="Z136" i="25"/>
  <c r="Z135" i="25"/>
  <c r="Z134" i="25"/>
  <c r="Z132" i="25"/>
  <c r="Z131" i="25"/>
  <c r="U42" i="28" l="1"/>
  <c r="F127" i="25" l="1"/>
  <c r="Z125" i="25"/>
  <c r="Z124" i="25"/>
  <c r="AA124" i="25"/>
  <c r="Z436" i="25" l="1"/>
  <c r="AA435" i="25"/>
  <c r="Y435" i="25"/>
  <c r="AA434" i="25"/>
  <c r="Y434" i="25"/>
  <c r="AA433" i="25"/>
  <c r="Y433" i="25"/>
  <c r="AA613" i="25" l="1"/>
  <c r="Y613" i="25"/>
  <c r="B62" i="28" l="1"/>
  <c r="C62" i="28"/>
  <c r="B42" i="28"/>
  <c r="C42" i="28"/>
  <c r="U32" i="28"/>
  <c r="C32" i="28"/>
  <c r="B32" i="28"/>
  <c r="U18" i="28"/>
  <c r="B18" i="28"/>
  <c r="B17" i="28"/>
  <c r="U17" i="28"/>
  <c r="C18" i="28"/>
  <c r="C17" i="28"/>
  <c r="B13" i="28"/>
  <c r="U12" i="28"/>
  <c r="U13" i="28"/>
  <c r="C13" i="28"/>
  <c r="C12" i="28"/>
  <c r="B12" i="28"/>
  <c r="B10" i="28"/>
  <c r="U10" i="28"/>
  <c r="C10" i="28"/>
  <c r="C16" i="28"/>
  <c r="AA601" i="25" l="1"/>
  <c r="Y601" i="25"/>
  <c r="AA600" i="25"/>
  <c r="Y600" i="25"/>
  <c r="AA599" i="25"/>
  <c r="Y599" i="25"/>
  <c r="Y292" i="25" l="1"/>
  <c r="Z120" i="25" l="1"/>
  <c r="AA116" i="25"/>
  <c r="Y116" i="25"/>
  <c r="AA115" i="25"/>
  <c r="Y115" i="25"/>
  <c r="Z411" i="25" l="1"/>
  <c r="R42" i="28" s="1"/>
  <c r="AA410" i="25"/>
  <c r="Y410" i="25"/>
  <c r="AA409" i="25"/>
  <c r="Y409" i="25"/>
  <c r="Y411" i="25" l="1"/>
  <c r="O42" i="28" s="1"/>
  <c r="Z138" i="25" l="1"/>
  <c r="R18" i="28" s="1"/>
  <c r="AA137" i="25"/>
  <c r="Y137" i="25"/>
  <c r="AA136" i="25"/>
  <c r="Y136" i="25"/>
  <c r="AA135" i="25"/>
  <c r="Y135" i="25"/>
  <c r="AA134" i="25"/>
  <c r="Y134" i="25"/>
  <c r="AA133" i="25"/>
  <c r="Y133" i="25"/>
  <c r="AA132" i="25"/>
  <c r="Y132" i="25"/>
  <c r="AA131" i="25"/>
  <c r="Y131" i="25"/>
  <c r="AA130" i="25"/>
  <c r="Y130" i="25"/>
  <c r="Y138" i="25" l="1"/>
  <c r="O18" i="28" s="1"/>
  <c r="AA125" i="25"/>
  <c r="Z126" i="25" l="1"/>
  <c r="R17" i="28" s="1"/>
  <c r="Y125" i="25"/>
  <c r="Y124" i="25"/>
  <c r="AA119" i="25"/>
  <c r="Y119" i="25"/>
  <c r="AA118" i="25"/>
  <c r="Y118" i="25"/>
  <c r="AA117" i="25"/>
  <c r="Y117" i="25"/>
  <c r="AA114" i="25"/>
  <c r="Y114" i="25"/>
  <c r="AA113" i="25"/>
  <c r="Y113" i="25"/>
  <c r="AA112" i="25"/>
  <c r="Y112" i="25"/>
  <c r="AA111" i="25"/>
  <c r="Y111" i="25"/>
  <c r="AA110" i="25"/>
  <c r="Y110" i="25"/>
  <c r="AA109" i="25"/>
  <c r="Y109" i="25"/>
  <c r="X88" i="16"/>
  <c r="Y88" i="16" s="1"/>
  <c r="X87" i="16"/>
  <c r="Y87" i="16" s="1"/>
  <c r="X86" i="16"/>
  <c r="Y86" i="16" s="1"/>
  <c r="X84" i="16"/>
  <c r="Y84" i="16" s="1"/>
  <c r="Y83" i="16"/>
  <c r="Y126" i="25" l="1"/>
  <c r="O17" i="28" s="1"/>
  <c r="AA614" i="25" l="1"/>
  <c r="Y614" i="25"/>
  <c r="AA612" i="25"/>
  <c r="Y612" i="25"/>
  <c r="AA611" i="25"/>
  <c r="Y611" i="25"/>
  <c r="AA610" i="25"/>
  <c r="Y610" i="25"/>
  <c r="AA609" i="25"/>
  <c r="Y609" i="25"/>
  <c r="Z606" i="25" l="1"/>
  <c r="AA605" i="25"/>
  <c r="Y605" i="25"/>
  <c r="AA604" i="25" l="1"/>
  <c r="Y604" i="25"/>
  <c r="AA603" i="25"/>
  <c r="Y603" i="25"/>
  <c r="AA602" i="25"/>
  <c r="Y602" i="25"/>
  <c r="AA598" i="25"/>
  <c r="Y598" i="25"/>
  <c r="AA597" i="25"/>
  <c r="Y597" i="25"/>
  <c r="AA596" i="25"/>
  <c r="Y596" i="25"/>
  <c r="AA595" i="25"/>
  <c r="Y595" i="25"/>
  <c r="AA594" i="25"/>
  <c r="Y594" i="25"/>
  <c r="AA590" i="25" l="1"/>
  <c r="Y590" i="25"/>
  <c r="AA589" i="25"/>
  <c r="Y589" i="25"/>
  <c r="AA588" i="25"/>
  <c r="Y588" i="25"/>
  <c r="AA587" i="25"/>
  <c r="Y587" i="25"/>
  <c r="AA586" i="25"/>
  <c r="Y586" i="25"/>
  <c r="AA585" i="25"/>
  <c r="Y585" i="25"/>
  <c r="AA584" i="25"/>
  <c r="Y584" i="25"/>
  <c r="AA583" i="25"/>
  <c r="Y583" i="25"/>
  <c r="R32" i="28" l="1"/>
  <c r="Y105" i="16" l="1"/>
  <c r="Y104" i="16"/>
  <c r="Z86" i="25"/>
  <c r="R13" i="28" s="1"/>
  <c r="AA85" i="25"/>
  <c r="Y85" i="25"/>
  <c r="AA82" i="25"/>
  <c r="Y82" i="25"/>
  <c r="Z79" i="25"/>
  <c r="R12" i="28" s="1"/>
  <c r="AA78" i="25"/>
  <c r="Y78" i="25"/>
  <c r="AA77" i="25"/>
  <c r="Y77" i="25"/>
  <c r="AA76" i="25"/>
  <c r="Y76" i="25"/>
  <c r="AA75" i="25"/>
  <c r="Y75" i="25"/>
  <c r="AA73" i="25"/>
  <c r="Y73" i="25"/>
  <c r="AA72" i="25"/>
  <c r="Y72" i="25"/>
  <c r="AA71" i="25"/>
  <c r="Y71" i="25"/>
  <c r="AA70" i="25"/>
  <c r="Y70" i="25"/>
  <c r="Y92" i="16"/>
  <c r="Y91" i="16"/>
  <c r="O32" i="28" l="1"/>
  <c r="Y86" i="25"/>
  <c r="O13" i="28" s="1"/>
  <c r="Y79" i="25"/>
  <c r="Z566" i="25"/>
  <c r="R58" i="28" s="1"/>
  <c r="X557" i="25"/>
  <c r="X556" i="25"/>
  <c r="X561" i="25"/>
  <c r="Y561" i="25"/>
  <c r="X560" i="25"/>
  <c r="Y560" i="25"/>
  <c r="Y559" i="25"/>
  <c r="Y557" i="25"/>
  <c r="Y556" i="25"/>
  <c r="Y555" i="25"/>
  <c r="U5" i="28"/>
  <c r="U6" i="28"/>
  <c r="U7" i="28"/>
  <c r="U8" i="28"/>
  <c r="U16" i="28"/>
  <c r="U19" i="28"/>
  <c r="U20" i="28"/>
  <c r="U22" i="28"/>
  <c r="U24" i="28"/>
  <c r="U26" i="28"/>
  <c r="U27" i="28"/>
  <c r="U28" i="28"/>
  <c r="U29" i="28"/>
  <c r="U35" i="28"/>
  <c r="U39" i="28"/>
  <c r="U40" i="28"/>
  <c r="U43" i="28"/>
  <c r="U45" i="28"/>
  <c r="U46" i="28"/>
  <c r="U47" i="28"/>
  <c r="U54" i="28"/>
  <c r="U55" i="28"/>
  <c r="U56" i="28"/>
  <c r="U57" i="28"/>
  <c r="U58" i="28"/>
  <c r="U59" i="28"/>
  <c r="U61" i="28"/>
  <c r="U62" i="28"/>
  <c r="U63" i="28"/>
  <c r="U64" i="28"/>
  <c r="U65" i="28"/>
  <c r="U67" i="28"/>
  <c r="Z16" i="25"/>
  <c r="R5" i="28" s="1"/>
  <c r="R6" i="28"/>
  <c r="R7" i="28"/>
  <c r="Z36" i="25"/>
  <c r="R8" i="28" s="1"/>
  <c r="Z52" i="25"/>
  <c r="R10" i="28" s="1"/>
  <c r="R16" i="28"/>
  <c r="R19" i="28"/>
  <c r="Z151" i="25"/>
  <c r="R20" i="28" s="1"/>
  <c r="Z160" i="25"/>
  <c r="R22" i="28" s="1"/>
  <c r="R24" i="28"/>
  <c r="Z198" i="25"/>
  <c r="R26" i="28" s="1"/>
  <c r="Z206" i="25"/>
  <c r="R27" i="28" s="1"/>
  <c r="Z214" i="25"/>
  <c r="R28" i="28" s="1"/>
  <c r="Z219" i="25"/>
  <c r="R29" i="28" s="1"/>
  <c r="Z293" i="25"/>
  <c r="R35" i="28" s="1"/>
  <c r="Z388" i="25"/>
  <c r="R39" i="28" s="1"/>
  <c r="Z392" i="25"/>
  <c r="R40" i="28" s="1"/>
  <c r="R43" i="28"/>
  <c r="R45" i="28"/>
  <c r="Z440" i="25"/>
  <c r="R46" i="28" s="1"/>
  <c r="Z449" i="25"/>
  <c r="R47" i="28" s="1"/>
  <c r="Z518" i="25"/>
  <c r="R54" i="28" s="1"/>
  <c r="Z529" i="25"/>
  <c r="R55" i="28" s="1"/>
  <c r="Z542" i="25"/>
  <c r="R56" i="28" s="1"/>
  <c r="Z551" i="25"/>
  <c r="R57" i="28" s="1"/>
  <c r="Z571" i="25"/>
  <c r="R59" i="28" s="1"/>
  <c r="R61" i="28"/>
  <c r="Z591" i="25"/>
  <c r="R62" i="28" s="1"/>
  <c r="R63" i="28"/>
  <c r="Z615" i="25"/>
  <c r="R64" i="28" s="1"/>
  <c r="R65" i="28"/>
  <c r="R67" i="28"/>
  <c r="Y6" i="25"/>
  <c r="Y7" i="25"/>
  <c r="Y8" i="25"/>
  <c r="Y9" i="25"/>
  <c r="Y10" i="25"/>
  <c r="Y11" i="25"/>
  <c r="Y12" i="25"/>
  <c r="Y13" i="25"/>
  <c r="Y14" i="25"/>
  <c r="Y15" i="25"/>
  <c r="Y19" i="25"/>
  <c r="Y20" i="25"/>
  <c r="Y32" i="25"/>
  <c r="Y33" i="25"/>
  <c r="Y34" i="25"/>
  <c r="Y35" i="25"/>
  <c r="Y44" i="25"/>
  <c r="Y45" i="25"/>
  <c r="Y46" i="25"/>
  <c r="Y47" i="25"/>
  <c r="Y48" i="25"/>
  <c r="Y49" i="25"/>
  <c r="Y50" i="25"/>
  <c r="Y51" i="25"/>
  <c r="Y150" i="25"/>
  <c r="Y151" i="25" s="1"/>
  <c r="O20" i="28" s="1"/>
  <c r="Y155" i="25"/>
  <c r="Y156" i="25"/>
  <c r="Y157" i="25"/>
  <c r="Y158" i="25"/>
  <c r="Y159" i="25"/>
  <c r="Y193" i="25"/>
  <c r="Y194" i="25"/>
  <c r="Y195" i="25"/>
  <c r="Y196" i="25"/>
  <c r="Y197" i="25"/>
  <c r="Y201" i="25"/>
  <c r="Y202" i="25"/>
  <c r="Y203" i="25"/>
  <c r="Y204" i="25"/>
  <c r="Y205" i="25"/>
  <c r="Y209" i="25"/>
  <c r="Y210" i="25"/>
  <c r="Y211" i="25"/>
  <c r="Y212" i="25"/>
  <c r="Y213" i="25"/>
  <c r="Y217" i="25"/>
  <c r="Y218" i="25"/>
  <c r="Y291" i="25"/>
  <c r="Y387" i="25"/>
  <c r="Y388" i="25" s="1"/>
  <c r="O39" i="28" s="1"/>
  <c r="Y391" i="25"/>
  <c r="Y392" i="25" s="1"/>
  <c r="O40" i="28" s="1"/>
  <c r="Y439" i="25"/>
  <c r="Y440" i="25" s="1"/>
  <c r="O46" i="28" s="1"/>
  <c r="Y443" i="25"/>
  <c r="Y444" i="25"/>
  <c r="Y445" i="25"/>
  <c r="Y446" i="25"/>
  <c r="Y447" i="25"/>
  <c r="Y448" i="25"/>
  <c r="Y510" i="25"/>
  <c r="Y511" i="25"/>
  <c r="Y512" i="25"/>
  <c r="Y513" i="25"/>
  <c r="Y514" i="25"/>
  <c r="Y515" i="25"/>
  <c r="Y516" i="25"/>
  <c r="Y517" i="25"/>
  <c r="Y521" i="25"/>
  <c r="Y522" i="25"/>
  <c r="Y523" i="25"/>
  <c r="Y524" i="25"/>
  <c r="Y525" i="25"/>
  <c r="Y526" i="25"/>
  <c r="Y527" i="25"/>
  <c r="Y528" i="25"/>
  <c r="Y532" i="25"/>
  <c r="Y533" i="25"/>
  <c r="Y534" i="25"/>
  <c r="Y535" i="25"/>
  <c r="Y536" i="25"/>
  <c r="Y537" i="25"/>
  <c r="Y538" i="25"/>
  <c r="Y539" i="25"/>
  <c r="Y540" i="25"/>
  <c r="Y541" i="25"/>
  <c r="Y545" i="25"/>
  <c r="Y546" i="25"/>
  <c r="Y547" i="25"/>
  <c r="Y548" i="25"/>
  <c r="Y549" i="25"/>
  <c r="Y550" i="25"/>
  <c r="Y562" i="25"/>
  <c r="Y563" i="25"/>
  <c r="Y564" i="25"/>
  <c r="Y565" i="25"/>
  <c r="Y569" i="25"/>
  <c r="Y570" i="25"/>
  <c r="Y575" i="25"/>
  <c r="Y577" i="25"/>
  <c r="Y578" i="25"/>
  <c r="Y579" i="25"/>
  <c r="C30" i="28"/>
  <c r="B30" i="28"/>
  <c r="C65" i="28"/>
  <c r="B65" i="28"/>
  <c r="AA291" i="25"/>
  <c r="AA11" i="25"/>
  <c r="B4" i="28"/>
  <c r="B15" i="28"/>
  <c r="B21" i="28"/>
  <c r="B25" i="28"/>
  <c r="B53" i="28"/>
  <c r="B60" i="28"/>
  <c r="B66" i="28"/>
  <c r="B22" i="28"/>
  <c r="B24" i="28"/>
  <c r="B67" i="28"/>
  <c r="B64" i="28"/>
  <c r="B63" i="28"/>
  <c r="B61" i="28"/>
  <c r="B59" i="28"/>
  <c r="B58" i="28"/>
  <c r="B57" i="28"/>
  <c r="B55" i="28"/>
  <c r="B56" i="28"/>
  <c r="B54" i="28"/>
  <c r="B47" i="28"/>
  <c r="B46" i="28"/>
  <c r="B45" i="28"/>
  <c r="B40" i="28"/>
  <c r="B39" i="28"/>
  <c r="B35" i="28"/>
  <c r="B29" i="28"/>
  <c r="B28" i="28"/>
  <c r="B27" i="28"/>
  <c r="B26" i="28"/>
  <c r="B20" i="28"/>
  <c r="B19" i="28"/>
  <c r="B16" i="28"/>
  <c r="B8" i="28"/>
  <c r="B7" i="28"/>
  <c r="B6" i="28"/>
  <c r="B5" i="28"/>
  <c r="C66" i="28"/>
  <c r="C64" i="28"/>
  <c r="C63" i="28"/>
  <c r="C61" i="28"/>
  <c r="C59" i="28"/>
  <c r="C58" i="28"/>
  <c r="C57" i="28"/>
  <c r="C56" i="28"/>
  <c r="C55" i="28"/>
  <c r="C54" i="28"/>
  <c r="C47" i="28"/>
  <c r="C46" i="28"/>
  <c r="C45" i="28"/>
  <c r="C43" i="28"/>
  <c r="C40" i="28"/>
  <c r="C39" i="28"/>
  <c r="C35" i="28"/>
  <c r="C29" i="28"/>
  <c r="C28" i="28"/>
  <c r="C27" i="28"/>
  <c r="C26" i="28"/>
  <c r="C24" i="28"/>
  <c r="C22" i="28"/>
  <c r="C20" i="28"/>
  <c r="C19" i="28"/>
  <c r="C8" i="28"/>
  <c r="C7" i="28"/>
  <c r="C6" i="28"/>
  <c r="C5" i="28"/>
  <c r="C67" i="28"/>
  <c r="C60" i="28"/>
  <c r="C53" i="28"/>
  <c r="C25" i="28"/>
  <c r="C21" i="28"/>
  <c r="C15" i="28"/>
  <c r="AA15" i="25"/>
  <c r="AA14" i="25"/>
  <c r="AA13" i="25"/>
  <c r="AA12" i="25"/>
  <c r="AA10" i="25"/>
  <c r="AA9" i="25"/>
  <c r="AA8" i="25"/>
  <c r="AA7" i="25"/>
  <c r="AA6" i="25"/>
  <c r="C4" i="28"/>
  <c r="AA565" i="25"/>
  <c r="AA564" i="25"/>
  <c r="AA563" i="25"/>
  <c r="AA562" i="25"/>
  <c r="Z1" i="28"/>
  <c r="D1" i="28"/>
  <c r="A1" i="28"/>
  <c r="AA550" i="25"/>
  <c r="AA549" i="25"/>
  <c r="AA548" i="25"/>
  <c r="AA547" i="25"/>
  <c r="AA546" i="25"/>
  <c r="AA545" i="25"/>
  <c r="AA528" i="25"/>
  <c r="AA527" i="25"/>
  <c r="AA526" i="25"/>
  <c r="AA525" i="25"/>
  <c r="AA524" i="25"/>
  <c r="AA523" i="25"/>
  <c r="AA522" i="25"/>
  <c r="AA521" i="25"/>
  <c r="AA517" i="25"/>
  <c r="AA516" i="25"/>
  <c r="AA515" i="25"/>
  <c r="AA514" i="25"/>
  <c r="AA513" i="25"/>
  <c r="AA512" i="25"/>
  <c r="AA511" i="25"/>
  <c r="AA510" i="25"/>
  <c r="Z1" i="25"/>
  <c r="D1" i="25"/>
  <c r="A1" i="25"/>
  <c r="AA439" i="25"/>
  <c r="AA448" i="25"/>
  <c r="AA218" i="25"/>
  <c r="AA217" i="25"/>
  <c r="AA213" i="25"/>
  <c r="AA212" i="25"/>
  <c r="AA211" i="25"/>
  <c r="AA210" i="25"/>
  <c r="AA209" i="25"/>
  <c r="AA205" i="25"/>
  <c r="AA204" i="25"/>
  <c r="AA203" i="25"/>
  <c r="AA202" i="25"/>
  <c r="AA197" i="25"/>
  <c r="AA196" i="25"/>
  <c r="AA195" i="25"/>
  <c r="AA194" i="25"/>
  <c r="AA193" i="25"/>
  <c r="AA447" i="25"/>
  <c r="AA446" i="25"/>
  <c r="AA445" i="25"/>
  <c r="AA444" i="25"/>
  <c r="AA443" i="25"/>
  <c r="AA391" i="25"/>
  <c r="AA387" i="25"/>
  <c r="AA155" i="25"/>
  <c r="AA579" i="25"/>
  <c r="AA578" i="25"/>
  <c r="AA577" i="25"/>
  <c r="AA575" i="25"/>
  <c r="AA541" i="25"/>
  <c r="AA540" i="25"/>
  <c r="AA539" i="25"/>
  <c r="AA538" i="25"/>
  <c r="AA537" i="25"/>
  <c r="AA536" i="25"/>
  <c r="AA535" i="25"/>
  <c r="AA534" i="25"/>
  <c r="AA533" i="25"/>
  <c r="AA532" i="25"/>
  <c r="AA159" i="25"/>
  <c r="AA158" i="25"/>
  <c r="AA157" i="25"/>
  <c r="AA156" i="25"/>
  <c r="AA150" i="25"/>
  <c r="AA51" i="25"/>
  <c r="AA50" i="25"/>
  <c r="AA49" i="25"/>
  <c r="AA48" i="25"/>
  <c r="AA47" i="25"/>
  <c r="AA46" i="25"/>
  <c r="AA45" i="25"/>
  <c r="AA44" i="25"/>
  <c r="AA35" i="25"/>
  <c r="AA34" i="25"/>
  <c r="AA33" i="25"/>
  <c r="AA32" i="25"/>
  <c r="AA20" i="25"/>
  <c r="AA19" i="25"/>
  <c r="Y102" i="16"/>
  <c r="Y101" i="16"/>
  <c r="Y100" i="16"/>
  <c r="Y99" i="16"/>
  <c r="Y98" i="16"/>
  <c r="Y97" i="16"/>
  <c r="Y95" i="16"/>
  <c r="Y78" i="16"/>
  <c r="Y74" i="16"/>
  <c r="Y70" i="16"/>
  <c r="Y69" i="16"/>
  <c r="Y68" i="16"/>
  <c r="Y67" i="16"/>
  <c r="Y66" i="16"/>
  <c r="Y64" i="16"/>
  <c r="Y63" i="16"/>
  <c r="Y62" i="16"/>
  <c r="Y61" i="16"/>
  <c r="Y59" i="16"/>
  <c r="Y58" i="16"/>
  <c r="Y57" i="16"/>
  <c r="Y56" i="16"/>
  <c r="Y55" i="16"/>
  <c r="Y54" i="16"/>
  <c r="Y52" i="16"/>
  <c r="Y51" i="16"/>
  <c r="Y50" i="16"/>
  <c r="Y49" i="16"/>
  <c r="Y48" i="16"/>
  <c r="Y46" i="16"/>
  <c r="Y45" i="16"/>
  <c r="Y44" i="16"/>
  <c r="Y43" i="16"/>
  <c r="Y41" i="16"/>
  <c r="Y40" i="16"/>
  <c r="Y38" i="16"/>
  <c r="Y37" i="16"/>
  <c r="Y36" i="16"/>
  <c r="Y35" i="16"/>
  <c r="Y34" i="16"/>
  <c r="Y33" i="16"/>
  <c r="Y32" i="16"/>
  <c r="Y31" i="16"/>
  <c r="Y30" i="16"/>
  <c r="Y29" i="16"/>
  <c r="Y28" i="16"/>
  <c r="Y27" i="16"/>
  <c r="Y26" i="16"/>
  <c r="Y25" i="16"/>
  <c r="Y24" i="16"/>
  <c r="Y22" i="16"/>
  <c r="Y21" i="16"/>
  <c r="Y20" i="16"/>
  <c r="Y18" i="16"/>
  <c r="Y17" i="16"/>
  <c r="Y15" i="16"/>
  <c r="Y14" i="16"/>
  <c r="Y13" i="16"/>
  <c r="Y12" i="16"/>
  <c r="Y10" i="16"/>
  <c r="Y9" i="16"/>
  <c r="Y8" i="16"/>
  <c r="Y6" i="16"/>
  <c r="O12" i="28" l="1"/>
  <c r="AA555" i="25"/>
  <c r="Y580" i="25"/>
  <c r="O61" i="28" s="1"/>
  <c r="Y571" i="25"/>
  <c r="O59" i="28" s="1"/>
  <c r="Y551" i="25"/>
  <c r="O57" i="28" s="1"/>
  <c r="O67" i="28"/>
  <c r="Y591" i="25"/>
  <c r="O62" i="28" s="1"/>
  <c r="AA559" i="25"/>
  <c r="AA561" i="25"/>
  <c r="O65" i="28"/>
  <c r="Y542" i="25"/>
  <c r="O56" i="28" s="1"/>
  <c r="Y529" i="25"/>
  <c r="O55" i="28" s="1"/>
  <c r="Y518" i="25"/>
  <c r="O54" i="28" s="1"/>
  <c r="Y219" i="25"/>
  <c r="O29" i="28" s="1"/>
  <c r="AA560" i="25"/>
  <c r="AA557" i="25"/>
  <c r="Y615" i="25"/>
  <c r="O64" i="28" s="1"/>
  <c r="Y449" i="25"/>
  <c r="O47" i="28" s="1"/>
  <c r="O43" i="28"/>
  <c r="Y160" i="25"/>
  <c r="O22" i="28" s="1"/>
  <c r="Y52" i="25"/>
  <c r="O10" i="28" s="1"/>
  <c r="Y21" i="25"/>
  <c r="O6" i="28" s="1"/>
  <c r="Y566" i="25"/>
  <c r="O58" i="28" s="1"/>
  <c r="U68" i="28"/>
  <c r="Y293" i="25"/>
  <c r="O35" i="28" s="1"/>
  <c r="AA292" i="25"/>
  <c r="AA556" i="25"/>
  <c r="O24" i="28"/>
  <c r="Y16" i="25"/>
  <c r="O5" i="28" s="1"/>
  <c r="Y147" i="25"/>
  <c r="O19" i="28" s="1"/>
  <c r="Y436" i="25"/>
  <c r="O45" i="28" s="1"/>
  <c r="Y214" i="25"/>
  <c r="O28" i="28" s="1"/>
  <c r="Y36" i="25"/>
  <c r="O8" i="28" s="1"/>
  <c r="Y606" i="25"/>
  <c r="O63" i="28" s="1"/>
  <c r="Y206" i="25"/>
  <c r="O27" i="28" s="1"/>
  <c r="Y198" i="25"/>
  <c r="O26" i="28" s="1"/>
  <c r="Y120" i="25"/>
  <c r="O16" i="28" s="1"/>
  <c r="O7" i="28"/>
  <c r="R68" i="28" l="1"/>
  <c r="O68" i="28"/>
  <c r="AF71" i="28" l="1"/>
</calcChain>
</file>

<file path=xl/sharedStrings.xml><?xml version="1.0" encoding="utf-8"?>
<sst xmlns="http://schemas.openxmlformats.org/spreadsheetml/2006/main" count="1829" uniqueCount="1243">
  <si>
    <t>Is it company policy to employ officers on a permanent basis?</t>
  </si>
  <si>
    <t xml:space="preserve">Do relevant ERT member(s) participate in an ERS training course as provided by the ERS service provider (class) ? </t>
  </si>
  <si>
    <t>Environmental Ship Index (ESI)</t>
  </si>
  <si>
    <t xml:space="preserve">Ships required to carry out Fuel Change Over to low sulphur MARINE DIESEL OIL or low sulphur MARINE GAS OIL  ( low sulphur Distillates )  </t>
  </si>
  <si>
    <r>
      <t xml:space="preserve">Does company policy require </t>
    </r>
    <r>
      <rPr>
        <b/>
        <sz val="16"/>
        <rFont val="Arial"/>
        <family val="2"/>
      </rPr>
      <t xml:space="preserve">updated </t>
    </r>
    <r>
      <rPr>
        <sz val="16"/>
        <rFont val="Arial"/>
        <family val="2"/>
      </rPr>
      <t xml:space="preserve">fuel change over procedures (company approved) to be available onboard for the main engine, auxiliary engines and boilers?  (procedures should be available for each fuel type used onboard) </t>
    </r>
  </si>
  <si>
    <t>Is it company policy to use hydraulic oil that  is certified according to the EEL in hatch closing system?</t>
  </si>
  <si>
    <t>Due to characteristics of environmentally friendly lubricants (EEL certified) are extra measures taken into account for the applicable system if needed? (e.g. condition of seals &amp; filters, temperature &amp; condition of oil, prevention of humidity ingress etc.)</t>
  </si>
  <si>
    <t>5900.1</t>
  </si>
  <si>
    <t>5900.12</t>
  </si>
  <si>
    <t>5900.2</t>
  </si>
  <si>
    <t>5900.10</t>
  </si>
  <si>
    <t>5900.13</t>
  </si>
  <si>
    <t>5910.2</t>
  </si>
  <si>
    <t>5910.4</t>
  </si>
  <si>
    <t>5910.5</t>
  </si>
  <si>
    <t>5910.6</t>
  </si>
  <si>
    <t>5910.7</t>
  </si>
  <si>
    <t>6300.8</t>
  </si>
  <si>
    <t>Does the company provide the master with clear instructions about identity of charterer with respect to reporting and consultation? (especially when ship is chartered by sub-charterers)</t>
  </si>
  <si>
    <t>Is a maintenance checklist used regarding the (monthly) maintenance inspection?</t>
  </si>
  <si>
    <t>Does the company policy for newbuilds implement additional measures to reduce harmful air emissions (NOx, SOx and PM) and improve energy efficiency (reduce CO2 or fuel consumption)?</t>
  </si>
  <si>
    <t>7100.1</t>
  </si>
  <si>
    <t>7100.2</t>
  </si>
  <si>
    <t>1400.1</t>
  </si>
  <si>
    <t>1400.2</t>
  </si>
  <si>
    <t>Is a system administrator designated for administrative PC systems in the office ?</t>
  </si>
  <si>
    <t>Norm item</t>
  </si>
  <si>
    <t xml:space="preserve">Are shore-ship communications, defined levels of authority and lines of communication established?               </t>
  </si>
  <si>
    <t>Does the charter party specify that cargo has to be provided with a certificate of transportable moisture limit?</t>
  </si>
  <si>
    <t>Does the company give procedures/instructions in relation to the entire cargo operations?</t>
  </si>
  <si>
    <t>(Preparation of vessel before delivery) Has a company procedure been implemented to ensure that the vessel's cargo spaces &amp; other compartments where possible, will be delivered to either the recycling facility or cash-buyer in a "gas-free &amp; safe for entry and hot work" condition?</t>
  </si>
  <si>
    <t>Does the company have a procedure in order to report an incident to the nearest coastal state in the event of the ship being abandoned or if a report from the ship is incomplete or unobtainable?</t>
  </si>
  <si>
    <t>5820.5</t>
  </si>
  <si>
    <t>Is it company policy to include Sludge/Bilge and Soot collection tanks in the PMS for regular cleaning / inspection?</t>
  </si>
  <si>
    <t>5820.6</t>
  </si>
  <si>
    <t>5821</t>
  </si>
  <si>
    <t>Outfitting of bilge water system</t>
  </si>
  <si>
    <t>5821.1</t>
  </si>
  <si>
    <t>5821.2</t>
  </si>
  <si>
    <t>Are management instructions regarding disposal of soot and soot-water mixtures available onboard for ships equipped with Soot separation / collection tank?</t>
  </si>
  <si>
    <t>5821.4</t>
  </si>
  <si>
    <t>5821.5</t>
  </si>
  <si>
    <t xml:space="preserve">Has the company carried out a safety assessment with respective manufacturers, for any necessary modifications to the vessel's boilers and each fuel system onboard?  (modifications should be class approved) </t>
  </si>
  <si>
    <t>5421.2</t>
  </si>
  <si>
    <r>
      <t>Particulate Matter (PM) Emissions</t>
    </r>
    <r>
      <rPr>
        <b/>
        <sz val="18"/>
        <rFont val="Arial"/>
        <family val="2"/>
      </rPr>
      <t xml:space="preserve">   </t>
    </r>
  </si>
  <si>
    <t>Enclosed Space Entry &amp; Hot Work</t>
  </si>
  <si>
    <t>Emergency Response System</t>
  </si>
  <si>
    <t>Computer Systems, Networks, Data Security and Training</t>
  </si>
  <si>
    <t>Navigation</t>
  </si>
  <si>
    <t>Mooring Operations</t>
  </si>
  <si>
    <t>* for detailed interpretations of the colours and the usage of the checklist, please refer to the pdf-file named "Instruction Notes" located on www.greenaward.org under "Certification/ Download".</t>
  </si>
  <si>
    <t>Points that add up 
to minimum score
(indication only)</t>
  </si>
  <si>
    <t>a</t>
  </si>
  <si>
    <t>Scoring (%)</t>
  </si>
  <si>
    <t>Does the company have a contract for automatic supply of new hydrographic publications?</t>
  </si>
  <si>
    <t>Are master's reviews reported and evaluated?</t>
  </si>
  <si>
    <t>106.2</t>
  </si>
  <si>
    <t>5460</t>
  </si>
  <si>
    <t>5460.1</t>
  </si>
  <si>
    <t>TOTAL SCORES</t>
  </si>
  <si>
    <t>Mooring wire lubrication</t>
  </si>
  <si>
    <t>Is it company policy to use a mooring wire lubricant / grease that  is certified according to the EEL?</t>
  </si>
  <si>
    <t>Deck equipment lubrication (use of oils)</t>
  </si>
  <si>
    <t>7500.1</t>
  </si>
  <si>
    <t xml:space="preserve">Is the ship provided with information about the terminal in order to plan the loading and unloading plan? </t>
  </si>
  <si>
    <t>Measures taken to reduce NOx emissions</t>
  </si>
  <si>
    <t>101.1</t>
  </si>
  <si>
    <t>102.1</t>
  </si>
  <si>
    <t>103.1</t>
  </si>
  <si>
    <t>103.2</t>
  </si>
  <si>
    <t>104.3</t>
  </si>
  <si>
    <t>1300.1</t>
  </si>
  <si>
    <t>5812.5</t>
  </si>
  <si>
    <t>5812.4</t>
  </si>
  <si>
    <t>5812.3</t>
  </si>
  <si>
    <t>5812</t>
  </si>
  <si>
    <t>6200.9</t>
  </si>
  <si>
    <t>6200.8</t>
  </si>
  <si>
    <t>6200</t>
  </si>
  <si>
    <t>6400.5</t>
  </si>
  <si>
    <t>6400.4</t>
  </si>
  <si>
    <t>6400.3</t>
  </si>
  <si>
    <t>6400.9</t>
  </si>
  <si>
    <t>6400.8</t>
  </si>
  <si>
    <t>6400</t>
  </si>
  <si>
    <t>6600</t>
  </si>
  <si>
    <t>7000</t>
  </si>
  <si>
    <t>7100</t>
  </si>
  <si>
    <t>7200</t>
  </si>
  <si>
    <t>7400.4</t>
  </si>
  <si>
    <t>7400</t>
  </si>
  <si>
    <t>7500</t>
  </si>
  <si>
    <t>9000</t>
  </si>
  <si>
    <t>Is a log for "workingdays" of mooring wires and tails / fibre ropes maintained? (to predict the point of discard &amp; for evaluation of wire/rope performance )</t>
  </si>
  <si>
    <t xml:space="preserve">GA Code: </t>
  </si>
  <si>
    <t>Is crew on board provided with suitable personal protective equipment and suitable equipment for testing the atmosphere of an enclosed space? (e.g. breathing apparatus, protective clothing and approved + calibrated atmosphere testing equipment)</t>
  </si>
  <si>
    <t xml:space="preserve">Does the charter party specify that the cargo to be loaded must be under the supervision and direction of the master? </t>
  </si>
  <si>
    <t>RR</t>
  </si>
  <si>
    <t>1600.4</t>
  </si>
  <si>
    <t>Are ship inspections held at defined intervals? (minimum of twice a year or equivalent)</t>
  </si>
  <si>
    <t>Is communication with media included in the emergency procedures?</t>
  </si>
  <si>
    <t>7400.1</t>
  </si>
  <si>
    <t>Does the company have procedures for the preparation of plans and instructions for key shipboard operations concerning safety of the ship and prevention of pollution?</t>
  </si>
  <si>
    <t xml:space="preserve">Are tasks, qualifications and responsibilities described in the manuals and in the job descriptions? </t>
  </si>
  <si>
    <t>Does the system cover the arrangements needed to ensure that the company, day and night, is prepared to respond effectively to hazards, accidents or emergencies involving their ships?</t>
  </si>
  <si>
    <t>3200.5</t>
  </si>
  <si>
    <t>106.4</t>
  </si>
  <si>
    <t>106.6</t>
  </si>
  <si>
    <t>106.11</t>
  </si>
  <si>
    <t>The Total Score Review has been moved to another tab named "Office - Total Score Review"</t>
  </si>
  <si>
    <t>QUALITY DEPT.</t>
  </si>
  <si>
    <t>NAUTICAL DEPT.</t>
  </si>
  <si>
    <t>OPER./CHART DEPT.</t>
  </si>
  <si>
    <t>Is it company policy to use grease that is certified according to the EEL (all deck equipment)?</t>
  </si>
  <si>
    <t>Is it company policy to use gear oil that is certified according to the EEL (all deck equipment)?</t>
  </si>
  <si>
    <t>Is it company policy to use hydraulic oil that  is certified according to the EEL in mooring and anchor appliances?</t>
  </si>
  <si>
    <t>MINIMUM RANKING SCORE REQUIRED</t>
  </si>
  <si>
    <t>Does the company have the overriding authority of the master clearly defined? (ISM Code 2002 5.2)</t>
  </si>
  <si>
    <t>1600.5</t>
  </si>
  <si>
    <t>1600.6</t>
  </si>
  <si>
    <t>5820.3</t>
  </si>
  <si>
    <t>211.1</t>
  </si>
  <si>
    <t>215.1</t>
  </si>
  <si>
    <t>Does the bulk carrier comply with the requirements of Ch. XII?</t>
  </si>
  <si>
    <t>301.1</t>
  </si>
  <si>
    <t>2100.7</t>
  </si>
  <si>
    <t>310.5</t>
  </si>
  <si>
    <t>310.6</t>
  </si>
  <si>
    <t>Does the company have a policy concerning the retention and disposal of oil residues (sludge)?</t>
  </si>
  <si>
    <t>Are computer systems, in relation to IMO MSC/Circ.891, certified by a recognised organisation?</t>
  </si>
  <si>
    <t>Is it company policy that inspections of cargo holds are conducted before and after all unloading operations?</t>
  </si>
  <si>
    <t>6200.7</t>
  </si>
  <si>
    <t xml:space="preserve">Does the company give instructions for internal inspections and do these inspections take manufacturer’s recommendations into account? </t>
  </si>
  <si>
    <t>5820.4</t>
  </si>
  <si>
    <t>Is the risk assessment carried out in order to create a list of critical equipment for every ship after intermediate survey (at least every 2.5 years)?</t>
  </si>
  <si>
    <t>5801</t>
  </si>
  <si>
    <t>Has the company developed an internal technical inspection programme?</t>
  </si>
  <si>
    <t>Does the company have relevant previous survey and internal technical inspection reports?</t>
  </si>
  <si>
    <t>Does the company have procedures/instructions for hull / ship's construction condition-inspections to be carried out by ship's personnel?</t>
  </si>
  <si>
    <t>Have the owners/managers established documented policies concerning shore/ship personnel?</t>
  </si>
  <si>
    <t>Are obsolete documents removed promptly?</t>
  </si>
  <si>
    <t>1200.4</t>
  </si>
  <si>
    <t>1500.4</t>
  </si>
  <si>
    <t>1500.5</t>
  </si>
  <si>
    <t>1600.1</t>
  </si>
  <si>
    <t>1600.2</t>
  </si>
  <si>
    <t>Is it company procedure that the ship shore safety checklist for loading or unloading dry bulk cargo carriers (MSC/Circ. 690) has to be used before loading/unloading operations?</t>
  </si>
  <si>
    <r>
      <t>Compressor for the refilling of air cylinders for breathing apparatus or alternative</t>
    </r>
    <r>
      <rPr>
        <sz val="16"/>
        <rFont val="Arial"/>
        <family val="2"/>
      </rPr>
      <t>,</t>
    </r>
    <r>
      <rPr>
        <b/>
        <sz val="16"/>
        <rFont val="Arial"/>
        <family val="2"/>
      </rPr>
      <t xml:space="preserve"> </t>
    </r>
    <r>
      <rPr>
        <sz val="16"/>
        <rFont val="Arial"/>
        <family val="2"/>
      </rPr>
      <t>Additional Green Award Requirement</t>
    </r>
  </si>
  <si>
    <r>
      <t xml:space="preserve">Familiarisation, </t>
    </r>
    <r>
      <rPr>
        <sz val="16"/>
        <rFont val="Arial"/>
        <family val="2"/>
      </rPr>
      <t>Additional Green Award Requirement</t>
    </r>
  </si>
  <si>
    <r>
      <t xml:space="preserve">Enhanced Surveys </t>
    </r>
    <r>
      <rPr>
        <sz val="16"/>
        <rFont val="Arial"/>
        <family val="2"/>
      </rPr>
      <t xml:space="preserve"> </t>
    </r>
  </si>
  <si>
    <t>Does the company have instructions/procedures for the reporting of 
non-conformities/ near misses?</t>
  </si>
  <si>
    <t>Does the MS provide for specific measures aimed at promoting the reliability of ship-critical equipment and systems?</t>
  </si>
  <si>
    <t>Does the company have procedures to control documents and data relevant to the 
Man.System?</t>
  </si>
  <si>
    <r>
      <t>Alternative for 1300.1:</t>
    </r>
    <r>
      <rPr>
        <sz val="16"/>
        <rFont val="Arial"/>
        <family val="2"/>
      </rPr>
      <t xml:space="preserve"> sufficient number of air cylinders for the sole purpose of 
safety drills</t>
    </r>
  </si>
  <si>
    <t>Is an updated list of national &amp; local authorities, as required in the SOPEP &amp; the emergency response plan, available in the office ?</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</si>
  <si>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</si>
  <si>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</si>
  <si>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</si>
  <si>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Ship Recycling - Inventory of Hazardous Materials</t>
  </si>
  <si>
    <t>New buildings - For Owner / Managers and 3rd-party Ship Managers
For 5900.1, 5900.12 and 5900.2</t>
  </si>
  <si>
    <t>Does the company require the shipyard to have procedures to require equipment-/machinery-suppliers to provide a "Material Declaration"? (used by the yard to develop the Inventory Part I)  (requirement to be part of the building contract)</t>
  </si>
  <si>
    <t>Is it company policy to employ all ship-personnel on a permanent basis?</t>
  </si>
  <si>
    <t>Is it company policy to employ senior officers on a permanent basis?</t>
  </si>
  <si>
    <t>Is an owner's inspection report  available?</t>
  </si>
  <si>
    <t xml:space="preserve">Are objectives concerning safety and the environment described? </t>
  </si>
  <si>
    <t>Measures taken to reduce PM emissions</t>
  </si>
  <si>
    <t>Safety precautions during cargo operations</t>
  </si>
  <si>
    <t>Is the HSQ Manager designated to authorise hot work?</t>
  </si>
  <si>
    <t>Newbuild policy</t>
  </si>
  <si>
    <t>5450.1</t>
  </si>
  <si>
    <t xml:space="preserve">OFFICE RANKING SCORE </t>
  </si>
  <si>
    <t>Does the company provide sufficient spare parts for deck maintenance on board? ( rubber gaskets, fittings, cleats etc.)</t>
  </si>
  <si>
    <t>7300.9</t>
  </si>
  <si>
    <t>7300.5</t>
  </si>
  <si>
    <t>7300.6</t>
  </si>
  <si>
    <t>Does the charter party specify the action to be taken in the event of stevedores' damage?</t>
  </si>
  <si>
    <t>106.8</t>
  </si>
  <si>
    <t>Are internal audits held on board the ships?</t>
  </si>
  <si>
    <t>106.9</t>
  </si>
  <si>
    <t>6600.1</t>
  </si>
  <si>
    <t>6600.2</t>
  </si>
  <si>
    <t>1200.8</t>
  </si>
  <si>
    <t>Are all personnel entering an enclosed space provided with a personal gas detector which can measure HC, oxygen and relevant toxic vapours?</t>
  </si>
  <si>
    <t>Is there an Enclosed Space Entry and Hot  Work  permit to work system, taking account of IMO and industry guidelines and where relevant local port / terminal requirements?</t>
  </si>
  <si>
    <t>Is company approval of the Hot Work permit required before work can begin?</t>
  </si>
  <si>
    <t>5822.6</t>
  </si>
  <si>
    <t>Is it a company selection process to assign ships that always deliver all sludge to reception facilities?</t>
  </si>
  <si>
    <t>7300.7</t>
  </si>
  <si>
    <t>Are there procedures/instructions for the internal transfer of fuel oil between main storage tanks?</t>
  </si>
  <si>
    <t>Is there an instruction that all persons involved are to be familiar with the intended bunker operation and/or internal transfer operation and their duties?</t>
  </si>
  <si>
    <t>Does the company use weather routing services for ships on long haul voyages?</t>
  </si>
  <si>
    <t>MAINTENANCE / SURVEYS</t>
  </si>
  <si>
    <t>6100.1</t>
  </si>
  <si>
    <t>6100.2</t>
  </si>
  <si>
    <t>1300.2</t>
  </si>
  <si>
    <t>Cargo Operations</t>
  </si>
  <si>
    <t>Ballast Water Management</t>
  </si>
  <si>
    <t>Mooring Equipment</t>
  </si>
  <si>
    <t>Is an evaluation of the Hot Work permit made (permit shows the appropriate safety precautions relevant to the location of work)?</t>
  </si>
  <si>
    <t>Total score</t>
  </si>
  <si>
    <t>LEGEND</t>
  </si>
  <si>
    <t>2120.1</t>
  </si>
  <si>
    <t>2120.2</t>
  </si>
  <si>
    <t>Is the entity who is responsible for the operations of the ship clearly defined? 
(Owner or entity)</t>
  </si>
  <si>
    <t>Is this policy maintained and implemented at all shore-based levels as well as all 
ship-based levels?</t>
  </si>
  <si>
    <t>Is a company policy concerning safety and the environment and which is signed by the Man. Dir., available?</t>
  </si>
  <si>
    <t>Revision Code</t>
  </si>
  <si>
    <t>Is the master provided with information on the strength of the hull girder system for representative scenarios of loading and discharging under intended loading conditions?</t>
  </si>
  <si>
    <t>6400.6</t>
  </si>
  <si>
    <t>1200.7</t>
  </si>
  <si>
    <t>3100.5</t>
  </si>
  <si>
    <t>3200.11</t>
  </si>
  <si>
    <t>5812.1</t>
  </si>
  <si>
    <t>5812.2</t>
  </si>
  <si>
    <t>6200.10</t>
  </si>
  <si>
    <t>7300.8</t>
  </si>
  <si>
    <t>NOT APPLICABLE</t>
  </si>
  <si>
    <t>4600.2</t>
  </si>
  <si>
    <t>6110</t>
  </si>
  <si>
    <t>5821.6</t>
  </si>
  <si>
    <t>5821.7</t>
  </si>
  <si>
    <t>Is it company policy to have  safety stock inventory reports for critical equipment and stand-by equipment?</t>
  </si>
  <si>
    <r>
      <t xml:space="preserve">Condition Assessment Program, Maintenance    </t>
    </r>
    <r>
      <rPr>
        <sz val="16"/>
        <rFont val="Arial"/>
        <family val="2"/>
      </rPr>
      <t xml:space="preserve">Additional Green Award requirements </t>
    </r>
  </si>
  <si>
    <t>For Owner/Managers</t>
  </si>
  <si>
    <r>
      <t>6400.10, 6400.11 &amp; 6400.12 are alternatives to 6400.1, 6400.8 &amp; 6400.9</t>
    </r>
    <r>
      <rPr>
        <b/>
        <sz val="16"/>
        <rFont val="Arial"/>
        <family val="2"/>
      </rPr>
      <t xml:space="preserve">
For 3rd-party Ship Managers</t>
    </r>
  </si>
  <si>
    <t>6400.10</t>
  </si>
  <si>
    <t>6400.11</t>
  </si>
  <si>
    <t>6400.12</t>
  </si>
  <si>
    <r>
      <t xml:space="preserve">Training / Courses for Personnel
</t>
    </r>
    <r>
      <rPr>
        <sz val="16"/>
        <rFont val="Arial"/>
        <family val="2"/>
      </rPr>
      <t>Additional Green Award Requirements &amp; IMO Model Courses</t>
    </r>
  </si>
  <si>
    <t>Is the restoration of damage to hold coatings caused by cargo operations included in the planned maintenance scheme?</t>
  </si>
  <si>
    <t>Is it company policy to employ ratings on a permanent basis?</t>
  </si>
  <si>
    <t>Indicates that the whole element did not reach the minimum score, hence a finding is issued. The number shows the scores obtained.</t>
  </si>
  <si>
    <r>
      <t xml:space="preserve">Indicates that the minimum score for the relevant element is "0", hence a finding will </t>
    </r>
    <r>
      <rPr>
        <i/>
        <sz val="16"/>
        <rFont val="Arial"/>
        <family val="2"/>
      </rPr>
      <t>not</t>
    </r>
    <r>
      <rPr>
        <sz val="16"/>
        <rFont val="Arial"/>
        <family val="2"/>
      </rPr>
      <t xml:space="preserve"> be issued.</t>
    </r>
  </si>
  <si>
    <t>6100.8</t>
  </si>
  <si>
    <t>7300.10</t>
  </si>
  <si>
    <t>Is an evaluation report of vessel's performance sent to the company?</t>
  </si>
  <si>
    <t>350.2</t>
  </si>
  <si>
    <t>Are the Management System (MS) Manuals maintained and updated?</t>
  </si>
  <si>
    <t>DESIGNATED PERSONS</t>
  </si>
  <si>
    <t>DEVELOPMENT OF PLANS FOR SHIPBOARD OPERATIONS</t>
  </si>
  <si>
    <t>EMERGENCY PREPAREDNESS</t>
  </si>
  <si>
    <t>Compliance with General Provisions</t>
  </si>
  <si>
    <t>111.1</t>
  </si>
  <si>
    <t>111.2</t>
  </si>
  <si>
    <t>Are valid documents available at all relevant locations?</t>
  </si>
  <si>
    <t>111.3</t>
  </si>
  <si>
    <t xml:space="preserve">Is standard composition of crew documented in company policy?  </t>
  </si>
  <si>
    <t>106.10</t>
  </si>
  <si>
    <t>2100.12</t>
  </si>
  <si>
    <t>2100.13</t>
  </si>
  <si>
    <t>2300.1</t>
  </si>
  <si>
    <t>Does the company have procedures/instructions for mooring/unmooring operations?</t>
  </si>
  <si>
    <t>MACHINERY / ENGINE OPERATIONS</t>
  </si>
  <si>
    <t>3100.1</t>
  </si>
  <si>
    <t>3100.2</t>
  </si>
  <si>
    <t>3100.3</t>
  </si>
  <si>
    <t>217.1</t>
  </si>
  <si>
    <t>217.3</t>
  </si>
  <si>
    <t>217.9</t>
  </si>
  <si>
    <t>217.7</t>
  </si>
  <si>
    <t>217.5</t>
  </si>
  <si>
    <t>215</t>
  </si>
  <si>
    <t>211</t>
  </si>
  <si>
    <t>201.1</t>
  </si>
  <si>
    <t>201</t>
  </si>
  <si>
    <t>100</t>
  </si>
  <si>
    <t>101</t>
  </si>
  <si>
    <t>102</t>
  </si>
  <si>
    <t>105</t>
  </si>
  <si>
    <t>104</t>
  </si>
  <si>
    <t>103</t>
  </si>
  <si>
    <t>107</t>
  </si>
  <si>
    <t>111</t>
  </si>
  <si>
    <t>110</t>
  </si>
  <si>
    <t>212</t>
  </si>
  <si>
    <t>217</t>
  </si>
  <si>
    <t>301</t>
  </si>
  <si>
    <t>300</t>
  </si>
  <si>
    <t>6200.12</t>
  </si>
  <si>
    <t>6200.11</t>
  </si>
  <si>
    <t>6300</t>
  </si>
  <si>
    <t>Indicates that an alternative is used, hence the score for that item is a "0".</t>
  </si>
  <si>
    <t>The checklist was filled in incorrectly, thus shows "error".</t>
  </si>
  <si>
    <t>Shows which elements are minimum = maximum. Hence scores on all items is required to fully comply.</t>
  </si>
  <si>
    <t>Score</t>
  </si>
  <si>
    <t>Is the number of spare parts required increasing as the ship grows older?</t>
  </si>
  <si>
    <t xml:space="preserve">Ship Recycling - Policy for ships due to be recycled    </t>
  </si>
  <si>
    <t>FINANCIAL DEPT.</t>
  </si>
  <si>
    <t>IT  DEPT.</t>
  </si>
  <si>
    <t>INS- / CLAIM DEPT.</t>
  </si>
  <si>
    <t>PURCHASING DEPT.</t>
  </si>
  <si>
    <t xml:space="preserve">PERSONNEL DEPT. </t>
  </si>
  <si>
    <t>TECHNICAL DEPT.</t>
  </si>
  <si>
    <t>5421.1</t>
  </si>
  <si>
    <t>Does the MS require ship-critical equipment and systems to be identified?</t>
  </si>
  <si>
    <t>107.3</t>
  </si>
  <si>
    <t>108.1</t>
  </si>
  <si>
    <t>108.2</t>
  </si>
  <si>
    <t>CREW</t>
  </si>
  <si>
    <t>Has a company procedure been implemented within the Management System that a Final Survey, by an independent organization, will be carried out on the "Inventory of Hazardous Materials" (Part I, Part II and Part III) before delivery to either the recycling facility or cash buyer?</t>
  </si>
  <si>
    <t>4600</t>
  </si>
  <si>
    <t>A</t>
  </si>
  <si>
    <t>4601</t>
  </si>
  <si>
    <t>4601.1</t>
  </si>
  <si>
    <t>4601.2</t>
  </si>
  <si>
    <t>4601.3</t>
  </si>
  <si>
    <t>4601.4</t>
  </si>
  <si>
    <t>4601.6</t>
  </si>
  <si>
    <t>4602</t>
  </si>
  <si>
    <t>4602.1</t>
  </si>
  <si>
    <t>4602.2</t>
  </si>
  <si>
    <t>4602.6</t>
  </si>
  <si>
    <t>4602.7</t>
  </si>
  <si>
    <t>4602.13</t>
  </si>
  <si>
    <t>4606</t>
  </si>
  <si>
    <t>4606.1</t>
  </si>
  <si>
    <t>4606.2</t>
  </si>
  <si>
    <t>1600.7</t>
  </si>
  <si>
    <t>1600.8</t>
  </si>
  <si>
    <t>1500.10</t>
  </si>
  <si>
    <t>DOCUMENTATION</t>
  </si>
  <si>
    <t>Do office personnel receive training/courses with regard to the ISM Code and are they consistent with the  MS manuals?</t>
  </si>
  <si>
    <t xml:space="preserve">SOLAS, General Provisions                                                                                                             </t>
  </si>
  <si>
    <t xml:space="preserve">SOLAS Certificates </t>
  </si>
  <si>
    <t>Are changes to documents reviewed and approved by authorised personnel?</t>
  </si>
  <si>
    <t>111.4</t>
  </si>
  <si>
    <t>112.1</t>
  </si>
  <si>
    <t>112.4</t>
  </si>
  <si>
    <t>Are non-conformities reported including their possible cause?</t>
  </si>
  <si>
    <t>110.5</t>
  </si>
  <si>
    <t>110.6</t>
  </si>
  <si>
    <t xml:space="preserve">Does the company give guidance for an additional examination after unusual events such as long periods of inactivity, excessive loads, heat exposure, loading/discharge at swell ports, etc? </t>
  </si>
  <si>
    <t>109.2</t>
  </si>
  <si>
    <t>109.3</t>
  </si>
  <si>
    <t>109.4</t>
  </si>
  <si>
    <t>109.5</t>
  </si>
  <si>
    <t>110.1</t>
  </si>
  <si>
    <t>110.2</t>
  </si>
  <si>
    <t>110.3</t>
  </si>
  <si>
    <t>Is appropriate corrective action taken?</t>
  </si>
  <si>
    <t>110.4</t>
  </si>
  <si>
    <t>Are records of these activities maintained?</t>
  </si>
  <si>
    <t>3100.4</t>
  </si>
  <si>
    <t>(Preparation of vessel before delivery) Has a company procedure been implemented to clearly mark all compartments which could have an oxygen deficient or dangerous atmosphere? ( e.g. cofferdams, fuel oil tanks, waste oil tanks, black/grey water tanks, etc.)</t>
  </si>
  <si>
    <t>Is the plan reviewed? (periodic and event review)</t>
  </si>
  <si>
    <t>7400.2</t>
  </si>
  <si>
    <t>Is it company policy that a written cargo declaration has to be issued  before commencement of loading?</t>
  </si>
  <si>
    <t>Alternatives for 7100.1</t>
  </si>
  <si>
    <t>106.1</t>
  </si>
  <si>
    <t>6300.4</t>
  </si>
  <si>
    <t>Are responsibilities and authorities of all office personnel clearly defined ?</t>
  </si>
  <si>
    <t>Is the designated person provided with shore-based support and adequate resources?</t>
  </si>
  <si>
    <t>Has the level of competency been defined and documented for office personnel performing functions pertinent to safety and the environment?</t>
  </si>
  <si>
    <t>Do arrangements include a provision for masters and officers to receive an adequate introduction and continuous update of the company's safety and environmental system?</t>
  </si>
  <si>
    <t xml:space="preserve">Do arrangements include training and an introduction to the quality system for the executive management ? </t>
  </si>
  <si>
    <t>7100.3</t>
  </si>
  <si>
    <t>7100.4</t>
  </si>
  <si>
    <t xml:space="preserve"> </t>
  </si>
  <si>
    <t>7200.1</t>
  </si>
  <si>
    <t>7200.2</t>
  </si>
  <si>
    <t>7200.3</t>
  </si>
  <si>
    <t>7200.4</t>
  </si>
  <si>
    <t>Does the company require a responsible officer to be designated for all aspects of the operation?</t>
  </si>
  <si>
    <t>107.1</t>
  </si>
  <si>
    <t>108.4</t>
  </si>
  <si>
    <t>Are procedures for an "Emergency room" in the office defined?</t>
  </si>
  <si>
    <t>112.2</t>
  </si>
  <si>
    <t>112.3</t>
  </si>
  <si>
    <t>Are the results of audits and reviews brought to the attention of all personnel having responsibility in the area involved?</t>
  </si>
  <si>
    <t>112.5</t>
  </si>
  <si>
    <t>212.1</t>
  </si>
  <si>
    <t>310.1</t>
  </si>
  <si>
    <t>Is a shipboard oil pollution emergency plan developed?</t>
  </si>
  <si>
    <t>Is it company policy for ships to participate in the Environmental Ship Index, where applicable?  (The ESI is a project from the World Port Climate Initiative; its aim is to recognise ships whose air emissions are below regulatory limits and in doing so contribute to improvements in air quality and reduction of greenhouse gas emissions in the shipping sector).</t>
  </si>
  <si>
    <t>Lubrication and Use of Oils (Element nr.: 5810, 5811 &amp; 5812)</t>
  </si>
  <si>
    <t>Stern tube lubrication</t>
  </si>
  <si>
    <t>5810.1</t>
  </si>
  <si>
    <t>Does the company periodically evaluate the efficiency of the MS and review the MS , in accordance with procedures established by the company ,when necessary?</t>
  </si>
  <si>
    <t>Is a management review done?</t>
  </si>
  <si>
    <t>Have the management personnel, responsible for the area involved, taken timely corrective actions on deficiencies found?</t>
  </si>
  <si>
    <t>3200.1</t>
  </si>
  <si>
    <t>CARGOES / CARGO OPERATIONS</t>
  </si>
  <si>
    <t>Is company aware of cargo specifications which are required by the charterer of the ship?</t>
  </si>
  <si>
    <t>PREVENTION OF POLLUTION</t>
  </si>
  <si>
    <t>Does the company have objective evidence to show their support of the shipboard personnel in reporting of non-conformities / near misses?</t>
  </si>
  <si>
    <t>REPORTS AND ANALYSES OF NON-CONFORMATIES, ACCIDENTS AND  HAZARDOUS OCCURENCES</t>
  </si>
  <si>
    <t xml:space="preserve">Does the office support the master in cases where the ship cannot reasonably be expected to carry out ballast water exchange? </t>
  </si>
  <si>
    <t>1500.9</t>
  </si>
  <si>
    <t>Is the Master of a vessel fully conversant with the Company's Management Systems ?</t>
  </si>
  <si>
    <t>SAFETY AND ENVIRONMENTAL PROTECTION POLICY</t>
  </si>
  <si>
    <t>6100.9</t>
  </si>
  <si>
    <t>Are records of this training/courses available?</t>
  </si>
  <si>
    <t>Does the shipbroker (or head office staff) contact the master to request his confirmation that a cargo can be safely carried and his calculations of the tonnage that the ship can carry between specified ports?</t>
  </si>
  <si>
    <t>4600.5</t>
  </si>
  <si>
    <t>4600.6</t>
  </si>
  <si>
    <t>4600.7</t>
  </si>
  <si>
    <t>4600.8</t>
  </si>
  <si>
    <t>Is it company policy that maintenance meetings are carried out on board? (e.g. each month and at (all) sections on board)</t>
  </si>
  <si>
    <t>Are there procedures to ensure that a sufficient number of personnel  will be available in case of an emergency during port stay?</t>
  </si>
  <si>
    <t>102.2</t>
  </si>
  <si>
    <t>102.3</t>
  </si>
  <si>
    <t>103.3</t>
  </si>
  <si>
    <t>103.4</t>
  </si>
  <si>
    <t>104.1</t>
  </si>
  <si>
    <t>Is/are (a) designated person(s) assigned in the office?</t>
  </si>
  <si>
    <t>105.6</t>
  </si>
  <si>
    <t>105.7</t>
  </si>
  <si>
    <t>Is there a policy that system back-ups for vessel administrative PC systems are made?</t>
  </si>
  <si>
    <t>For Owner / Managers only (Not applicable to 3rd-party ship managers)</t>
  </si>
  <si>
    <t>Is it company policy to install Clean Water Tank (to enable Oily Bilge Water to be processed while in port and special areas)?</t>
  </si>
  <si>
    <t>Additional Safety Measures for Bulk Carriers</t>
  </si>
  <si>
    <t>SOLAS 1974</t>
  </si>
  <si>
    <t>MARPOL 73/78</t>
  </si>
  <si>
    <t>Control of drugs &amp; alcohol onboard</t>
  </si>
  <si>
    <t>Does the company have a procedure to verify the integrity of the sea staff certification and medical fitness before being assigned to the ship?</t>
  </si>
  <si>
    <t>5810.3</t>
  </si>
  <si>
    <t>Cargo handling and operations</t>
  </si>
  <si>
    <t>2120</t>
  </si>
  <si>
    <t>5820</t>
  </si>
  <si>
    <t>Are tasks &amp; responsibilities of shipboard personnel assigned to ballast water exchange operations defined, documented &amp; controlled ?</t>
  </si>
  <si>
    <t>Is the working language between the office and the vessels defined?</t>
  </si>
  <si>
    <t>106.12</t>
  </si>
  <si>
    <t>106.13</t>
  </si>
  <si>
    <t>106.14</t>
  </si>
  <si>
    <t>Does the company require the corrosion prevention system to be part of the vessel maintenance system?</t>
  </si>
  <si>
    <t>Does the company have procedures / instructions regarding stevedore damage?</t>
  </si>
  <si>
    <t>Does the company provide the ship with a winch brake test kit?</t>
  </si>
  <si>
    <t>Is the internal audit scheme applicable to the IT department?</t>
  </si>
  <si>
    <t>310</t>
  </si>
  <si>
    <t>1300</t>
  </si>
  <si>
    <t>1400</t>
  </si>
  <si>
    <t>3200.13</t>
  </si>
  <si>
    <t>5000</t>
  </si>
  <si>
    <t>5200</t>
  </si>
  <si>
    <t>5421</t>
  </si>
  <si>
    <t>5450</t>
  </si>
  <si>
    <t>5700.6</t>
  </si>
  <si>
    <t>5700.5</t>
  </si>
  <si>
    <t>5700</t>
  </si>
  <si>
    <t>5810</t>
  </si>
  <si>
    <t>5811</t>
  </si>
  <si>
    <t>5811.1</t>
  </si>
  <si>
    <t>5812.6</t>
  </si>
  <si>
    <t>1200.9</t>
  </si>
  <si>
    <t>1200.10</t>
  </si>
  <si>
    <t>1200.6</t>
  </si>
  <si>
    <t>Does the company require the shipyard to include in these procedures that the "Material Declaration" contains information on the safe removal of hazardous materials? (requirement to be part of the building contract)</t>
  </si>
  <si>
    <t xml:space="preserve">Programme of Inspections &amp; Cargo Hold Inspection / Maintenance  </t>
  </si>
  <si>
    <t>Safety of Navigation / SOLAS chart carriage requirements</t>
  </si>
  <si>
    <t>6300.5</t>
  </si>
  <si>
    <t>MAINTENANCE OF THE SHIP AND EQUIPMENT</t>
  </si>
  <si>
    <t>N</t>
  </si>
  <si>
    <t>Bunker Operations</t>
  </si>
  <si>
    <t>Is an updated list of persons to be contacted available? (coastal States, port contacts, company interest contacts)</t>
  </si>
  <si>
    <t>MANAGEMENT ELEMENTS</t>
  </si>
  <si>
    <t>Is the risk assessment and relevant onboard procedures + instructions reviewed on a regular basis (at least once a year or if circumstances require a review) ?</t>
  </si>
  <si>
    <t>Are arrangements for shore and vessel systems documented ? (configuration scheme)</t>
  </si>
  <si>
    <t>Are adequate system back-up’s for office administrative PC systems made (where applicable) and are procedures for this documented ?</t>
  </si>
  <si>
    <t xml:space="preserve">Is there a policy that system back-ups for vessel computer-based systems are made (where applicable)? </t>
  </si>
  <si>
    <t>Management of bilge water and sludge handling onboard</t>
  </si>
  <si>
    <t>Is an annual ERT drill performed at the office which includes participation by the ERS service provider (class) and one company vessel ?</t>
  </si>
  <si>
    <t>Is objective evidence available that the safety and environmental aspects of the operation of each ship is monitored and that required adequate resources and shore-based support is applied?</t>
  </si>
  <si>
    <t>Is personnel promotion policy (ship &amp; office) documented in company procedures?</t>
  </si>
  <si>
    <t>5440.6</t>
  </si>
  <si>
    <t>108.3</t>
  </si>
  <si>
    <t>109.1</t>
  </si>
  <si>
    <t>310.3</t>
  </si>
  <si>
    <t>Is training and testing of the oil pollution emergency plan done?</t>
  </si>
  <si>
    <t>310.4</t>
  </si>
  <si>
    <t>106.3</t>
  </si>
  <si>
    <t>106.5</t>
  </si>
  <si>
    <t>106.7</t>
  </si>
  <si>
    <t>Is training provided at a level required to effectively operate and maintain the system and cover normal, abnormal and emergency conditions?</t>
  </si>
  <si>
    <t>NAVIGATION / BRIDGE OPERATIONS</t>
  </si>
  <si>
    <t>2100.6</t>
  </si>
  <si>
    <t>2100.8</t>
  </si>
  <si>
    <t>Is it company policy that the vessels have a compressor for the refilling of air cylinders for breathing apparatus?</t>
  </si>
  <si>
    <t xml:space="preserve">                    </t>
  </si>
  <si>
    <t>Doc. &amp; Impl.</t>
  </si>
  <si>
    <t>5821.8</t>
  </si>
  <si>
    <t>5821.9</t>
  </si>
  <si>
    <t>Is it a company policy to always deliver all bilge water to reception facilities?</t>
  </si>
  <si>
    <t>5822</t>
  </si>
  <si>
    <t>Outfitting of sludge handling system</t>
  </si>
  <si>
    <t>5822.1</t>
  </si>
  <si>
    <t>Is it company policy to install a sludge collecting pump as per MEPC.1/Circ.642? (with the sole purpose of collecting the sludge from different ER tanks to the Oil Residue (Sludge) Tank)?</t>
  </si>
  <si>
    <t>5822.2</t>
  </si>
  <si>
    <t>Is it company policy to install a separate sludge discharge pump with the purpose of discharging the sludge to reception facility?</t>
  </si>
  <si>
    <t>5822.3</t>
  </si>
  <si>
    <t>Is a checklist used for bunker operations (company format) ?</t>
  </si>
  <si>
    <t>Are inspection, maintenance and discard criteria for mooring wires and tails / fibre ropes established and carried out by a competent person? (time interval for inspection should be in the PMS)</t>
  </si>
  <si>
    <t>Do these criteria take manufacturer’s recommendations into account ?</t>
  </si>
  <si>
    <t>Are company vessels in receipt of an evaluation report of an annual drill between company, ERS service provider (class) and a company vessel ?</t>
  </si>
  <si>
    <t>6100.3</t>
  </si>
  <si>
    <t>6100.4</t>
  </si>
  <si>
    <t>6100.6</t>
  </si>
  <si>
    <t>Does the company have information regarding the relevant maintenance level of the vessel?</t>
  </si>
  <si>
    <t>6100.7</t>
  </si>
  <si>
    <t>6200.5</t>
  </si>
  <si>
    <t>6200.6</t>
  </si>
  <si>
    <t>Does the company provide the ship(s) with an automatic wire rope lubricator?</t>
  </si>
  <si>
    <t>6200.1</t>
  </si>
  <si>
    <t>6200.2</t>
  </si>
  <si>
    <t>6300.1</t>
  </si>
  <si>
    <r>
      <t xml:space="preserve">Alternative for 6200.7: </t>
    </r>
    <r>
      <rPr>
        <sz val="16"/>
        <rFont val="Arial"/>
        <family val="2"/>
      </rPr>
      <t xml:space="preserve"> (for fibre ropes)  Are there procedures for care of fibre ropes? </t>
    </r>
  </si>
  <si>
    <t>Corrosion Prevention of Seawater Ballast Tanks</t>
  </si>
  <si>
    <t>Employment of Personnel</t>
  </si>
  <si>
    <t xml:space="preserve">Bulk Carrier Practice </t>
  </si>
  <si>
    <t>2100.9</t>
  </si>
  <si>
    <t>Does the company have a repair history on each vessel?</t>
  </si>
  <si>
    <t>Is it company policy that ballast tanks of vessels delivered after 01-07-2012, are coated with a hard coating of a light colour?</t>
  </si>
  <si>
    <r>
      <t>For existing vessels:</t>
    </r>
    <r>
      <rPr>
        <b/>
        <sz val="16"/>
        <rFont val="Arial"/>
        <family val="2"/>
      </rPr>
      <t xml:space="preserve"> </t>
    </r>
    <r>
      <rPr>
        <sz val="16"/>
        <rFont val="Arial"/>
        <family val="2"/>
      </rPr>
      <t>Are ballast tanks coated with a hard coating of a light colour?</t>
    </r>
  </si>
  <si>
    <t>6300.6</t>
  </si>
  <si>
    <r>
      <t>For existing vessels:</t>
    </r>
    <r>
      <rPr>
        <sz val="16"/>
        <rFont val="Arial"/>
        <family val="2"/>
      </rPr>
      <t xml:space="preserve"> Are ballast tanks coated with dark epoxy maintained with a modified epoxy coating of a light colour, after safety benefit assessment is carried out?</t>
    </r>
  </si>
  <si>
    <t>6300.7</t>
  </si>
  <si>
    <t>Is the coating approved according to the IMO performance standard? (type approval or statement of compliance according to Res. MSC 215(82) in Coating Technical File)</t>
  </si>
  <si>
    <t>Does the company have a system which ensures an adequate level of corrosion prevention of the seawater ballast tanks? (Protective coatings provided in ballast tanks has to be in a GOOD condition)</t>
  </si>
  <si>
    <t>6400.1</t>
  </si>
  <si>
    <t>7500.2</t>
  </si>
  <si>
    <t>ELEMENTS WITH NO 
MINIMUM SCORE</t>
  </si>
  <si>
    <t>Is ship's crew trained and drilled periodically according to enclosed space entry procedures ?</t>
  </si>
  <si>
    <t>Does training also include rescue and first aid?</t>
  </si>
  <si>
    <t>106.17</t>
  </si>
  <si>
    <t>Is office personnel familiar with the shipboard oil pollution emergency plan?</t>
  </si>
  <si>
    <t>310.7</t>
  </si>
  <si>
    <t>Prevention of pollution by oil</t>
  </si>
  <si>
    <t>Prevention of pollution by garbage</t>
  </si>
  <si>
    <t>Are tasks, qualifications and responsibilities defined in the manuals and in the job descriptions?</t>
  </si>
  <si>
    <t>Does the company distribute relevant cargo instructions to the vessel? (i.e. is ship compatible for intended cargo?)</t>
  </si>
  <si>
    <t>Critical and Stand-by Equipment</t>
  </si>
  <si>
    <t>6110.1</t>
  </si>
  <si>
    <t>6110.2</t>
  </si>
  <si>
    <t>Does the list of critical equipment include and specify stand-by equipment for every ship?</t>
  </si>
  <si>
    <t>6110.3</t>
  </si>
  <si>
    <t>Is the feedback from the ship considered in the process of creating a list of critical equipment? (eg. PMS reports)</t>
  </si>
  <si>
    <t>6110.4</t>
  </si>
  <si>
    <t>Is it company policy to categorize the ship into departments as per TMSA (OCIMF) in the process of creating a list of critical equipment?</t>
  </si>
  <si>
    <t>6110.5</t>
  </si>
  <si>
    <t>Is it company policy to install a Computer Based Program to register failures, break downs and near misses in order to have a constant event report on the systems?</t>
  </si>
  <si>
    <t>6110.6</t>
  </si>
  <si>
    <t>Are those event reports considered in creating a list of critical equipment?</t>
  </si>
  <si>
    <t>6110.7</t>
  </si>
  <si>
    <t>Is it company policy to install a Computer Based Program for spare parts management of critical equipment and stand-by equipment?</t>
  </si>
  <si>
    <t>6110.8</t>
  </si>
  <si>
    <t xml:space="preserve">Certificate Holder name:   </t>
  </si>
  <si>
    <t xml:space="preserve">Date of Office Audit:   </t>
  </si>
  <si>
    <t>1200</t>
  </si>
  <si>
    <t>1200.12</t>
  </si>
  <si>
    <t>Is the working language monitored and checked by the ship's staff and verified during internal audits ?</t>
  </si>
  <si>
    <t>MASTER'S RESPONSIBILITY AND AUTHORITY</t>
  </si>
  <si>
    <t>RESOURCES AND PERSONNEL AND STCW</t>
  </si>
  <si>
    <t>M</t>
  </si>
  <si>
    <t>COMPANY VERIFICATION, REVIEW AND EVALUATION</t>
  </si>
  <si>
    <t>IMO ELEMENTS</t>
  </si>
  <si>
    <t>Provisions concerning Reports on Incidents Involving Harmful Substances (Protocol 1)</t>
  </si>
  <si>
    <t>COMPANY RESPONSIBILITIES AND AUTHORITY</t>
  </si>
  <si>
    <t xml:space="preserve">Are the lubricants &amp; cleaning products compatible with the wire and approved by the wire manufacturer? </t>
  </si>
  <si>
    <t>Are internal audits carried out to verify whether safety and pollution-prevention activities, and other procedures, comply with the Management System (MS)?</t>
  </si>
  <si>
    <t>Are enhanced surveys performed and approved by the Classification Society ?</t>
  </si>
  <si>
    <t>Is an overview of the valid certificates per ship available and is the overview updated?</t>
  </si>
  <si>
    <t>Does the charter party specify that the loading / unloading plan of the ship has to be followed?</t>
  </si>
  <si>
    <t>Is it company policy that cargo which is liable to stick between frames is removed on time? (e.g. in order to prevent damage caused by pneumatic hammers, bulldozers etc.)</t>
  </si>
  <si>
    <t>Are safety and environmental inspections carried out, documented and reported?</t>
  </si>
  <si>
    <t>Are masters entitled to use non-compulsory pilot services? (must be stated in a company procedure)</t>
  </si>
  <si>
    <t>Preparation of loading / unloading plan</t>
  </si>
  <si>
    <t>Are corrective and/or preventive actions taken ?</t>
  </si>
  <si>
    <t>Is it company policy to use hydraulic oil that is certified according to the EEL in crane appliances?</t>
  </si>
  <si>
    <t>Are all senior and deck officers conversant with the English language for maritime communication ?</t>
  </si>
  <si>
    <t>Are operational instructions on board written in a language understood by officers and shipboard personnel ?</t>
  </si>
  <si>
    <t>1600.3</t>
  </si>
  <si>
    <t xml:space="preserve">RANKING SCORE </t>
  </si>
  <si>
    <t>RANKING MAX. SCORE</t>
  </si>
  <si>
    <t>GENERAL</t>
  </si>
  <si>
    <t>O</t>
  </si>
  <si>
    <t xml:space="preserve">MAXIMUM OBTAINABLE RANKING SCORE </t>
  </si>
  <si>
    <t>Has a company policy been implemented that the "contract of sale" will include the requirement to develop a "Ship Recycling Plan" by the recycling facility (in consultation with the owner) or does the "contract of sale" with the cash buyer include the obligation to request such a plan upon sale to the recycling facility?</t>
  </si>
  <si>
    <t>NOx Emissions</t>
  </si>
  <si>
    <t>105.1</t>
  </si>
  <si>
    <t>Is the responsibility of the master clearly defined and documented?</t>
  </si>
  <si>
    <t>Does the bunker procedure include a bunker plan (company format) ?</t>
  </si>
  <si>
    <t>GENERAL MAN.</t>
  </si>
  <si>
    <t>Is it company policy that a safety meeting, attended by all personnel involved, is held prior to entering the space or commencement of hot work in order to review procedures and PPE (including those specific for the intended work) ?</t>
  </si>
  <si>
    <t>1200.1</t>
  </si>
  <si>
    <t>1200.2</t>
  </si>
  <si>
    <t>1200.3</t>
  </si>
  <si>
    <t>Does the company have instructions for carrying out winch brake tests (to be carried out at least once a year or after an excessive load)?</t>
  </si>
  <si>
    <t>218</t>
  </si>
  <si>
    <t xml:space="preserve">Noise Levels On Board Ships </t>
  </si>
  <si>
    <t>218.1</t>
  </si>
  <si>
    <t>Is it company policy that the ships are surveyed for the measurement of noise level and the results recorded in the noise survey report in accordance with the Res MSC.337(91)?</t>
  </si>
  <si>
    <t>218.2</t>
  </si>
  <si>
    <t>Is it company policy to identify areas of the vessels based on the noise levels and to place relevant visible warning notices at the entrance to these areas? (IMO noise symbols)</t>
  </si>
  <si>
    <t>1700</t>
  </si>
  <si>
    <t>Noise and Vibration Management</t>
  </si>
  <si>
    <t>1700.1</t>
  </si>
  <si>
    <t>Is it company policy to verify the noise survey report every 5 years?</t>
  </si>
  <si>
    <t>1700.2</t>
  </si>
  <si>
    <t>Is it company policy that the crew entering spaces where noise levels exceed 85db(a) should wear hearing protectors which meet the requirements of the HML(High-Medium-Low) method (ISO 4869-2:1994)?</t>
  </si>
  <si>
    <t>1700.3</t>
  </si>
  <si>
    <t>Is it company policy to periodically inspect the noise and vibration of all machinery equipment and rectify any abnormalities?</t>
  </si>
  <si>
    <t>1700.4</t>
  </si>
  <si>
    <t xml:space="preserve">Is it company policy to take appropriate measures in order to protect the crew from cargo handling equipment noise if it exceeds 85db(a) (by taking into account technical solutions and/or exposure limits)? </t>
  </si>
  <si>
    <t>Noise Mitigation and Health Hazards</t>
  </si>
  <si>
    <t>1700.5</t>
  </si>
  <si>
    <t>Does the SMS include the following?
1.Hearing protection;
2.Exposure limits;
3.Training regarding noise and health hazards.</t>
  </si>
  <si>
    <t>1700.6</t>
  </si>
  <si>
    <t>Does the company provide the crew with a hearing conservation programme which includes the following:
1.Hazards of high and long duration of noise exposure;
2.Maintenance of audiometric test records; 
3.Periodic  analysis of records and hearing acuity of individuals with high hearing loss.</t>
  </si>
  <si>
    <t>1700.7</t>
  </si>
  <si>
    <t>1700.8</t>
  </si>
  <si>
    <t>Is it company policy to determine the noise exposure level of each rating/officer by taking into account the job profile, time spent by each crew member in different work spaces? (ISO 9612:2009 procedure)</t>
  </si>
  <si>
    <t>1710</t>
  </si>
  <si>
    <t>Underwater Noise and Vibration Management</t>
  </si>
  <si>
    <t>1710.1</t>
  </si>
  <si>
    <t>Is it company practice to design a newbuild ship in such a manner to attenuate/reduce underwater noise?</t>
  </si>
  <si>
    <t>1710.2</t>
  </si>
  <si>
    <t>1710.3</t>
  </si>
  <si>
    <t>Does the company take any additional maintenance routines (e.g. polishing/coating) to reduce cavitation from the propeller?</t>
  </si>
  <si>
    <t>Noise/Vibration Monitoring and Measures</t>
  </si>
  <si>
    <t>350.4</t>
  </si>
  <si>
    <t>Is it a company policy to designate a person responsible for execution of the garbage 
management onboard?</t>
  </si>
  <si>
    <t>Waste Management / Garbage Handling Onboard</t>
  </si>
  <si>
    <t>5200.16</t>
  </si>
  <si>
    <t>5200.17</t>
  </si>
  <si>
    <t xml:space="preserve">5200.18 </t>
  </si>
  <si>
    <t xml:space="preserve">5200.19 </t>
  </si>
  <si>
    <t>Does the company have a reporting system on lack of availability of reception facilities for certain types of garbage? (such as GISIS by IMO or equivalent)</t>
  </si>
  <si>
    <t>5200.20</t>
  </si>
  <si>
    <t>Is it a company policy that plastic is never incinerated?</t>
  </si>
  <si>
    <t>5200.22</t>
  </si>
  <si>
    <t>5200.25</t>
  </si>
  <si>
    <t xml:space="preserve">Is it a company policy that all incinerated ashes and clinkers are always delivered to the port reception facilities? </t>
  </si>
  <si>
    <t>5200.28</t>
  </si>
  <si>
    <t>5200.26</t>
  </si>
  <si>
    <t>5200.27</t>
  </si>
  <si>
    <r>
      <t>Extra Personnel</t>
    </r>
    <r>
      <rPr>
        <sz val="16"/>
        <rFont val="Arial"/>
        <family val="2"/>
      </rPr>
      <t>, Additional Green Award Requirement</t>
    </r>
  </si>
  <si>
    <t xml:space="preserve">Is it company policy to employ extra deck officers onboard in addition to what is required by minimum safe manning document? </t>
  </si>
  <si>
    <t>7200.7</t>
  </si>
  <si>
    <t xml:space="preserve">Is it company policy to employ extra engine officers onboard in addition to what is required by minimum safe manning document? </t>
  </si>
  <si>
    <t xml:space="preserve">Is it company policy to employ extra deck ratings onboard in addition to what is required by minimum safe manning document? </t>
  </si>
  <si>
    <t>7200.6</t>
  </si>
  <si>
    <t xml:space="preserve">Is it company policy to employ extra engine ratings onboard in addition to what is required by minimum safe manning document? </t>
  </si>
  <si>
    <t>Is it company policy to employ riding squads to carry out extensive maintenance jobs ?</t>
  </si>
  <si>
    <t>7200.8</t>
  </si>
  <si>
    <t>Is it company policy that manufacturer service engineers routinely attend the vessel or provide remote monitoring assistance for maintenance/repair of technical equipment or systems ?</t>
  </si>
  <si>
    <t>7200.9</t>
  </si>
  <si>
    <t>Is it company policy to hire an electrical officer in addition to the engine officers required by the safe manning document?</t>
  </si>
  <si>
    <t>Does the company provide "onboard assessment/train the trainer" courses for the onboard management (IMO 1.30) ?</t>
  </si>
  <si>
    <t>Does the company provide simulator training /courses for officers involved in cargo and ballast handling ?</t>
  </si>
  <si>
    <t xml:space="preserve">Does the company provide "Marine Environmental Awareness" course (IMO 1.38) for all the ship personnel? </t>
  </si>
  <si>
    <t>7300.21</t>
  </si>
  <si>
    <t xml:space="preserve">Does the company provide "Marine Environmental Awareness" course (IMO 1.38) to the technical superintendents? </t>
  </si>
  <si>
    <t>7300.22</t>
  </si>
  <si>
    <t xml:space="preserve">Does the company provide "Marine Environmental Awareness"  (IMO 1.38) to the HSQE manager ? </t>
  </si>
  <si>
    <t>Does the company provide bridge team management/ bridge resource management training / course for all deck officers (IMO 1.22) ?</t>
  </si>
  <si>
    <t>7300.19</t>
  </si>
  <si>
    <t>Does the company provide engine room resource management training/courses for all engine officers ?</t>
  </si>
  <si>
    <t>7300.20</t>
  </si>
  <si>
    <r>
      <rPr>
        <u/>
        <sz val="16"/>
        <rFont val="Arial"/>
        <family val="2"/>
      </rPr>
      <t>Alternative for 7300.8 &amp; 7300.19</t>
    </r>
    <r>
      <rPr>
        <sz val="16"/>
        <rFont val="Arial"/>
        <family val="2"/>
      </rPr>
      <t xml:space="preserve"> 
Does the company provide maritime resource management course for all officers ?</t>
    </r>
  </si>
  <si>
    <t>Does the company have a structured program for refresher and updated training of company related courses at suitable intervals for office and shipboard personnel?</t>
  </si>
  <si>
    <t>7300.14</t>
  </si>
  <si>
    <t>Is the system as meant in 7300.14 audited and certified by an IACS member classification society?</t>
  </si>
  <si>
    <t>7300.15</t>
  </si>
  <si>
    <t>Does the company have a system in place to monitor officers’ competence, training, time in rank and use it as a basis for promotion?</t>
  </si>
  <si>
    <t>Is it company policy that the shipboard crew after a period of absence or leave has been provided with familiarization of changes with regard to the operations/machinery which is related to their position ?</t>
  </si>
  <si>
    <t>7400.9</t>
  </si>
  <si>
    <t>Does the company have a method in which senior officers are deployed onboard within the company fleet? (eg. Senior officers returning to the same vessel)</t>
  </si>
  <si>
    <t>7400.8</t>
  </si>
  <si>
    <t>Does the company have a method in which junior officers are deployed onboard within the company fleet? (eg. Junior officers rotating among the companies fleet)</t>
  </si>
  <si>
    <t>Is it company policy that a company format handover report is requested from all off-signing officers onboard ?</t>
  </si>
  <si>
    <t>7500.4</t>
  </si>
  <si>
    <t>Are reports of work/rest hours reviewed on regular basis ?</t>
  </si>
  <si>
    <t>Is there a company policy to monitor and address non compliance on STCW 2010 Manila amendments of work/rest hours ?</t>
  </si>
  <si>
    <t>7500.5</t>
  </si>
  <si>
    <t>7500.7</t>
  </si>
  <si>
    <t>Safe Manning and Fatigue Management</t>
  </si>
  <si>
    <t>ECDIS (Compulsory carriage of ECDIS)</t>
  </si>
  <si>
    <t xml:space="preserve">If carriage of ECDIS is compulsory, is it a company policy for the ECDIS to be type-approved according to Res A 817(19)  as amended by MSC 64 (67) and MSC 86 (70) or MSC.232(82)? </t>
  </si>
  <si>
    <t>Is it a company policy that an acceptable back-up arrangement is in place? (an independent  type-approved ECDIS with an independent  position fixing system using official Electronic Navigational Charts (or a combination of official ENCs and Raster Navigational Charts) or a full / reduced folio of up-to-date paper charts, as relevant to the ship's voyage)</t>
  </si>
  <si>
    <t>Training  &amp; Onboard Use of ECDIS (Compulsory carriage of ECDIS)</t>
  </si>
  <si>
    <t>Is it a company policy that a risk assessment is carried out for the operation of ECDIS which identifies and controls the hazards when using ENCs and (if used) when ECDIS is in RCDS mode?</t>
  </si>
  <si>
    <t>Does the company have a contract for electronic update of hydrographic publications? 
(eg. Temporary and Preliminary NtM)</t>
  </si>
  <si>
    <t xml:space="preserve"> Is it a company policy to include navigational equipment in electronic Planned Maintenance System?</t>
  </si>
  <si>
    <t>Is the company aware of the vessel´s critical areas transiting?</t>
  </si>
  <si>
    <t>2100.15</t>
  </si>
  <si>
    <t>Is it a company policy to equip vessels with  the multi constellation GNSS receivers?</t>
  </si>
  <si>
    <t>2100.16</t>
  </si>
  <si>
    <t>Is it a company policy to equip vessels with the eLoran receivers?</t>
  </si>
  <si>
    <t>2100.17</t>
  </si>
  <si>
    <t>Is it a company policy that the position for all stages of voyage is compared with a different method of positioning than GPS?</t>
  </si>
  <si>
    <t>Only applicable to the companies with the fleet for which the implementation date is still in the future</t>
  </si>
  <si>
    <t>Electronic chart display &amp; information systems / ECDIS</t>
  </si>
  <si>
    <t>2110</t>
  </si>
  <si>
    <t>2110.3</t>
  </si>
  <si>
    <t>2110.2</t>
  </si>
  <si>
    <t>Is it a company policy to have ECDIS available onboard  the vessels for training purpose at least 12 months ahead of implementation date?</t>
  </si>
  <si>
    <t>Does the company have an introduction programme for the crew in relation to usage of ECDIS?</t>
  </si>
  <si>
    <t>2111</t>
  </si>
  <si>
    <t>2111.3</t>
  </si>
  <si>
    <t>Does the company provide navigational procedures concerning the use of ECDIS?</t>
  </si>
  <si>
    <t>2111.4</t>
  </si>
  <si>
    <t>Is it a company policy to list ECDIS as critical equipment and integrate into PMS? (hardware and software)</t>
  </si>
  <si>
    <t>2111.5</t>
  </si>
  <si>
    <t>Is it a company policy that ECDIS is tested according to IHO ECDIS data presentation and performance check with a use of test data set after every update of the software (including back up)?</t>
  </si>
  <si>
    <t>2111.6</t>
  </si>
  <si>
    <t>Is it a company policy that regardless of the generic training the crew is familiarised with the ECDIS unit(s) installed onboard according to the Industry Recommendations for ECDIS Familiarisation?</t>
  </si>
  <si>
    <t>2111.7</t>
  </si>
  <si>
    <t>Is it a company policy to provide structured ECDIS training(s) for all officers on top of the generic training (besides the familiarization onboard in R2111.6)?</t>
  </si>
  <si>
    <t>2111.8</t>
  </si>
  <si>
    <t>Does the company have a contract / agreement with ECDIS manufacturer in relation to the maintenance of the software?</t>
  </si>
  <si>
    <t>2111.11</t>
  </si>
  <si>
    <t>Does the company have a standard for display settings (layers) of ECDIS for various navigation conditions (arrival / departure - coastal - deep sea)?</t>
  </si>
  <si>
    <t>2111.12</t>
  </si>
  <si>
    <t>Is it a company policy that the vessels have a basic folio of paper charts (in case second ECDIS is a back up system)?</t>
  </si>
  <si>
    <t>Applicable to the companies with ships for which carriage of ECDIS is compulsory and Bulk Carriers which choose to use ECDIS as primary means of navigation on voluntary basis</t>
  </si>
  <si>
    <t>Is it company policy to have a ship administrator onboard ? (In addition to the standard complement and extra deck-officers and -ratings above)?</t>
  </si>
  <si>
    <t>5500</t>
  </si>
  <si>
    <t>Sewage Management</t>
  </si>
  <si>
    <t>5500.2</t>
  </si>
  <si>
    <t>5500.4</t>
  </si>
  <si>
    <t>Does the company have a procedure to monitor and address any non-compliance in the effluent standards?</t>
  </si>
  <si>
    <t>5510</t>
  </si>
  <si>
    <t>Grey Water Management</t>
  </si>
  <si>
    <t>5510.1</t>
  </si>
  <si>
    <t>Is it company policy to install a sewage treatment plant capable of treating grey water?</t>
  </si>
  <si>
    <t>5510.2</t>
  </si>
  <si>
    <t>Is it company policy to not discharge grey water within coastal and port areas?</t>
  </si>
  <si>
    <t>2100.18</t>
  </si>
  <si>
    <t>2100.19</t>
  </si>
  <si>
    <r>
      <rPr>
        <b/>
        <u/>
        <sz val="16"/>
        <rFont val="Arial"/>
        <family val="2"/>
      </rPr>
      <t>Alternative to 2100.18</t>
    </r>
    <r>
      <rPr>
        <sz val="16"/>
        <rFont val="Arial"/>
        <family val="2"/>
      </rPr>
      <t>: Do the vessels have a capability to receive comprehensive weather information from the office or from coastal stations / platforms?</t>
    </r>
  </si>
  <si>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</si>
  <si>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</si>
  <si>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r>
      <t xml:space="preserve">Does the company install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</si>
  <si>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t>5810.6</t>
  </si>
  <si>
    <r>
      <rPr>
        <b/>
        <u/>
        <sz val="16"/>
        <rFont val="Arial"/>
        <family val="2"/>
      </rPr>
      <t xml:space="preserve">Alternative for 5810.1 &amp; 5810.3: </t>
    </r>
    <r>
      <rPr>
        <sz val="16"/>
        <rFont val="Arial"/>
        <family val="2"/>
      </rPr>
      <t xml:space="preserve">
Does the company install a class approved stern tube </t>
    </r>
    <r>
      <rPr>
        <u/>
        <sz val="16"/>
        <rFont val="Arial"/>
        <family val="2"/>
      </rPr>
      <t>water</t>
    </r>
    <r>
      <rPr>
        <sz val="16"/>
        <rFont val="Arial"/>
        <family val="2"/>
      </rPr>
      <t xml:space="preserve"> lubricated system which uses </t>
    </r>
    <r>
      <rPr>
        <u/>
        <sz val="16"/>
        <rFont val="Arial"/>
        <family val="2"/>
      </rPr>
      <t>fresh water</t>
    </r>
    <r>
      <rPr>
        <sz val="16"/>
        <rFont val="Arial"/>
        <family val="2"/>
      </rPr>
      <t xml:space="preserve"> as a lubricant? (system includes water and conditioning and monitoring equipment)
*Additives used to maintain the condition of the water should be environmentally friendly.</t>
    </r>
  </si>
  <si>
    <r>
      <t xml:space="preserve">Is it company policy that a condition assessment for </t>
    </r>
    <r>
      <rPr>
        <u/>
        <sz val="16"/>
        <rFont val="Arial"/>
        <family val="2"/>
      </rPr>
      <t>Hull</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</si>
  <si>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that a condition assessment for </t>
    </r>
    <r>
      <rPr>
        <u/>
        <sz val="16"/>
        <rFont val="Arial"/>
        <family val="2"/>
      </rPr>
      <t>Cargo Systems</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</si>
  <si>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that a condition assessment for </t>
    </r>
    <r>
      <rPr>
        <u/>
        <sz val="16"/>
        <rFont val="Arial"/>
        <family val="2"/>
      </rPr>
      <t>Machinery</t>
    </r>
    <r>
      <rPr>
        <sz val="16"/>
        <rFont val="Arial"/>
        <family val="2"/>
      </rPr>
      <t xml:space="preserve"> will be carried out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xml:space="preserve">, whichever is earlier? </t>
    </r>
  </si>
  <si>
    <r>
      <t xml:space="preserve">Is it company policy to request ship owners to carry out condition assessment for </t>
    </r>
    <r>
      <rPr>
        <u/>
        <sz val="16"/>
        <rFont val="Arial"/>
        <family val="2"/>
      </rPr>
      <t>Hull</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</si>
  <si>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to request ship owners to carry out condition assessment for </t>
    </r>
    <r>
      <rPr>
        <u/>
        <sz val="16"/>
        <rFont val="Arial"/>
        <family val="2"/>
      </rPr>
      <t>Cargo Systems</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</si>
  <si>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r>
      <t xml:space="preserve">Is it company policy to request ship owners to carry out condition assessment for </t>
    </r>
    <r>
      <rPr>
        <u/>
        <sz val="16"/>
        <rFont val="Arial"/>
        <family val="2"/>
      </rPr>
      <t>Machinery</t>
    </r>
    <r>
      <rPr>
        <sz val="16"/>
        <rFont val="Arial"/>
        <family val="2"/>
      </rPr>
      <t xml:space="preserve"> on vessels more than </t>
    </r>
    <r>
      <rPr>
        <u/>
        <sz val="16"/>
        <rFont val="Arial"/>
        <family val="2"/>
      </rPr>
      <t>15 years old</t>
    </r>
    <r>
      <rPr>
        <sz val="16"/>
        <rFont val="Arial"/>
        <family val="2"/>
      </rPr>
      <t xml:space="preserve">, or by the </t>
    </r>
    <r>
      <rPr>
        <u/>
        <sz val="16"/>
        <rFont val="Arial"/>
        <family val="2"/>
      </rPr>
      <t>end of the 3rd special survey</t>
    </r>
    <r>
      <rPr>
        <sz val="16"/>
        <rFont val="Arial"/>
        <family val="2"/>
      </rPr>
      <t>, whichever is earlier?</t>
    </r>
  </si>
  <si>
    <t>na</t>
  </si>
  <si>
    <t>Is it company policy that newly employed personnel are provided with familiarization  with regard to operations/machinery which is related to their position ?</t>
  </si>
  <si>
    <r>
      <rPr>
        <b/>
        <u/>
        <sz val="16"/>
        <rFont val="Arial"/>
        <family val="2"/>
      </rPr>
      <t xml:space="preserve">Alternative for 5810.1 &amp; 5810.6: </t>
    </r>
    <r>
      <rPr>
        <sz val="16"/>
        <rFont val="Arial"/>
        <family val="2"/>
      </rPr>
      <t xml:space="preserve">
Is there a company policy to fit vessels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</si>
  <si>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Are all seafarers subject to an unannounced alcohol testing on board as initiated by the office? (Approved test equipment to be available on board)</t>
  </si>
  <si>
    <t>Are all seafarers subject to shore-based drug and alcohol testing at least once in last 12 months?</t>
  </si>
  <si>
    <t>1400.5</t>
  </si>
  <si>
    <t>1400.6</t>
  </si>
  <si>
    <r>
      <rPr>
        <b/>
        <u/>
        <sz val="16"/>
        <rFont val="Arial"/>
        <family val="2"/>
      </rPr>
      <t>Alternative to 1400.1 &amp; 1400.5</t>
    </r>
    <r>
      <rPr>
        <sz val="16"/>
        <rFont val="Arial"/>
        <family val="2"/>
      </rPr>
      <t>: In case crew members are not subject to shore-based drug and alcohol testing at least once in last 12 months, are all fleet vessels subject to unannounced drug and alcohol testing at least twice in 12 months by an external organisation?</t>
    </r>
  </si>
  <si>
    <t>1400.7</t>
  </si>
  <si>
    <t>Does the company contract an external drug and alcohol test organization to monitor fleet vessels for next due vessel tests such that the organization can appropriately decide themselves location and date of attendance?</t>
  </si>
  <si>
    <t>s</t>
  </si>
  <si>
    <t>1610</t>
  </si>
  <si>
    <t>Cyber Risk Management</t>
  </si>
  <si>
    <t>1610.1</t>
  </si>
  <si>
    <t>1610.3</t>
  </si>
  <si>
    <t>Does the cyber risk policy differentiate between IT (information technology) and OT (operational technology) systems?</t>
  </si>
  <si>
    <t>1610.4</t>
  </si>
  <si>
    <t>Does the cyber risk policy focus on elements such as third-party access and bring your own device (BYOD) in the office?</t>
  </si>
  <si>
    <t>1610.5</t>
  </si>
  <si>
    <t>Does the company designate and train personnel as appropriate to identify and respond to cyber threats to the company's information technology systems?</t>
  </si>
  <si>
    <t>1610.6</t>
  </si>
  <si>
    <t>Does the company have a policy in place to build new ships equipped with cyber secure systems and components?</t>
  </si>
  <si>
    <r>
      <t xml:space="preserve">Does the company take any of the following measures to reduce underwater noise and vibration:
1.Installation of state of art propellers (With reduced cavitation);
2.Wake conditioning devices;
3.Installation of air injection propeller;
4.Vibration isolators mounted on the diesel generators;
5. Installation of propeller boss cap with fins;
6. Others = </t>
    </r>
    <r>
      <rPr>
        <sz val="16"/>
        <color rgb="FF339966"/>
        <rFont val="Arial"/>
        <family val="2"/>
      </rPr>
      <t>*fill during audit*</t>
    </r>
    <r>
      <rPr>
        <sz val="16"/>
        <rFont val="Arial"/>
        <family val="2"/>
      </rPr>
      <t>?</t>
    </r>
  </si>
  <si>
    <t xml:space="preserve">If others = </t>
  </si>
  <si>
    <t>*fill during audit*</t>
  </si>
  <si>
    <t>(Only applicable to new ships (ships contracted to build on or after 1st July 2014) of a gross tonnage of 1,600 and above.)</t>
  </si>
  <si>
    <t>1510</t>
  </si>
  <si>
    <t>Emergency Oil Recovery</t>
  </si>
  <si>
    <t>1510.1</t>
  </si>
  <si>
    <t>Does the company equip its vessels (GA-certified) with a system providing emergency access to cargo tanks and bunker tanks (for example, from the vessel deck), should the vessel be submerged?</t>
  </si>
  <si>
    <t>1510.2</t>
  </si>
  <si>
    <t>Does the company ensure that its ships (GA-certified) carry an oil skimmer or a similar device that can be used in an emergency situation of oil spill overboard?</t>
  </si>
  <si>
    <t>1800</t>
  </si>
  <si>
    <t>Social Dimension / Sustainability</t>
  </si>
  <si>
    <t>A. Good Health &amp; Well-Being</t>
  </si>
  <si>
    <t>1800.1</t>
  </si>
  <si>
    <t>Does the company ensure that all vessels under its control have an ITF or similar agreement in place?</t>
  </si>
  <si>
    <t>1800.2</t>
  </si>
  <si>
    <t>Does the company have procedure regarding relieving shipboard personnel on compassionate grounds? (For example, in case of a family emergency)</t>
  </si>
  <si>
    <t>1800.3</t>
  </si>
  <si>
    <t>Is the company subscribed to any digital platform (web or app) that can be referred to by shipboard staff for seeking medical advice?</t>
  </si>
  <si>
    <t>1800.4</t>
  </si>
  <si>
    <t>Does the company ensure that the shipboard staff is aware of platforms (online/offline) providing access to emotional support networks to tackle mental health issues?</t>
  </si>
  <si>
    <t>1800.5</t>
  </si>
  <si>
    <t>Does the company provide access to the internet at all times for shipboard personnel on board all ships under its control?</t>
  </si>
  <si>
    <t>B. Reduced Inequalities / Equal Opportunities / Diversity</t>
  </si>
  <si>
    <t>B.1 General</t>
  </si>
  <si>
    <t>1800.6</t>
  </si>
  <si>
    <t>Does the company have a policy focusing on subjects such as equal opportunities, equality and diversity, inclusion, anti-discrimination, anti-harassment, etc. to prevent and eliminate discrimination at workplace (office and ship)?</t>
  </si>
  <si>
    <t>1800.7</t>
  </si>
  <si>
    <t>Does the company have confidential reporting procedures enabling all employees to report harassment &amp; discrimination?</t>
  </si>
  <si>
    <t>1800.8</t>
  </si>
  <si>
    <t>Does the company take steps to create awareness among its staff (on shore &amp; off shore) and to ensure effective implementation of its policies focusing on subjects such as equal opportunities, equality and diversity, inclusion, anti-discrimination, anti-harassment, etc.?</t>
  </si>
  <si>
    <t>B.2 Gender-specific</t>
  </si>
  <si>
    <t>1800.10</t>
  </si>
  <si>
    <t xml:space="preserve">Does the company take steps to promote and achieve gender diversity/equality at office and on board vessels (at all levels)? </t>
  </si>
  <si>
    <t>1800.11</t>
  </si>
  <si>
    <t>Does the company provide the following specific facilities for its women seafarers:
– feminine hygiene items (in bonded stores) &amp; separate disposal facilities on board
– separate washrooms with sanitary facilities on board
– suitable sized (gender specific) safety and protective clothing on board
– access to medical supplies without having to consult male colleagues on board</t>
  </si>
  <si>
    <t>C. Sustainability Reporting</t>
  </si>
  <si>
    <t>1800.12</t>
  </si>
  <si>
    <t>Does the company prepare and publish its performance on environmental, social and governance criteria annually (in line with internationally recognised frameworks, such as GRI, IIRC and SASB standards)?</t>
  </si>
  <si>
    <t>A. Emission Monitoring</t>
  </si>
  <si>
    <t>5410.10</t>
  </si>
  <si>
    <t>Does the company use a continuous emission monitoring system (in-situ or extractive) for monitoring and recording NOx emissions?</t>
  </si>
  <si>
    <t>B. Emission Reduction</t>
  </si>
  <si>
    <t>5410.20</t>
  </si>
  <si>
    <t>Does the company use any one of the following measures on board one or more of its vessels to reduce NOx emissions from main and/or auxiliary engines?</t>
  </si>
  <si>
    <t>If YES, choose from below options</t>
  </si>
  <si>
    <t>Direct Water Injection</t>
  </si>
  <si>
    <t>Fuel Water Emulsification</t>
  </si>
  <si>
    <t>Intake Air Humidification</t>
  </si>
  <si>
    <t>Slow Steaming</t>
  </si>
  <si>
    <t>5410.21</t>
  </si>
  <si>
    <t>Is it company policy to implement regulated slow steaming on some or all of the vessels within their fleet in an effort to reduce NOx emissions?</t>
  </si>
  <si>
    <t>C. Additional Questions</t>
  </si>
  <si>
    <t>Exhaust Gas Recirculation (EGR)</t>
  </si>
  <si>
    <t>5410.22</t>
  </si>
  <si>
    <r>
      <t xml:space="preserve">Are negative results from the continuous monitoring of exhaust gas recirculation bleed-off discharge water collected from the ship and addressed by the company?
</t>
    </r>
    <r>
      <rPr>
        <i/>
        <sz val="16"/>
        <rFont val="Arial"/>
        <family val="2"/>
      </rPr>
      <t>*The guidelines set out in MEPC.259 (68) are applicable to EGR bleed-off discharge water as well.</t>
    </r>
  </si>
  <si>
    <t>5410.24</t>
  </si>
  <si>
    <t>Does the company’s PPE matrix include handling of caustic soda for exhaust gas recirculation?</t>
  </si>
  <si>
    <t>5410.25</t>
  </si>
  <si>
    <r>
      <t xml:space="preserve">Does the company provide the relevant crew with manufacturer training for the EGR unit?
</t>
    </r>
    <r>
      <rPr>
        <i/>
        <sz val="16"/>
        <rFont val="Arial"/>
        <family val="2"/>
      </rPr>
      <t>*The manufacturer training should cover the normal operation of the EGR system including bunkering of any chemicals (consumables), calibration of sensors, routine maintenance as well as the procedures to be followed in case of system failure and deviation from normal operation.</t>
    </r>
  </si>
  <si>
    <t>Selective Catalytic Reduction (SCR)</t>
  </si>
  <si>
    <t>5410.26</t>
  </si>
  <si>
    <r>
      <t xml:space="preserve">Does the company install a monitoring unit which monitors and measures any formation of ammonia slip?
</t>
    </r>
    <r>
      <rPr>
        <i/>
        <sz val="16"/>
        <rFont val="Arial"/>
        <family val="2"/>
      </rPr>
      <t>*The monitoring unit should be capable of issuing a warning in the event of ammonia formation.</t>
    </r>
  </si>
  <si>
    <t>5410.27</t>
  </si>
  <si>
    <t>Does the company take adequate measures to avoid the breakdown of the SCR unit?
Measures should include (all of) the following:
1. Requisition's of materials
2. Redundancy 
3. Effects of back pressure
4. Maintenance regimes of the SCR
5. Monitoring the condition of the catalyst.</t>
  </si>
  <si>
    <t>5410.28</t>
  </si>
  <si>
    <r>
      <t xml:space="preserve">Does the company provide the relevant crew with manufacturer training for the SCR unit?
</t>
    </r>
    <r>
      <rPr>
        <i/>
        <sz val="16"/>
        <rFont val="Arial"/>
        <family val="2"/>
      </rPr>
      <t>*The manufacturer training should cover the normal operation of the SCR unit including bunkering of any chemicals (consumables), calibration of sensors, routine maintenance as well as the procedures to be followed in case of system failure and deviation from normal operation.</t>
    </r>
  </si>
  <si>
    <t>SOx Emissions</t>
  </si>
  <si>
    <t>5420.11</t>
  </si>
  <si>
    <t>Does the company use a continuous emission monitoring system (in-situ or extractive) for monitoring and recording SOx emissions?</t>
  </si>
  <si>
    <t>5420.12</t>
  </si>
  <si>
    <r>
      <t xml:space="preserve">Main and auxiliary engines:
Does the company </t>
    </r>
    <r>
      <rPr>
        <u/>
        <sz val="16"/>
        <rFont val="Arial"/>
        <family val="2"/>
      </rPr>
      <t>voluntarily</t>
    </r>
    <r>
      <rPr>
        <sz val="16"/>
        <rFont val="Arial"/>
        <family val="2"/>
      </rPr>
      <t xml:space="preserve"> burn low sulphur fuel (max. 0.10% sulphur) or use equivalent methodology </t>
    </r>
    <r>
      <rPr>
        <b/>
        <sz val="16"/>
        <rFont val="Arial"/>
        <family val="2"/>
      </rPr>
      <t>during the ship's stay at every port?</t>
    </r>
    <r>
      <rPr>
        <sz val="16"/>
        <rFont val="Arial"/>
        <family val="2"/>
      </rPr>
      <t xml:space="preserve">
</t>
    </r>
    <r>
      <rPr>
        <i/>
        <sz val="16"/>
        <rFont val="Arial"/>
        <family val="2"/>
      </rPr>
      <t>(If exhaust gas cleaning system is used, sulphur content is measured with SO2:CO2 ratio. Ratio of max 4.3 is equal to 0.10% sulphur content)</t>
    </r>
  </si>
  <si>
    <t>Exhaust Gas Cleaning System (EGCS)</t>
  </si>
  <si>
    <t>5420.13</t>
  </si>
  <si>
    <r>
      <t xml:space="preserve">Does the company use the requirements of Scheme B* (continuous emission monitoring with parameter checks) for testing, survey, certification and verification of EGC systems on board all its ships having such systems (EGC)?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Ships should be in possession of EGC technical manual, scheme B (ETM-B).</t>
    </r>
  </si>
  <si>
    <t>5420.14</t>
  </si>
  <si>
    <r>
      <t xml:space="preserve">Are negative test results from the continuous monitoring of wash water discharge collected from the ship and addressed by the company?
</t>
    </r>
    <r>
      <rPr>
        <i/>
        <sz val="16"/>
        <rFont val="Arial"/>
        <family val="2"/>
      </rPr>
      <t>*The wash water discharge criteria have been set out in MEPC.259 (68).</t>
    </r>
  </si>
  <si>
    <t>5420.16</t>
  </si>
  <si>
    <t>Does the company take adequate measures to avoid breakdown of the EGCS unit?
Measures should include (all of) the following:
1. Material requisitions
2. Redundancy
3. Risk of condensation
4. Safety process regarding handling and storage of caustic soda.
5. Noise prevention 
6. Contingency plan for failure
7. Remote monitoring
8. Technical support from the manufacturer (Telephone helpline)</t>
  </si>
  <si>
    <t>5420.20</t>
  </si>
  <si>
    <t>Does the company’s PPE matrix include handling of caustic soda for closed-loop scrubbers?</t>
  </si>
  <si>
    <t>5420.21</t>
  </si>
  <si>
    <t>Does the company provide relevant crew with manufacturer training course for the EGC unit?</t>
  </si>
  <si>
    <t>5430.10</t>
  </si>
  <si>
    <t>Does the company use any one of the following measures on board one or more of its vessels to reduce PM emissions from main and/or auxiliary engines?</t>
  </si>
  <si>
    <t>Diesel Particulate Filter</t>
  </si>
  <si>
    <t>Diesel Oxidation Catalyst</t>
  </si>
  <si>
    <t>Electrostatic Precipitator</t>
  </si>
  <si>
    <t>5440.10</t>
  </si>
  <si>
    <t>Does the company use flow meters for monitoring and recording of fuel consumption? (Flow meter is to be calibrated and certified by for example a classification society)</t>
  </si>
  <si>
    <t>Has the company established an energy baseline using the methodology from ISO 50001:2011 with the aim to reduce the energy consumption of the organisation?</t>
  </si>
  <si>
    <t>Does the company perform audits at planned intervals to demonstrate the conformity to the requirements of the EnMS (Energy management system) in accordance with ISO 50001:2011?</t>
  </si>
  <si>
    <t xml:space="preserve">Is an energy efficiency baseline measured for each ship? 
*Using a calculation of fuel consumption (Unit = Fuel consumption per transport work expressed in grams per tonne-nautical mile or other relevant unit as applicable to relevant ship category) (or)
*Using measurement of CO2 emissions from emission monitoring equipment (grams CO2 per tonne nautical mile or other relevant units as applicable to relevant ship category)
(Baseline is a measurement of the ships average (operational) energy efficiency under normal operating conditions before energy efficient measures or policies are implemented). </t>
  </si>
  <si>
    <t>5440.14</t>
  </si>
  <si>
    <t>Does the company use a ship performance monitoring software to monitor and reduce energy consumption by operational measures for their entire fleet?</t>
  </si>
  <si>
    <r>
      <t>Short term goals (CO</t>
    </r>
    <r>
      <rPr>
        <b/>
        <vertAlign val="subscript"/>
        <sz val="16"/>
        <rFont val="Arial"/>
        <family val="2"/>
      </rPr>
      <t>2</t>
    </r>
    <r>
      <rPr>
        <b/>
        <sz val="16"/>
        <rFont val="Arial"/>
        <family val="2"/>
      </rPr>
      <t xml:space="preserve"> reduction through energy efficiency measures)</t>
    </r>
  </si>
  <si>
    <t>5440.15</t>
  </si>
  <si>
    <t>(Design and operational based measures)
Energy efficiency measures implemented on-board company vessels?</t>
  </si>
  <si>
    <t>For ease of use, measures are grouped according to the GLOMEEP Energy efficiency technologies information portal.</t>
  </si>
  <si>
    <r>
      <t>If YES, choose from below options and fill-in supplement CO</t>
    </r>
    <r>
      <rPr>
        <b/>
        <vertAlign val="subscript"/>
        <sz val="16"/>
        <rFont val="Arial"/>
        <family val="2"/>
      </rPr>
      <t>2</t>
    </r>
    <r>
      <rPr>
        <b/>
        <sz val="16"/>
        <rFont val="Arial"/>
        <family val="2"/>
      </rPr>
      <t xml:space="preserve"> - GloMEEP tab</t>
    </r>
  </si>
  <si>
    <t>Measures related to Machinery</t>
  </si>
  <si>
    <t>Measures related to Propulsion and Hull Improvements</t>
  </si>
  <si>
    <t>Measures related to Energy Consumers</t>
  </si>
  <si>
    <t>Measures related to Energy Recovery</t>
  </si>
  <si>
    <t>5440.16</t>
  </si>
  <si>
    <t>Has the company achieved an annual average reduction of at least 2.0% in CO2 emissions per transport work (gCO2/tnm) since 1st Jan 2013?</t>
  </si>
  <si>
    <t>5440.17</t>
  </si>
  <si>
    <r>
      <rPr>
        <b/>
        <u/>
        <sz val="16"/>
        <rFont val="Arial"/>
        <family val="2"/>
      </rPr>
      <t>Alternative to 5440.16</t>
    </r>
    <r>
      <rPr>
        <sz val="16"/>
        <rFont val="Arial"/>
        <family val="2"/>
      </rPr>
      <t>: Has the company achieved an annual average reduction of at least 1.0% in CO2 emissions per transport work (gCO2/tnm) since 1st Jan 2013?</t>
    </r>
  </si>
  <si>
    <r>
      <t>Mid term goals (CO</t>
    </r>
    <r>
      <rPr>
        <b/>
        <vertAlign val="subscript"/>
        <sz val="16"/>
        <rFont val="Arial"/>
        <family val="2"/>
      </rPr>
      <t>2</t>
    </r>
    <r>
      <rPr>
        <b/>
        <sz val="16"/>
        <rFont val="Arial"/>
        <family val="2"/>
      </rPr>
      <t xml:space="preserve"> reduction through the use of low carbon fuels)</t>
    </r>
  </si>
  <si>
    <t>5440.18</t>
  </si>
  <si>
    <t>Low carbon fuels</t>
  </si>
  <si>
    <t>LNG (Liquefied Natural Gas)</t>
  </si>
  <si>
    <t>LPG (Liquefied Petroleum Gas)</t>
  </si>
  <si>
    <t>GTL (Gas to liquid) fuel</t>
  </si>
  <si>
    <t>Bio-diesel</t>
  </si>
  <si>
    <t>Bio-LNG (Bio-methane)</t>
  </si>
  <si>
    <t>Methanol</t>
  </si>
  <si>
    <t>Ethanol</t>
  </si>
  <si>
    <t>Dimethyl Ether</t>
  </si>
  <si>
    <t>Other: *fill during audit*</t>
  </si>
  <si>
    <t>5440.19</t>
  </si>
  <si>
    <r>
      <t>Long term goals (CO</t>
    </r>
    <r>
      <rPr>
        <b/>
        <vertAlign val="subscript"/>
        <sz val="16"/>
        <rFont val="Arial"/>
        <family val="2"/>
      </rPr>
      <t>2</t>
    </r>
    <r>
      <rPr>
        <b/>
        <sz val="16"/>
        <rFont val="Arial"/>
        <family val="2"/>
      </rPr>
      <t xml:space="preserve"> neutral operation through zero carbon fuels)</t>
    </r>
  </si>
  <si>
    <t>5440.20</t>
  </si>
  <si>
    <t>Zero carbon fuels</t>
  </si>
  <si>
    <t>Anhydrous Ammonia</t>
  </si>
  <si>
    <t>Hydrogen</t>
  </si>
  <si>
    <t>Fuel Cells (Powered by ammonia or hydrogen)</t>
  </si>
  <si>
    <t>Batteries</t>
  </si>
  <si>
    <t>Nuclear</t>
  </si>
  <si>
    <t>5440.21</t>
  </si>
  <si>
    <t>5440.22</t>
  </si>
  <si>
    <t>Does the company have any vessels within their fleet which use renewable energy sources for energy production such as:</t>
  </si>
  <si>
    <t>Renewable Energy source</t>
  </si>
  <si>
    <t>Wind *fill during audit*</t>
  </si>
  <si>
    <t>Solar</t>
  </si>
  <si>
    <t xml:space="preserve">Wind = </t>
  </si>
  <si>
    <t>Is it company policy to familiarize engine room personnel with on board sludge and bilge water management procedures?</t>
  </si>
  <si>
    <t>Is it company policy to ensure that all engine room personnel are familiar with the system layout, drawings and manuals?</t>
  </si>
  <si>
    <t>Is it company policy to build vessels with bilge and sludge handling system in accordance with the MEPC.1/Circ. 642 guidelines?</t>
  </si>
  <si>
    <r>
      <t xml:space="preserve">A. Clean Drains (Drains that are </t>
    </r>
    <r>
      <rPr>
        <b/>
        <u/>
        <sz val="16"/>
        <color indexed="8"/>
        <rFont val="Arial"/>
        <family val="2"/>
      </rPr>
      <t>normally not</t>
    </r>
    <r>
      <rPr>
        <b/>
        <sz val="16"/>
        <color indexed="8"/>
        <rFont val="Arial"/>
        <family val="2"/>
      </rPr>
      <t xml:space="preserve"> contaminated by oil)</t>
    </r>
  </si>
  <si>
    <t>Does the company have a policy that bilge water from the Clean drain tank (for the collection of "clean drains", as per MEPC.1/Circ.642) passes through 15 ppm oil content meter and alarm?</t>
  </si>
  <si>
    <t>5821.17</t>
  </si>
  <si>
    <t>Does the company have a policy of logging discharges from the Clean drain tank (tank used for the collection of "clean drains", as per MEPC.1/Circ.642) in the engine room logbook?</t>
  </si>
  <si>
    <t>B. Soot Collection Tank arrangement</t>
  </si>
  <si>
    <t>C. Oily bilge water tank arrangement</t>
  </si>
  <si>
    <t>Is it company policy to pump Oily bilge water from the Oily bilge water holding tank through the Oily Water Separator to the Clean water tank (rather than overboard discharge)?</t>
  </si>
  <si>
    <t>D. Oily water separator / Oil content meter</t>
  </si>
  <si>
    <r>
      <rPr>
        <b/>
        <u/>
        <sz val="16"/>
        <rFont val="Arial"/>
        <family val="2"/>
      </rPr>
      <t>N/A for vessels keel laid after 2005</t>
    </r>
    <r>
      <rPr>
        <sz val="16"/>
        <rFont val="Arial"/>
        <family val="2"/>
      </rPr>
      <t xml:space="preserve">
Is it company policy to install an oil content meter with an automatic stopping device capable of measuring the difference in emulsifying particles and oil, as per IMO resolution MEPC.107(49)</t>
    </r>
  </si>
  <si>
    <t>Are instructions available in the management system to avoid that the Oil Content Meter is flushed/diluted with clean water during Oily Water Separator operation or is an equipment or a protection system installed (e.g. White Box) to prevent illegal discharges of bilge water from machinery spaces?</t>
  </si>
  <si>
    <r>
      <rPr>
        <b/>
        <u/>
        <sz val="16"/>
        <rFont val="Arial"/>
        <family val="2"/>
      </rPr>
      <t>N/A for vessels keel laid after 2005</t>
    </r>
    <r>
      <rPr>
        <sz val="16"/>
        <rFont val="Arial"/>
        <family val="2"/>
      </rPr>
      <t xml:space="preserve">
Is it company policy to equip the Oily Water Separator with a re-circulating facility for testing purposes as per IMO resolution MEPC.107(49) 6.1.1. ?</t>
    </r>
  </si>
  <si>
    <t>5821.9 is an alternative to 5821.1 - 5821.8 &amp; 5821.17 (all the above)</t>
  </si>
  <si>
    <t>Is it company policy to improve the efficiency and capacity of the sludge handling system by installing:
- a tank or system with the sole purpose of removing large quantities of water from the sludge?
- a separate tank or system with the sole purpose of evaporating water from the sludge? 
- a separate tank or system with the purpose of mixing the sludge while incinerated (in incinerator or boiler)</t>
  </si>
  <si>
    <t>Does the company require the shipyard to develop an "Inventory of Hazardous Materials" (Part I) at the stage of design and/or construction? (requirement to be part of the building contract)</t>
  </si>
  <si>
    <t>Existing ships - For Owner / Managers and 3rd-party Ship Managers
For 5900.10 and 5900.13</t>
  </si>
  <si>
    <t>Is each Green Award-certified company vessel in the possession of an "Inventory of Hazardous Materials" (Part I completed)?</t>
  </si>
  <si>
    <r>
      <t>Alternative to 5900.10:</t>
    </r>
    <r>
      <rPr>
        <sz val="16"/>
        <rFont val="Arial"/>
        <family val="2"/>
      </rPr>
      <t xml:space="preserve"> Has the company started the process to prepare Part I of the "Inventory of Hazardous Materials" with a target completion date for each Green Award certified vessel in the fleet?</t>
    </r>
  </si>
  <si>
    <t>5910.8</t>
  </si>
  <si>
    <t>Has a company policy been implemented within the Management System that end-of-life vessels will only be recycled at a recycling facility either compliant with the requirements of the Hong Kong Convention or on the EU-list? (regardless of being sold directly to a recycling facility or to a cash buyer)?</t>
  </si>
  <si>
    <t>Has a company procedure been implemented within the Management System to audit a recycling facility before concluding a "contract of sale"?</t>
  </si>
  <si>
    <t>5910.9</t>
  </si>
  <si>
    <t>Does the company disclose it's ship recycling policy in a public domain (such as company website) or via an environmental initiative such as SRTI (Ship Recycling Transparency Initiative)?</t>
  </si>
  <si>
    <t>Policy regarding monitoring the recycling of company vessels</t>
  </si>
  <si>
    <t>5910.10</t>
  </si>
  <si>
    <t>Has a company procedure been implemented within the Management System to deploy a full-time personnel at the recycling facility for the entire duration of recycling of the company vessels (to monitor and report the recycling process)?</t>
  </si>
  <si>
    <t>5910.11</t>
  </si>
  <si>
    <r>
      <rPr>
        <b/>
        <u/>
        <sz val="16"/>
        <rFont val="Arial"/>
        <family val="2"/>
      </rPr>
      <t>Alternative to 5910.10 &amp; 5910.12</t>
    </r>
    <r>
      <rPr>
        <sz val="16"/>
        <rFont val="Arial"/>
        <family val="2"/>
      </rPr>
      <t xml:space="preserve">
Has a company procedure been implemented within the Management System to hire third-parties (consultants or cash buyers) for continuous monitoring and reporting of the recycling process employed by the recycling facility to dismantle the company vessels?</t>
    </r>
  </si>
  <si>
    <t>5910.12</t>
  </si>
  <si>
    <r>
      <rPr>
        <b/>
        <u/>
        <sz val="16"/>
        <rFont val="Arial"/>
        <family val="2"/>
      </rPr>
      <t>Alternative to 5910.10 &amp; 5910.11</t>
    </r>
    <r>
      <rPr>
        <sz val="16"/>
        <rFont val="Arial"/>
        <family val="2"/>
      </rPr>
      <t xml:space="preserve">
Has a company procedure been implemented within the Management System to audit the recycling facility during the recycling of the company vessels?</t>
    </r>
  </si>
  <si>
    <t>Measures related to Technical Solutions for optimizing the operations</t>
  </si>
  <si>
    <t>SUPPLEMENT TO 5440 GHG EMISSIONS - CO2</t>
  </si>
  <si>
    <t>ENERGY EFFICIENCY TECHNOLOGIES INFORMATION PORTAL</t>
  </si>
  <si>
    <t>TECHNOLOGY GROUPS</t>
  </si>
  <si>
    <t>IMO GLOMEEP Website</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</si>
  <si>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</si>
  <si>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</si>
  <si>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</si>
  <si>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</si>
  <si>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</si>
  <si>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</si>
  <si>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</si>
  <si>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</si>
  <si>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</si>
  <si>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</si>
  <si>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</si>
  <si>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</si>
  <si>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</si>
  <si>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</si>
  <si>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</si>
  <si>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</si>
  <si>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</si>
  <si>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</si>
  <si>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</si>
  <si>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</si>
  <si>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</si>
  <si>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</si>
  <si>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</si>
  <si>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</si>
  <si>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</si>
  <si>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</si>
  <si>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</si>
  <si>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</si>
  <si>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</si>
  <si>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</si>
  <si>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</si>
  <si>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</si>
  <si>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</si>
  <si>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</si>
  <si>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</si>
  <si>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</si>
  <si>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</si>
  <si>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</si>
  <si>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</si>
  <si>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</si>
  <si>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</si>
  <si>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</si>
  <si>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</si>
  <si>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</si>
  <si>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</si>
  <si>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</si>
  <si>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</si>
  <si>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</si>
  <si>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</si>
  <si>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</si>
  <si>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</si>
  <si>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</si>
  <si>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</si>
  <si>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</si>
  <si>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</si>
  <si>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</si>
  <si>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</si>
  <si>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</si>
  <si>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</si>
  <si>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</si>
  <si>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</si>
  <si>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</si>
  <si>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</si>
  <si>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</si>
  <si>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</si>
  <si>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</si>
  <si>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</si>
  <si>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</si>
  <si>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</si>
  <si>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</si>
  <si>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</si>
  <si>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</si>
  <si>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</si>
  <si>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</si>
  <si>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</si>
  <si>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</si>
  <si>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</si>
  <si>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</si>
  <si>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</si>
  <si>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</si>
  <si>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</si>
  <si>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</si>
  <si>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</si>
  <si>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</si>
  <si>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</si>
  <si>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</si>
  <si>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</si>
  <si>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</si>
  <si>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</si>
  <si>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</si>
  <si>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</si>
  <si>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</si>
  <si>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</si>
  <si>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</si>
  <si>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</si>
  <si>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</si>
  <si>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</si>
  <si>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</si>
  <si>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</si>
  <si>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</si>
  <si>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</si>
  <si>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</si>
  <si>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</si>
  <si>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</si>
  <si>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</si>
  <si>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r>
      <t>Greenhouse Gas (GHG) Emissions - CO</t>
    </r>
    <r>
      <rPr>
        <b/>
        <vertAlign val="subscript"/>
        <sz val="16"/>
        <rFont val="Arial"/>
        <family val="2"/>
      </rPr>
      <t>2</t>
    </r>
    <r>
      <rPr>
        <b/>
        <sz val="16"/>
        <rFont val="Arial"/>
        <family val="2"/>
      </rPr>
      <t xml:space="preserve"> Emissions</t>
    </r>
  </si>
  <si>
    <t xml:space="preserve">Does the company have instructions / procedures to control the access of unauthorised persons on board? </t>
  </si>
  <si>
    <t>Does the company assess the risks associated with distractions to onboard operations, communication and rest hours caused by exposure to high levels of noise?</t>
  </si>
  <si>
    <t>Is it a company policy that all officers and masters that use  ECDIS for primary navigation are to complete generic training based on IMO model course 1.27?</t>
  </si>
  <si>
    <t>Are all fleet vessels subject to unannounced drug and alcohol testing at least once every year (not exceeding 18 months between two consecutive tests) by an external organisation?</t>
  </si>
  <si>
    <t>3101</t>
  </si>
  <si>
    <t>Bunker Operations - LNG</t>
  </si>
  <si>
    <t>3101.1</t>
  </si>
  <si>
    <t>3101.2</t>
  </si>
  <si>
    <t>3101.3</t>
  </si>
  <si>
    <t>3101.4</t>
  </si>
  <si>
    <t>3101.5</t>
  </si>
  <si>
    <t>3101.6</t>
  </si>
  <si>
    <t>Does the company SMS specify that only a relevant IAPH LNG bunkering checklist must be used?</t>
  </si>
  <si>
    <t>Does the company install CCTV on LNG bunker stations for the purpose of observing the bunkering operation from the bridge or operation control room?</t>
  </si>
  <si>
    <t>Does the company provide its shipboard personnel a shore-based training on LNG bunkering?</t>
  </si>
  <si>
    <t>9421</t>
  </si>
  <si>
    <t>9421.1</t>
  </si>
  <si>
    <t>9421.2</t>
  </si>
  <si>
    <t>ISO Certification</t>
  </si>
  <si>
    <t>Is the company certified for the latest edition of ISO 9001 (quality management systems)?</t>
  </si>
  <si>
    <t>Is the company certified for the latest edition of ISO 14001 (environmental management systems)?</t>
  </si>
  <si>
    <t>9421.3</t>
  </si>
  <si>
    <t>Is the company certified for the latest edition of ISO 22301 (societal security – business continuity management systems)?</t>
  </si>
  <si>
    <t>9421.4</t>
  </si>
  <si>
    <t>Is the company certified for the latest edition of ISO 27001 (information security management systems)?</t>
  </si>
  <si>
    <t>9421.5</t>
  </si>
  <si>
    <t>Is the company certified for the latest edition of ISO 45001 (occupational health and safety management systems)?</t>
  </si>
  <si>
    <t>9421.6</t>
  </si>
  <si>
    <t>Is the company certified for the latest edition of ISO 50001 (energy management systems)?</t>
  </si>
  <si>
    <t>9421.7</t>
  </si>
  <si>
    <t>9421.8</t>
  </si>
  <si>
    <t>Has the company developed a ship specific garbage management plan detailing the specific ship's equipment, arrangements and procedures for the handling of garbage?</t>
  </si>
  <si>
    <t>Does the company have plans and procedures of cyber risk management (cyber risk policy) incorporated within its Safety Management System (SMS)?</t>
  </si>
  <si>
    <t>1610.7</t>
  </si>
  <si>
    <t>Does the company have a set of clear and unambiguous cyber risk requirements that reflect the company’s expectations to vendors and agents?</t>
  </si>
  <si>
    <t>1610.8</t>
  </si>
  <si>
    <t>Does the company have a policy to carry out cyber risk assessments on its ships (at an interval deemed suitable by the company) using either of the following:
 - self-assessments followed by third party risk assessments 
 - penetration tests of critical IT and OT infrastructure performed by external experts simulating cyber attacks?</t>
  </si>
  <si>
    <t>1610.9</t>
  </si>
  <si>
    <t>1610.10</t>
  </si>
  <si>
    <t>Is it a company policy to involve IT department while preparing to purchase OT systems for ships?</t>
  </si>
  <si>
    <t>1610.11</t>
  </si>
  <si>
    <t>Does the company use the information from investigations of previous identified cyber incidents to improve the technical and procedural protection measures and response plans on board and ashore?</t>
  </si>
  <si>
    <t>1610.12</t>
  </si>
  <si>
    <t>Does the company forbid remote access by technicians and manufacturers to on-board systems without authorization by the vessel’s senior leadership team (For example, by following a two-step digital authorization process)?</t>
  </si>
  <si>
    <t>Fuel oil management</t>
  </si>
  <si>
    <t>A. Contracting / Procurement</t>
  </si>
  <si>
    <t>3200.14</t>
  </si>
  <si>
    <r>
      <rPr>
        <b/>
        <u/>
        <sz val="16"/>
        <rFont val="Arial"/>
        <family val="2"/>
      </rPr>
      <t>N/A in case charterer is responsible for supplying bunkers (for all GA ships)</t>
    </r>
    <r>
      <rPr>
        <sz val="16"/>
        <rFont val="Arial"/>
        <family val="2"/>
      </rPr>
      <t xml:space="preserve">
Is it company procedure that bunker purchasing contracts state that the fuel oil be supplied with reference to ISO 8217 specifications (</t>
    </r>
    <r>
      <rPr>
        <b/>
        <u/>
        <sz val="16"/>
        <rFont val="Arial"/>
        <family val="2"/>
      </rPr>
      <t>latest edition is recommended</t>
    </r>
    <r>
      <rPr>
        <sz val="16"/>
        <rFont val="Arial"/>
        <family val="2"/>
      </rPr>
      <t>)?</t>
    </r>
  </si>
  <si>
    <t>3200.15</t>
  </si>
  <si>
    <r>
      <rPr>
        <b/>
        <u/>
        <sz val="16"/>
        <rFont val="Arial"/>
        <family val="2"/>
      </rPr>
      <t>N/A in case owner / manager or third party ship manager is responsible for purchasing bunkers (for all GA ships)</t>
    </r>
    <r>
      <rPr>
        <sz val="16"/>
        <rFont val="Arial"/>
        <family val="2"/>
      </rPr>
      <t xml:space="preserve">
Is it company procedure that the technical requirements of the ship and optimal fuel oil specifications are communicated to the charterer for their consideration?</t>
    </r>
  </si>
  <si>
    <t>Is an evaluation of all fuel oil suppliers carried out to identify "quality-oriented fuel oil suppliers" before signing the bunker purchasing contract with a chosen supplier and are the negative results brought to the attention of the charterer (where applicable)?</t>
  </si>
  <si>
    <t>B. Sampling &amp; Testing</t>
  </si>
  <si>
    <t>B.1 MARPOL delivered fuel oil sampling</t>
  </si>
  <si>
    <t>Is it company policy that fuel oil sampling (during bunkering) is carried out using an automatic sampler (time or flow proportional) in accordance with Marpol Annex VI?</t>
  </si>
  <si>
    <t>B.2 In-use fuel oil sampling</t>
  </si>
  <si>
    <t>3200.16</t>
  </si>
  <si>
    <t>B.3 Testing</t>
  </si>
  <si>
    <r>
      <t xml:space="preserve">Is it company procedure that bunkered fuel oil is </t>
    </r>
    <r>
      <rPr>
        <b/>
        <u/>
        <sz val="16"/>
        <rFont val="Arial"/>
        <family val="2"/>
      </rPr>
      <t>always</t>
    </r>
    <r>
      <rPr>
        <sz val="16"/>
        <rFont val="Arial"/>
        <family val="2"/>
      </rPr>
      <t xml:space="preserve"> tested (before use onboard) by a recognized fuel analysis organization ashore in accordance with the requirements of ISO 8217 standard (same edition for which the fuel was ordered)?</t>
    </r>
  </si>
  <si>
    <t>C. Operational procedures</t>
  </si>
  <si>
    <t>3200.17</t>
  </si>
  <si>
    <t>3200.18</t>
  </si>
  <si>
    <t>For the situations where commingling of two different fuels is unavoidable, does the company have commingling procedure explaining the steps to be followed to determine the compatibility of two bunkers (including the reference test methods)?</t>
  </si>
  <si>
    <t>D. Additional questions</t>
  </si>
  <si>
    <t>Are global bunker quality alerts received from company fleet experience and fuel analysis organisation shared with relevant ships by issuing technical bulletins or circulars?</t>
  </si>
  <si>
    <t>3200.19</t>
  </si>
  <si>
    <t>Is it company procedure that bunker suppliers are asked to provide the copies of the product's valid certificate of quality (COQ) and associated laboratory analysis reports verifying the details on the COQ?</t>
  </si>
  <si>
    <t>A. General procedures</t>
  </si>
  <si>
    <t>Does the company have a policy to reduce garbage at source? For example, bulk packaging of consumable items.</t>
  </si>
  <si>
    <t>B. Garbage types</t>
  </si>
  <si>
    <t>B.3 Ashes and clinkers</t>
  </si>
  <si>
    <t>B.4 Cleaning agents &amp; additives</t>
  </si>
  <si>
    <r>
      <t xml:space="preserve">Is it a company policy to use </t>
    </r>
    <r>
      <rPr>
        <u/>
        <sz val="16"/>
        <rFont val="Arial"/>
        <family val="2"/>
      </rPr>
      <t>non harmful</t>
    </r>
    <r>
      <rPr>
        <sz val="16"/>
        <rFont val="Arial"/>
        <family val="2"/>
      </rPr>
      <t xml:space="preserve"> (MARPOL Annex V compliant) cleaning agents and additives for cleaning the deck / external surfaces?</t>
    </r>
  </si>
  <si>
    <t>B.5 Plastics</t>
  </si>
  <si>
    <t>5200.38</t>
  </si>
  <si>
    <t>Does the company have a policy to reduce the use of disposable and single-use plastics on board (at least focusing on plastic cutlery, dishes &amp; straws and beverages &amp; mineral water bottles in bonded stores)?</t>
  </si>
  <si>
    <t>5200.41</t>
  </si>
  <si>
    <t>Does the company have a policy to avoid procuring food items in single servings of plastics pots (for example, replacing small yoghurt pots with decanted supplies in large containers)?</t>
  </si>
  <si>
    <t>5200.42</t>
  </si>
  <si>
    <t>5200.43</t>
  </si>
  <si>
    <t>C. Additional questions</t>
  </si>
  <si>
    <t>Does the company provide training / education programme for the crew in order to create awareness in relation to garbage management?</t>
  </si>
  <si>
    <t>Does the company participate in national / international Marine Litter Monitoring Programs?</t>
  </si>
  <si>
    <t>5441</t>
  </si>
  <si>
    <r>
      <t>Greenhouse Gas (GHG) Emissions - Methane (CH</t>
    </r>
    <r>
      <rPr>
        <b/>
        <vertAlign val="subscript"/>
        <sz val="16"/>
        <rFont val="Arial"/>
        <family val="2"/>
      </rPr>
      <t>4</t>
    </r>
    <r>
      <rPr>
        <b/>
        <sz val="16"/>
        <rFont val="Arial"/>
        <family val="2"/>
      </rPr>
      <t>) Emissions - Main Propulsion</t>
    </r>
  </si>
  <si>
    <t>Gas Turbine or High Pressure Dual Fuel engine</t>
  </si>
  <si>
    <t>5441.2</t>
  </si>
  <si>
    <t>Does the company ensure that at least one of its LNG-powered ships operate on low (or no) Methane Slip technology, for example, Gas Turbine or High Pressure Dual Fuel (HPDF) Engine?</t>
  </si>
  <si>
    <t>Other Engine Types</t>
  </si>
  <si>
    <t>5441.3</t>
  </si>
  <si>
    <t>5441.1</t>
  </si>
  <si>
    <t>Does the company use a continuous emission monitoring system (in-situ or extractive) for monitoring and recording Methane Slip?</t>
  </si>
  <si>
    <t>5441.4</t>
  </si>
  <si>
    <t>5441.5</t>
  </si>
  <si>
    <t>Protection of fuel oil tanks, lube oil tanks and hull</t>
  </si>
  <si>
    <t>5801.4</t>
  </si>
  <si>
    <t>Does the company require ship building yards to use advanced shipbuilding plates (highly ductile steel) or structural features to build (a part of) hull structure and/or fuel tanks of new ships (for example, sandwich plate structure)?</t>
  </si>
  <si>
    <t>A. General - managing work/rest hours</t>
  </si>
  <si>
    <t>Is it a company policy that the work/rest hours performed by the individual seafarer are recorded using a software program and such records are accessible and regularly updated?</t>
  </si>
  <si>
    <t>B. Fatigue management</t>
  </si>
  <si>
    <t>Is there a company specific fatigue mitigation and control strategy (or similar document) available within the Safety Management System (SMS) to ensure the health and wellbeing of the seafarers?</t>
  </si>
  <si>
    <t>7500.9</t>
  </si>
  <si>
    <t>Does the fatigue mitigation and control strategy consist of the following (both):
- framework to assess the hazards associated with fatigue (hazard assessment)
- strategies to mitigate the risk of fatigue (risk mitigation)</t>
  </si>
  <si>
    <t>7500.10</t>
  </si>
  <si>
    <t>Does the company ensure that any one of the following fatigue management tools (as described in IMO MSC.1/Circ1598) is used on board GA certified ships:
- Sleep Diary
- Self-monitoring through fatigue and sleepiness ratings
- Fatigue self-assessment tool
- Fatigue event reporting</t>
  </si>
  <si>
    <t>C. Additional questions - reporting, training &amp; awareness</t>
  </si>
  <si>
    <r>
      <t xml:space="preserve">Does the company have a system in which crew members are able to report to a designated person on fatigue related issues </t>
    </r>
    <r>
      <rPr>
        <b/>
        <u/>
        <sz val="16"/>
        <rFont val="Arial"/>
        <family val="2"/>
      </rPr>
      <t>without fearing any action against them for such communication</t>
    </r>
    <r>
      <rPr>
        <sz val="16"/>
        <rFont val="Arial"/>
        <family val="2"/>
      </rPr>
      <t>?</t>
    </r>
  </si>
  <si>
    <t>7500.11</t>
  </si>
  <si>
    <t>Does the company conduct fatigue management training and awareness campaigns for shipboard crew on an initial and recurrent basis?</t>
  </si>
  <si>
    <t>B.2 Cargo residue</t>
  </si>
  <si>
    <t>Is it a company policy that cargo residues are always delivered ashore?</t>
  </si>
  <si>
    <r>
      <t xml:space="preserve">Is it company policy to use </t>
    </r>
    <r>
      <rPr>
        <u/>
        <sz val="16"/>
        <rFont val="Arial"/>
        <family val="2"/>
      </rPr>
      <t>non harmful</t>
    </r>
    <r>
      <rPr>
        <sz val="16"/>
        <rFont val="Arial"/>
        <family val="2"/>
      </rPr>
      <t xml:space="preserve"> (MARPOL Annex V compliant) cleaning agents and additives for cleaning the cargo holds?</t>
    </r>
  </si>
  <si>
    <t>Are non-conformities, accidents and hazardous occurrences reported to the office?</t>
  </si>
  <si>
    <t>Does the company provide its ships with contingency plans and related information in a non-electronic form that need to be followed in the event of a cyber attack?</t>
  </si>
  <si>
    <t>Is it a company policy to enrol the vessels in a meteorological &amp; oceanographic service in a form of a software application?</t>
  </si>
  <si>
    <t>Is it company policy to ensure that LNG-fuelled ships are equipped with LNG specific PPEs such as protective cryogenic gloves and safety goggles with side protection?</t>
  </si>
  <si>
    <t>Does the company provide thermal imaging camera/equipment for leakage detection during bunkering on board its LNG-fuelled ships (GA-certified only)?</t>
  </si>
  <si>
    <t>Does the company combat micro-plastics in the laundry system by adding a fine filtering mesh to ship’s washing machine’s outlets to prevent fibres reaching the ocean?</t>
  </si>
  <si>
    <t>Does the company take measures and is able to achieve annual reduction in Methane Slip from LNG-fuelled engines fitted on board its fleet of ships?</t>
  </si>
  <si>
    <t>Does the company provide awareness training to shipboard personnel on methane emissions from LNG-fuelled engines?</t>
  </si>
  <si>
    <t>Does the company collaborate with engine manufacturers on research &amp; development projects aiming to improve methane emissions from LNG-fuelled engines?</t>
  </si>
  <si>
    <t>Is an annual technical report made by the Company's superintendent?</t>
  </si>
  <si>
    <t>Is it company policy that fuel oil samples are drawn from the following designated sampling points at least once every four months for testing of catalytic fines &amp; separator efficiency at a recognized fuel analysis organization ashore?
1. at engine inlet
2. before separator
3. after separator</t>
  </si>
  <si>
    <t>Does the company prohibits its ships to commingle two different bunkers (even of the same grade of fuel)?</t>
  </si>
  <si>
    <t>9421.9</t>
  </si>
  <si>
    <t>9421.10</t>
  </si>
  <si>
    <t>Is the company certified for the latest edition of ISO 10015 (quality management – guidelines for competence management and people development)?</t>
  </si>
  <si>
    <t>Is the company certified for the latest edition of ISO 30401 (knowledge management systems – requirements)?</t>
  </si>
  <si>
    <t>Is it company policy that ships are mandated to provide a dedicated watch (from a safe location) on bunker station during the entire duration of the LNG bunkering?</t>
  </si>
  <si>
    <t>REQUIREMENTS ACCORDING TO ISO Standards</t>
  </si>
  <si>
    <t>5440.24</t>
  </si>
  <si>
    <t>Does the company take steps to facilitate JIT Arrival of ships (for example, use of BIMCO’s Virtual Arrival Clause for Voyage Charter Parties or speed decisions taken by the Master of owned ships to ensure JIT Arrival or implement measures from Port Information Manual by International Taskforce Port Call Optimization or other such measures)?</t>
  </si>
  <si>
    <t>For ships required to follow D-1 standard (as per International Ballast Water Management Certificate (IBWMC))</t>
  </si>
  <si>
    <t>5700.10</t>
  </si>
  <si>
    <t>Does the company ensure that relevant ships voluntarily comply with D-2 ballast water management standard using a type-approved ballast water treatment system (BWTS)?</t>
  </si>
  <si>
    <t>For ships required to follow D-2 standard (as per International Ballast Water Management Certificate (IBWMC))</t>
  </si>
  <si>
    <t>5700.11</t>
  </si>
  <si>
    <t>Does the company develop ship-specific contingency plans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</si>
  <si>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5700.12</t>
  </si>
  <si>
    <t>Does the company ensure the following in order to keep the BWT systems on board in operable condition:
- maintain full inventory of manufacturer recommended spare parts list on board
- define &amp; maintain safe-margin stock of consumables on board (such as chemicals with short shelf-life, UV lamps, etc. as required by the installed system)</t>
  </si>
  <si>
    <t>5700.14</t>
  </si>
  <si>
    <t>Does the company train relevant crew to operate ship-specific BWT systems, for example, by means of computer-based training, training at the makers facilities or on a simulation BWMS that mimics real BWTS operations?</t>
  </si>
  <si>
    <t>5700.15</t>
  </si>
  <si>
    <t>Does the company conduct on-board familiarization of relevant crew for the operation of the BWTS installed on board?</t>
  </si>
  <si>
    <t>5700.16</t>
  </si>
  <si>
    <t>In addition to the relevant crew, does the company include shore-based management (ship managers/superintendents/port engineers) in the BWMS training programs?</t>
  </si>
  <si>
    <t>5100</t>
  </si>
  <si>
    <t>Biofouling Management</t>
  </si>
  <si>
    <t>5100.5</t>
  </si>
  <si>
    <t>Does the company have ship-specific procedures/instructions (according to IMO guidelines) for the control and management of ships' biofouling to minimize the transfer of invasive aquatic species?</t>
  </si>
  <si>
    <t>5100.6</t>
  </si>
  <si>
    <t>Does the company define frequency and timing of in-water inspection and proactive hull cleaning in consultation with coatings manufacturer and/or coatings consultant for each ship under its management?</t>
  </si>
  <si>
    <t>5100.7</t>
  </si>
  <si>
    <t>Is it a company policy to define potential trigger points for reactive hull cleaning – based on performance monitoring or other relevant datasets (such as increased drag or increased friction)?</t>
  </si>
  <si>
    <t>5100.8</t>
  </si>
  <si>
    <t>Is it a company policy to use in-water cleaning only in combination with capture and filtration of the cleaned material and subsequent waste treatment and disposal, when made available in ports?</t>
  </si>
  <si>
    <t>Does the company have a procedure that clearly stipulates there should be no dumping of old plastic ropes and mooring lines at sea and encourage to retain them on board until landed ashore for correct disposal?</t>
  </si>
  <si>
    <t>Is it a company policy that recyclable material such as paper, plastic, metal (for example, tin cans), glass, bottles, crockery &amp; similar refuse, and dunnage are always delivered to the port reception facilities?</t>
  </si>
  <si>
    <t>5500.10</t>
  </si>
  <si>
    <t>5900.14</t>
  </si>
  <si>
    <t>Does the company use a software tool on board its ships to support the IHM maintenance process, for example, for the collection of Material Declarations (MDs) &amp; SDoCs for all purchased items that fall into the scope of IHM Part I?</t>
  </si>
  <si>
    <t>Does the company MS specify a safe-maximum percentage fill for bunker tanks? (max. limit 90%)</t>
  </si>
  <si>
    <r>
      <rPr>
        <b/>
        <u/>
        <sz val="16"/>
        <rFont val="Arial"/>
        <family val="2"/>
      </rPr>
      <t>Main propulsion:</t>
    </r>
    <r>
      <rPr>
        <sz val="16"/>
        <rFont val="Arial"/>
        <family val="2"/>
      </rPr>
      <t xml:space="preserve">
Does the company have any vessels within their fleet which use low carbon fuels such as:</t>
    </r>
  </si>
  <si>
    <r>
      <rPr>
        <b/>
        <u/>
        <sz val="16"/>
        <rFont val="Arial"/>
        <family val="2"/>
      </rPr>
      <t>Power generation:</t>
    </r>
    <r>
      <rPr>
        <sz val="16"/>
        <rFont val="Arial"/>
        <family val="2"/>
      </rPr>
      <t xml:space="preserve">
Does the company have any vessels within their fleet which use low carbon fuels such as:</t>
    </r>
  </si>
  <si>
    <r>
      <rPr>
        <b/>
        <u/>
        <sz val="16"/>
        <rFont val="Arial"/>
        <family val="2"/>
      </rPr>
      <t>Main propulsion:</t>
    </r>
    <r>
      <rPr>
        <sz val="16"/>
        <rFont val="Arial"/>
        <family val="2"/>
      </rPr>
      <t xml:space="preserve">
Does the company have any vessels within their fleet which use zero carbon fuels such as:</t>
    </r>
  </si>
  <si>
    <r>
      <rPr>
        <b/>
        <u/>
        <sz val="16"/>
        <rFont val="Arial"/>
        <family val="2"/>
      </rPr>
      <t>Power generation:</t>
    </r>
    <r>
      <rPr>
        <sz val="16"/>
        <rFont val="Arial"/>
        <family val="2"/>
      </rPr>
      <t xml:space="preserve">
Does the company have any vessels within their fleet which use zero carbon fuels such as:</t>
    </r>
  </si>
  <si>
    <t>7500.12</t>
  </si>
  <si>
    <t>Does the company consider during incident investigations, fatigue as one of the factors causing the incident?</t>
  </si>
  <si>
    <t>2120.4</t>
  </si>
  <si>
    <t>Voyage-plan ( checklist ) includes verification of compliance with NECA (Tier III)  requirements before entry of area/location ( either by use of exhaust gas treatment or engine technology, e.g. dual fuel )</t>
  </si>
  <si>
    <t>Voyage-plan ( checklist ) includes verification of compliance with SECA requirements before entry of area/location ( either by means of change of fuel-grade or use of SOx-scrubber )</t>
  </si>
  <si>
    <t>Voyage-plan ( checklist ) includes verification of compliance with Ballast Water Management requirements ( either by means of D-2 treatment system or D-1 exchange of ballast during voyage )</t>
  </si>
  <si>
    <t>2120.7</t>
  </si>
  <si>
    <r>
      <rPr>
        <b/>
        <u/>
        <sz val="16"/>
        <rFont val="Arial"/>
        <family val="2"/>
      </rPr>
      <t>Alternative to 2120.2</t>
    </r>
    <r>
      <rPr>
        <sz val="16"/>
        <rFont val="Arial"/>
        <family val="2"/>
      </rPr>
      <t>: Vessel has been designed not to carry any Ballast Water ( no Ballast Tanks available onboard )</t>
    </r>
  </si>
  <si>
    <t>2120.5</t>
  </si>
  <si>
    <t>Voyage-plan ( checklists ) includes verification for transit of globally known whale-areas ( habitats ) and migration patterns and provides disturbance mitigation. Source : WWF whale.org</t>
  </si>
  <si>
    <t>2120.6</t>
  </si>
  <si>
    <t>Voyage-plan ( checklists ) includes verification for transit through PSSA (Particularly Sensitive Sea Areas)?</t>
  </si>
  <si>
    <t xml:space="preserve">Environmental Requirements during the Voyage                  </t>
  </si>
  <si>
    <t>Sewage Treatment Plant; Effluent Sampling/Monitoring; Causal awareness</t>
  </si>
  <si>
    <t>Is it company policy to sample and monitor the discharged effluent periodically (at least annually) for lab testing ashore to check the compliance with relevant MEPC standards?</t>
  </si>
  <si>
    <t>R5500.15-16 alternative to R5500.2 &amp; R5500.4:</t>
  </si>
  <si>
    <t>5500.15</t>
  </si>
  <si>
    <t>Is it company policy for ships to have monitoring equipment installed at the discharge line of the Sewage Treatment Plant to continously monitor the effluent quality?</t>
  </si>
  <si>
    <t>5500.16</t>
  </si>
  <si>
    <t>Is it the company policy for ships to have automated logging systems to record the details of the discharged effluent from the Sewage Treatment Plant?</t>
  </si>
  <si>
    <t>5500.17</t>
  </si>
  <si>
    <t>Is it company policy to create awareness concerning the usage of lavatories onboard, that could have negative impact to the performance of the (biological) sewage treatement plant?</t>
  </si>
  <si>
    <t>Discharge at port and at sea</t>
  </si>
  <si>
    <t>5500.12</t>
  </si>
  <si>
    <t>Does the company have a mechanism in place to hold sewage on board to avoid discharging at all ports?</t>
  </si>
  <si>
    <t>5500.11</t>
  </si>
  <si>
    <t>Is it company policy to ensure that ships treat sewage with a sewage treatment plant before discharging effluents at sea?</t>
  </si>
  <si>
    <t>M/RR</t>
  </si>
  <si>
    <r>
      <rPr>
        <b/>
        <u/>
        <sz val="16"/>
        <rFont val="Arial"/>
        <family val="2"/>
      </rPr>
      <t>Alternative to all the above (applicable for short-haul vessels)</t>
    </r>
    <r>
      <rPr>
        <sz val="16"/>
        <rFont val="Arial"/>
        <family val="2"/>
      </rPr>
      <t xml:space="preserve">
Is it company policy to ensure that ships deliver all their sewage / sewage sludge (regardless of treated or untreated) to port reception facilities (where available)?</t>
    </r>
  </si>
  <si>
    <t>\</t>
  </si>
  <si>
    <t>CHECKLIST - RANKING CRITERIA - OFFICE AUDIT - CEMENT CARRIER - VERSION 2025</t>
  </si>
  <si>
    <t>CHECKLIST - BASIC CRITERIA - OFFICE AUDIT - CEMENT CARRIER - VERSION 2025</t>
  </si>
  <si>
    <t>5200.44</t>
  </si>
  <si>
    <t>Does the company install an extra filtration equipment on the main supply line onboard – such as a reverse osmosis (RO) installation – available on different decks in public areas, such as the galley or pantries? 
(In order to eliminate/reduce bottled water and supply safe drinking water onboard.)
(The system is to be in addition to the standard arrangement of the vessel’s Drinking Water (DW) filtration system, such as a rehardening filter and UV sterilizer.)</t>
  </si>
  <si>
    <t>M/RN</t>
  </si>
  <si>
    <t>Is it company policy to hire cadets on board by providing training and education in order to recruit future officers?</t>
  </si>
  <si>
    <r>
      <t xml:space="preserve">              TOTAL SCORE REVIEW
</t>
    </r>
    <r>
      <rPr>
        <b/>
        <sz val="28"/>
        <rFont val="Arial"/>
        <family val="2"/>
      </rPr>
      <t>OFFICE AUDIT - BULK CARRIER (CEMENT CARRIER)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</si>
</sst>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164" formatCode="0.000"/>
    <numFmt numFmtId="165" formatCode="&quot;Minimum ranking score required for element 5410 = &quot;0#"/>
    <numFmt numFmtId="166" formatCode="&quot;Minimum ranking score required for element 5420 = &quot;0#"/>
    <numFmt numFmtId="167" formatCode="&quot;Minimum ranking score required for element 5421 = &quot;0#"/>
    <numFmt numFmtId="168" formatCode="&quot;Minimum ranking score required for element 5430 = &quot;0#"/>
    <numFmt numFmtId="169" formatCode="&quot;Minimum ranking score required for element 5440 = &quot;0#"/>
    <numFmt numFmtId="170" formatCode="&quot;Minimum ranking score required for element 5450 = &quot;0#"/>
    <numFmt numFmtId="171" formatCode="&quot;Minimum ranking score required for element 5460 = &quot;0#"/>
    <numFmt numFmtId="172" formatCode="&quot;Minimum ranking score required for element 5900 = &quot;##"/>
    <numFmt numFmtId="173" formatCode="&quot;Minimum ranking score required for element 6400 = &quot;##"/>
    <numFmt numFmtId="175" formatCode="&quot;Minimum ranking score required for element 6100 = &quot;0"/>
    <numFmt numFmtId="176" formatCode="&quot;Minimum ranking score required for element 6200 = &quot;0"/>
    <numFmt numFmtId="177" formatCode="&quot;Minimum ranking score required for element 6300 = &quot;0"/>
    <numFmt numFmtId="178" formatCode="&quot;Minimum ranking score required for element 6600 = &quot;0"/>
    <numFmt numFmtId="179" formatCode="&quot;Minimum ranking score required for element 7100 = &quot;0"/>
    <numFmt numFmtId="180" formatCode="&quot;Minimum ranking score required for element 7200 = &quot;0"/>
    <numFmt numFmtId="181" formatCode="&quot;Minimum ranking score required for element 7300 = &quot;0"/>
    <numFmt numFmtId="182" formatCode="&quot;Minimum ranking score required for element 7400 = &quot;0"/>
    <numFmt numFmtId="184" formatCode="&quot;Minimum ranking score required for element 1300 = &quot;0"/>
    <numFmt numFmtId="185" formatCode="&quot;Minimum ranking score required for element 1400 = &quot;0"/>
    <numFmt numFmtId="186" formatCode="&quot;Minimum ranking score required for element 1500 = &quot;0"/>
    <numFmt numFmtId="187" formatCode="&quot;Minimum ranking score required for element 1600 = &quot;0"/>
    <numFmt numFmtId="188" formatCode="&quot;Minimum ranking score required for element 2100 = &quot;0"/>
    <numFmt numFmtId="189" formatCode="&quot;Minimum ranking score required for element 2300 = &quot;0"/>
    <numFmt numFmtId="190" formatCode="&quot;Minimum ranking score required for element 3100 = &quot;0"/>
    <numFmt numFmtId="191" formatCode="&quot;Minimum ranking score required for element 3200 = &quot;0"/>
    <numFmt numFmtId="192" formatCode="&quot;Minimum ranking score required for element 4600 = &quot;0"/>
    <numFmt numFmtId="193" formatCode="&quot;Minimum ranking score required for element 5200 = &quot;0"/>
    <numFmt numFmtId="194" formatCode="&quot;Minimum ranking score required for element 5700 = &quot;0"/>
    <numFmt numFmtId="195" formatCode="&quot;Minimum ranking score required for element 1200 = &quot;0"/>
    <numFmt numFmtId="196" formatCode="&quot;Minimum ranking score required for element 2120 = &quot;0"/>
    <numFmt numFmtId="203" formatCode="&quot;Minimum ranking score required for element 5810 = &quot;0"/>
    <numFmt numFmtId="204" formatCode="&quot;Minimum ranking score required for element 5811 = &quot;0"/>
    <numFmt numFmtId="205" formatCode="&quot;Minimum ranking score required for element 5812 = &quot;0"/>
    <numFmt numFmtId="206" formatCode="&quot;Minimum ranking score required for element 7500 = &quot;##"/>
    <numFmt numFmtId="210" formatCode="&quot;Minimum ranking score required for element 4601 = &quot;0"/>
    <numFmt numFmtId="211" formatCode="&quot;Minimum ranking score required for element 4602 = &quot;0"/>
    <numFmt numFmtId="212" formatCode="&quot;Minimum ranking score required for element 4606 = &quot;0"/>
    <numFmt numFmtId="216" formatCode="&quot;Minimum ranking score required for element 5820 = &quot;0"/>
    <numFmt numFmtId="217" formatCode="&quot;Minimum ranking score required for element 5821 = &quot;0"/>
    <numFmt numFmtId="218" formatCode="&quot;Minimum ranking score required for element 5822 = &quot;0"/>
    <numFmt numFmtId="219" formatCode="&quot;Minimum ranking score required for element 6110 = &quot;0"/>
    <numFmt numFmtId="220" formatCode="&quot;Minimum ranking score required for element 5801 = &quot;0"/>
    <numFmt numFmtId="222" formatCode="&quot;Minimum ranking score required for element 1700 = &quot;0"/>
    <numFmt numFmtId="223" formatCode="&quot;Minimum ranking score required for element 1710 = &quot;0"/>
    <numFmt numFmtId="224" formatCode="&quot;Minimum ranking score required for element 2111 = &quot;0"/>
    <numFmt numFmtId="225" formatCode="&quot;Minimum ranking score required for element 5500 = &quot;0"/>
    <numFmt numFmtId="226" formatCode="&quot;Minimum ranking score required for element 5510 = &quot;0"/>
    <numFmt numFmtId="229" formatCode="&quot;Minimum ranking score required for element 2110 = &quot;0"/>
    <numFmt numFmtId="230" formatCode="&quot;Minimum ranking score required for element 5910 = &quot;0"/>
    <numFmt numFmtId="232" formatCode="&quot;Minimum ranking score required for element 1610 = &quot;0"/>
    <numFmt numFmtId="234" formatCode="&quot;Minimum ranking score required for element 1510 = &quot;0"/>
    <numFmt numFmtId="235" formatCode="&quot;Minimum ranking score required for element 1800 = &quot;0"/>
    <numFmt numFmtId="237" formatCode="&quot;Minimum ranking score required for element 3101 = &quot;0"/>
    <numFmt numFmtId="238" formatCode="&quot;Minimum ranking score required for element 9421 = &quot;0"/>
    <numFmt numFmtId="239" formatCode="&quot;Minimum ranking score required for element 5441 = &quot;0"/>
    <numFmt numFmtId="240" formatCode="&quot;Minimum ranking score required for element 5100 = &quot;0"/>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b/>
      <sz val="14"/>
      <color indexed="12"/>
      <name val="Arial"/>
      <family val="2"/>
    </font>
    <font>
      <b/>
      <sz val="14"/>
      <color indexed="10"/>
      <name val="Arial"/>
      <family val="2"/>
    </font>
    <font>
      <sz val="14"/>
      <color indexed="10"/>
      <name val="Arial"/>
      <family val="2"/>
    </font>
    <font>
      <b/>
      <sz val="10"/>
      <color indexed="12"/>
      <name val="Arial"/>
      <family val="2"/>
    </font>
    <font>
      <sz val="14"/>
      <color indexed="12"/>
      <name val="Arial"/>
      <family val="2"/>
    </font>
    <font>
      <sz val="14"/>
      <name val="Arial"/>
      <family val="2"/>
    </font>
    <font>
      <b/>
      <sz val="36"/>
      <name val="Arial"/>
      <family val="2"/>
    </font>
    <font>
      <sz val="36"/>
      <name val="Arial"/>
      <family val="2"/>
    </font>
    <font>
      <b/>
      <sz val="14"/>
      <color indexed="57"/>
      <name val="Arial"/>
      <family val="2"/>
    </font>
    <font>
      <sz val="14"/>
      <color indexed="57"/>
      <name val="Arial"/>
      <family val="2"/>
    </font>
    <font>
      <b/>
      <sz val="10"/>
      <name val="Arial"/>
      <family val="2"/>
    </font>
    <font>
      <b/>
      <sz val="10"/>
      <color indexed="10"/>
      <name val="Arial Black"/>
      <family val="2"/>
    </font>
    <font>
      <sz val="10"/>
      <color indexed="10"/>
      <name val="Arial Black"/>
      <family val="2"/>
    </font>
    <font>
      <sz val="10"/>
      <name val="Arial"/>
      <family val="2"/>
    </font>
    <font>
      <sz val="10"/>
      <color indexed="10"/>
      <name val="Arial"/>
      <family val="2"/>
    </font>
    <font>
      <b/>
      <i/>
      <sz val="12"/>
      <name val="Arial"/>
      <family val="2"/>
    </font>
    <font>
      <b/>
      <sz val="14"/>
      <name val="Arial"/>
      <family val="2"/>
    </font>
    <font>
      <b/>
      <sz val="26"/>
      <name val="Arial"/>
      <family val="2"/>
    </font>
    <font>
      <b/>
      <sz val="18"/>
      <name val="Arial"/>
      <family val="2"/>
    </font>
    <font>
      <sz val="12"/>
      <color indexed="57"/>
      <name val="Arial"/>
      <family val="2"/>
    </font>
    <font>
      <sz val="14"/>
      <color indexed="14"/>
      <name val="Arial"/>
      <family val="2"/>
    </font>
    <font>
      <b/>
      <sz val="10"/>
      <name val="Arial"/>
      <family val="2"/>
    </font>
    <font>
      <b/>
      <sz val="28"/>
      <name val="Arial"/>
      <family val="2"/>
    </font>
    <font>
      <sz val="14"/>
      <color indexed="22"/>
      <name val="Arial"/>
      <family val="2"/>
    </font>
    <font>
      <sz val="14"/>
      <color indexed="10"/>
      <name val="Arial Black"/>
      <family val="2"/>
    </font>
    <font>
      <b/>
      <sz val="14"/>
      <color indexed="52"/>
      <name val="Arial"/>
      <family val="2"/>
    </font>
    <font>
      <sz val="12"/>
      <name val="Arial"/>
      <family val="2"/>
    </font>
    <font>
      <b/>
      <sz val="16"/>
      <name val="Arial"/>
      <family val="2"/>
    </font>
    <font>
      <b/>
      <u/>
      <sz val="16"/>
      <name val="Arial"/>
      <family val="2"/>
    </font>
    <font>
      <u/>
      <sz val="16"/>
      <name val="Arial"/>
      <family val="2"/>
    </font>
    <font>
      <b/>
      <sz val="15"/>
      <name val="Arial"/>
      <family val="2"/>
    </font>
    <font>
      <sz val="16"/>
      <color indexed="22"/>
      <name val="Arial"/>
      <family val="2"/>
    </font>
    <font>
      <b/>
      <sz val="16"/>
      <color indexed="8"/>
      <name val="Arial"/>
      <family val="2"/>
    </font>
    <font>
      <sz val="1"/>
      <name val="Arial"/>
      <family val="2"/>
    </font>
    <font>
      <i/>
      <sz val="16"/>
      <name val="Arial"/>
      <family val="2"/>
    </font>
    <font>
      <b/>
      <sz val="16"/>
      <color indexed="14"/>
      <name val="Arial"/>
      <family val="2"/>
    </font>
    <font>
      <sz val="10"/>
      <color indexed="12"/>
      <name val="Arial"/>
      <family val="2"/>
    </font>
    <font>
      <sz val="8"/>
      <name val="Arial"/>
      <family val="2"/>
    </font>
    <font>
      <b/>
      <sz val="1"/>
      <name val="Arial Black"/>
      <family val="2"/>
    </font>
    <font>
      <sz val="16"/>
      <name val="Arial"/>
      <family val="2"/>
    </font>
    <font>
      <sz val="1"/>
      <name val="Arial"/>
      <family val="2"/>
    </font>
    <font>
      <sz val="16"/>
      <color indexed="55"/>
      <name val="Arial"/>
      <family val="2"/>
    </font>
    <font>
      <sz val="1"/>
      <color indexed="13"/>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16"/>
      <color indexed="8"/>
      <name val="Arial"/>
      <family val="2"/>
    </font>
    <font>
      <b/>
      <sz val="22"/>
      <name val="Arial"/>
      <family val="2"/>
    </font>
    <font>
      <sz val="16"/>
      <color indexed="10"/>
      <name val="Arial"/>
      <family val="2"/>
    </font>
    <font>
      <b/>
      <sz val="16"/>
      <color rgb="FFFF0000"/>
      <name val="Arial"/>
      <family val="2"/>
    </font>
    <font>
      <sz val="16"/>
      <color rgb="FF339966"/>
      <name val="Arial"/>
      <family val="2"/>
    </font>
    <font>
      <b/>
      <sz val="12"/>
      <color theme="1"/>
      <name val="Calibri"/>
      <family val="2"/>
      <scheme val="minor"/>
    </font>
    <font>
      <b/>
      <sz val="10"/>
      <color theme="1"/>
      <name val="Calibri"/>
      <family val="2"/>
      <scheme val="minor"/>
    </font>
    <font>
      <u/>
      <sz val="11"/>
      <color theme="10"/>
      <name val="Calibri"/>
      <family val="2"/>
      <scheme val="minor"/>
    </font>
    <font>
      <b/>
      <sz val="11"/>
      <color theme="1"/>
      <name val="Calibri"/>
      <family val="2"/>
      <scheme val="minor"/>
    </font>
    <font>
      <b/>
      <sz val="1"/>
      <color rgb="FF00B050"/>
      <name val="Arial"/>
      <family val="2"/>
    </font>
    <font>
      <b/>
      <sz val="16"/>
      <color rgb="FF00B050"/>
      <name val="Arial"/>
      <family val="2"/>
    </font>
    <font>
      <b/>
      <vertAlign val="subscript"/>
      <sz val="16"/>
      <name val="Arial"/>
      <family val="2"/>
    </font>
    <font>
      <b/>
      <sz val="12"/>
      <name val="Calibri"/>
      <family val="2"/>
      <scheme val="minor"/>
    </font>
    <font>
      <u/>
      <sz val="10"/>
      <color theme="10"/>
      <name val="Arial"/>
      <family val="2"/>
    </font>
    <font>
      <sz val="1"/>
      <color theme="1"/>
      <name val="Calibri"/>
      <family val="2"/>
      <scheme val="minor"/>
    </font>
    <font>
      <sz val="11"/>
      <color rgb="FF333333"/>
      <name val="Calibri"/>
      <family val="2"/>
      <scheme val="minor"/>
    </font>
    <font>
      <sz val="14"/>
      <name val="Cambria"/>
      <family val="1"/>
    </font>
    <font>
      <sz val="14"/>
      <color indexed="57"/>
      <name val="Cambria"/>
      <family val="1"/>
    </font>
    <font>
      <b/>
      <sz val="14"/>
      <name val="Calibri"/>
      <family val="2"/>
    </font>
    <font>
      <sz val="1"/>
      <name val="Cambria"/>
      <family val="1"/>
    </font>
    <font>
      <b/>
      <sz val="14"/>
      <name val="Cambria"/>
      <family val="1"/>
    </font>
    <font>
      <b/>
      <sz val="14"/>
      <color indexed="12"/>
      <name val="Cambria"/>
      <family val="1"/>
    </font>
    <font>
      <b/>
      <sz val="14"/>
      <color indexed="10"/>
      <name val="Cambria"/>
      <family val="1"/>
    </font>
    <font>
      <sz val="10"/>
      <name val="Cambria"/>
      <family val="1"/>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44"/>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
      <patternFill patternType="solid">
        <fgColor rgb="FFCCCCFF"/>
        <bgColor indexed="64"/>
      </patternFill>
    </fill>
    <fill>
      <patternFill patternType="solid">
        <fgColor rgb="FF99CCFF"/>
        <bgColor indexed="64"/>
      </patternFill>
    </fill>
  </fills>
  <borders count="1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double">
        <color indexed="64"/>
      </top>
      <bottom style="medium">
        <color indexed="10"/>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double">
        <color indexed="64"/>
      </top>
      <bottom/>
      <diagonal/>
    </border>
    <border>
      <left/>
      <right/>
      <top style="medium">
        <color indexed="57"/>
      </top>
      <bottom style="medium">
        <color indexed="57"/>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10"/>
      </top>
      <bottom/>
      <diagonal/>
    </border>
    <border>
      <left/>
      <right style="medium">
        <color indexed="10"/>
      </right>
      <top style="medium">
        <color indexed="10"/>
      </top>
      <bottom/>
      <diagonal/>
    </border>
    <border>
      <left/>
      <right/>
      <top style="medium">
        <color indexed="10"/>
      </top>
      <bottom/>
      <diagonal/>
    </border>
    <border>
      <left/>
      <right style="medium">
        <color indexed="64"/>
      </right>
      <top style="medium">
        <color indexed="10"/>
      </top>
      <bottom/>
      <diagonal/>
    </border>
    <border>
      <left style="medium">
        <color indexed="10"/>
      </left>
      <right/>
      <top style="medium">
        <color indexed="64"/>
      </top>
      <bottom style="medium">
        <color indexed="64"/>
      </bottom>
      <diagonal/>
    </border>
    <border>
      <left style="medium">
        <color indexed="64"/>
      </left>
      <right/>
      <top/>
      <bottom style="medium">
        <color indexed="10"/>
      </bottom>
      <diagonal/>
    </border>
    <border>
      <left/>
      <right/>
      <top/>
      <bottom style="medium">
        <color indexed="10"/>
      </bottom>
      <diagonal/>
    </border>
    <border>
      <left style="medium">
        <color indexed="10"/>
      </left>
      <right/>
      <top style="thin">
        <color indexed="64"/>
      </top>
      <bottom style="medium">
        <color indexed="64"/>
      </bottom>
      <diagonal/>
    </border>
    <border>
      <left/>
      <right style="medium">
        <color indexed="10"/>
      </right>
      <top style="thin">
        <color indexed="64"/>
      </top>
      <bottom style="medium">
        <color indexed="64"/>
      </bottom>
      <diagonal/>
    </border>
    <border>
      <left style="medium">
        <color indexed="10"/>
      </left>
      <right/>
      <top/>
      <bottom style="medium">
        <color indexed="64"/>
      </bottom>
      <diagonal/>
    </border>
    <border>
      <left style="medium">
        <color indexed="64"/>
      </left>
      <right style="double">
        <color indexed="64"/>
      </right>
      <top style="double">
        <color indexed="64"/>
      </top>
      <bottom style="medium">
        <color indexed="10"/>
      </bottom>
      <diagonal/>
    </border>
    <border>
      <left style="medium">
        <color indexed="64"/>
      </left>
      <right style="thin">
        <color auto="1"/>
      </right>
      <top/>
      <bottom/>
      <diagonal/>
    </border>
    <border>
      <left style="thin">
        <color auto="1"/>
      </left>
      <right style="medium">
        <color indexed="64"/>
      </right>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auto="1"/>
      </left>
      <right style="thin">
        <color auto="1"/>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10"/>
      </left>
      <right/>
      <top style="medium">
        <color indexed="10"/>
      </top>
      <bottom style="thin">
        <color indexed="64"/>
      </bottom>
      <diagonal/>
    </border>
    <border>
      <left/>
      <right/>
      <top style="medium">
        <color indexed="10"/>
      </top>
      <bottom style="thin">
        <color indexed="64"/>
      </bottom>
      <diagonal/>
    </border>
    <border>
      <left/>
      <right style="medium">
        <color indexed="64"/>
      </right>
      <top style="medium">
        <color indexed="10"/>
      </top>
      <bottom style="thin">
        <color indexed="64"/>
      </bottom>
      <diagonal/>
    </border>
  </borders>
  <cellStyleXfs count="62">
    <xf numFmtId="0" fontId="0" fillId="0" borderId="0"/>
    <xf numFmtId="0" fontId="60" fillId="2" borderId="0" applyNumberFormat="0" applyBorder="0" applyAlignment="0" applyProtection="0"/>
    <xf numFmtId="0" fontId="60" fillId="3" borderId="0" applyNumberFormat="0" applyBorder="0" applyAlignment="0" applyProtection="0"/>
    <xf numFmtId="0" fontId="60" fillId="4" borderId="0" applyNumberFormat="0" applyBorder="0" applyAlignment="0" applyProtection="0"/>
    <xf numFmtId="0" fontId="60" fillId="5" borderId="0" applyNumberFormat="0" applyBorder="0" applyAlignment="0" applyProtection="0"/>
    <xf numFmtId="0" fontId="60" fillId="6"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5" borderId="0" applyNumberFormat="0" applyBorder="0" applyAlignment="0" applyProtection="0"/>
    <xf numFmtId="0" fontId="60" fillId="8" borderId="0" applyNumberFormat="0" applyBorder="0" applyAlignment="0" applyProtection="0"/>
    <xf numFmtId="0" fontId="60" fillId="11" borderId="0" applyNumberFormat="0" applyBorder="0" applyAlignment="0" applyProtection="0"/>
    <xf numFmtId="0" fontId="61" fillId="12" borderId="0" applyNumberFormat="0" applyBorder="0" applyAlignment="0" applyProtection="0"/>
    <xf numFmtId="0" fontId="61" fillId="9" borderId="0" applyNumberFormat="0" applyBorder="0" applyAlignment="0" applyProtection="0"/>
    <xf numFmtId="0" fontId="61" fillId="10" borderId="0" applyNumberFormat="0" applyBorder="0" applyAlignment="0" applyProtection="0"/>
    <xf numFmtId="0" fontId="61" fillId="13"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13" borderId="0" applyNumberFormat="0" applyBorder="0" applyAlignment="0" applyProtection="0"/>
    <xf numFmtId="0" fontId="61" fillId="14" borderId="0" applyNumberFormat="0" applyBorder="0" applyAlignment="0" applyProtection="0"/>
    <xf numFmtId="0" fontId="61" fillId="19" borderId="0" applyNumberFormat="0" applyBorder="0" applyAlignment="0" applyProtection="0"/>
    <xf numFmtId="0" fontId="62" fillId="20" borderId="1" applyNumberFormat="0" applyAlignment="0" applyProtection="0"/>
    <xf numFmtId="0" fontId="63" fillId="21" borderId="2" applyNumberFormat="0" applyAlignment="0" applyProtection="0"/>
    <xf numFmtId="0" fontId="64" fillId="0" borderId="3" applyNumberFormat="0" applyFill="0" applyAlignment="0" applyProtection="0"/>
    <xf numFmtId="0" fontId="65" fillId="4" borderId="0" applyNumberFormat="0" applyBorder="0" applyAlignment="0" applyProtection="0"/>
    <xf numFmtId="0" fontId="66" fillId="7" borderId="1" applyNumberFormat="0" applyAlignment="0" applyProtection="0"/>
    <xf numFmtId="0" fontId="67" fillId="0" borderId="4" applyNumberFormat="0" applyFill="0" applyAlignment="0" applyProtection="0"/>
    <xf numFmtId="0" fontId="68" fillId="0" borderId="5" applyNumberFormat="0" applyFill="0" applyAlignment="0" applyProtection="0"/>
    <xf numFmtId="0" fontId="69" fillId="0" borderId="6" applyNumberFormat="0" applyFill="0" applyAlignment="0" applyProtection="0"/>
    <xf numFmtId="0" fontId="69" fillId="0" borderId="0" applyNumberFormat="0" applyFill="0" applyBorder="0" applyAlignment="0" applyProtection="0"/>
    <xf numFmtId="0" fontId="70" fillId="22" borderId="0" applyNumberFormat="0" applyBorder="0" applyAlignment="0" applyProtection="0"/>
    <xf numFmtId="0" fontId="6" fillId="23" borderId="7" applyNumberFormat="0" applyFont="0" applyAlignment="0" applyProtection="0"/>
    <xf numFmtId="0" fontId="71" fillId="3" borderId="0" applyNumberFormat="0" applyBorder="0" applyAlignment="0" applyProtection="0"/>
    <xf numFmtId="9" fontId="6" fillId="0" borderId="0" applyFont="0" applyFill="0" applyBorder="0" applyAlignment="0" applyProtection="0"/>
    <xf numFmtId="0" fontId="72" fillId="0" borderId="0" applyNumberFormat="0" applyFill="0" applyBorder="0" applyAlignment="0" applyProtection="0"/>
    <xf numFmtId="0" fontId="73" fillId="0" borderId="9" applyNumberFormat="0" applyFill="0" applyAlignment="0" applyProtection="0"/>
    <xf numFmtId="0" fontId="74" fillId="20" borderId="8" applyNumberFormat="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0" fontId="84" fillId="0" borderId="0" applyNumberForma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0" fontId="90"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052">
    <xf numFmtId="0" fontId="0" fillId="0" borderId="0" xfId="0"/>
    <xf numFmtId="0" fontId="0" fillId="0" borderId="0" xfId="0" applyAlignment="1">
      <alignment vertical="center"/>
    </xf>
    <xf numFmtId="0" fontId="9" fillId="0" borderId="10" xfId="0" applyFont="1" applyBorder="1" applyAlignment="1">
      <alignment horizontal="center" textRotation="90"/>
    </xf>
    <xf numFmtId="0" fontId="10" fillId="0" borderId="11" xfId="0" applyFont="1" applyBorder="1" applyAlignment="1">
      <alignment horizontal="center" textRotation="90"/>
    </xf>
    <xf numFmtId="0" fontId="9" fillId="0" borderId="12" xfId="0" applyFont="1" applyBorder="1" applyAlignment="1">
      <alignment horizontal="center" textRotation="90"/>
    </xf>
    <xf numFmtId="0" fontId="10" fillId="0" borderId="13" xfId="0" applyFont="1" applyBorder="1" applyAlignment="1">
      <alignment horizontal="center" textRotation="90"/>
    </xf>
    <xf numFmtId="0" fontId="9" fillId="0" borderId="14" xfId="0" applyFont="1" applyBorder="1" applyAlignment="1">
      <alignment horizontal="center" textRotation="90"/>
    </xf>
    <xf numFmtId="0" fontId="8" fillId="0" borderId="16" xfId="0" applyFont="1" applyBorder="1" applyAlignment="1">
      <alignment horizontal="left" vertical="center"/>
    </xf>
    <xf numFmtId="0" fontId="13" fillId="0" borderId="17" xfId="0" applyFont="1" applyBorder="1" applyAlignment="1">
      <alignment vertical="center" wrapText="1"/>
    </xf>
    <xf numFmtId="0" fontId="8" fillId="0" borderId="17" xfId="0" applyFont="1" applyBorder="1" applyAlignment="1">
      <alignment horizontal="left" vertical="center"/>
    </xf>
    <xf numFmtId="0" fontId="13" fillId="0" borderId="18" xfId="0" applyFont="1" applyBorder="1" applyAlignment="1">
      <alignment vertical="center" wrapText="1"/>
    </xf>
    <xf numFmtId="0" fontId="8" fillId="0" borderId="20" xfId="0" applyFont="1" applyBorder="1" applyAlignment="1">
      <alignment horizontal="left" vertical="center"/>
    </xf>
    <xf numFmtId="0" fontId="13" fillId="0" borderId="25" xfId="0" applyFont="1" applyBorder="1" applyAlignment="1">
      <alignment vertical="center" wrapText="1"/>
    </xf>
    <xf numFmtId="0" fontId="13" fillId="0" borderId="16" xfId="0" applyFont="1" applyBorder="1" applyAlignment="1">
      <alignment vertical="center" wrapText="1"/>
    </xf>
    <xf numFmtId="0" fontId="13" fillId="0" borderId="0" xfId="0" applyFont="1" applyAlignment="1">
      <alignment vertical="center"/>
    </xf>
    <xf numFmtId="0" fontId="0" fillId="0" borderId="16" xfId="0" applyBorder="1" applyAlignment="1">
      <alignment vertical="center"/>
    </xf>
    <xf numFmtId="0" fontId="8" fillId="0" borderId="26" xfId="0" applyFont="1" applyBorder="1" applyAlignment="1">
      <alignment horizontal="center" vertical="center" textRotation="90"/>
    </xf>
    <xf numFmtId="0" fontId="8" fillId="0" borderId="27" xfId="0" applyFont="1" applyBorder="1" applyAlignment="1">
      <alignment vertical="center" wrapText="1"/>
    </xf>
    <xf numFmtId="0" fontId="8" fillId="0" borderId="27" xfId="0" applyFont="1" applyBorder="1" applyAlignment="1">
      <alignment vertical="center"/>
    </xf>
    <xf numFmtId="0" fontId="8" fillId="0" borderId="26" xfId="0" applyFont="1" applyBorder="1" applyAlignment="1">
      <alignment vertical="center"/>
    </xf>
    <xf numFmtId="0" fontId="9" fillId="0" borderId="16" xfId="0" applyFont="1" applyBorder="1" applyAlignment="1">
      <alignment horizontal="left" vertical="center"/>
    </xf>
    <xf numFmtId="0" fontId="9" fillId="0" borderId="10" xfId="0" applyFont="1" applyBorder="1" applyAlignment="1">
      <alignment textRotation="90"/>
    </xf>
    <xf numFmtId="0" fontId="0" fillId="0" borderId="16" xfId="0" applyBorder="1" applyAlignment="1">
      <alignment horizontal="left" vertical="center"/>
    </xf>
    <xf numFmtId="0" fontId="27" fillId="0" borderId="20" xfId="0" applyFont="1" applyBorder="1" applyAlignment="1">
      <alignment horizontal="left" vertical="center"/>
    </xf>
    <xf numFmtId="0" fontId="9" fillId="0" borderId="34" xfId="0" applyFont="1" applyBorder="1" applyAlignment="1">
      <alignment horizontal="left" vertical="center"/>
    </xf>
    <xf numFmtId="0" fontId="27" fillId="0" borderId="16" xfId="0" applyFont="1" applyBorder="1" applyAlignment="1">
      <alignment horizontal="left" vertical="center"/>
    </xf>
    <xf numFmtId="0" fontId="8" fillId="0" borderId="27" xfId="0" applyFont="1" applyBorder="1" applyAlignment="1">
      <alignment horizontal="left" vertical="center"/>
    </xf>
    <xf numFmtId="0" fontId="37" fillId="0" borderId="16" xfId="0" applyFont="1" applyBorder="1" applyAlignment="1">
      <alignment vertical="center" wrapText="1"/>
    </xf>
    <xf numFmtId="0" fontId="9" fillId="0" borderId="39" xfId="0" applyFont="1" applyBorder="1" applyAlignment="1">
      <alignment horizontal="left" vertical="center"/>
    </xf>
    <xf numFmtId="0" fontId="16" fillId="24" borderId="10" xfId="0" applyFont="1" applyFill="1" applyBorder="1" applyAlignment="1">
      <alignment horizontal="center" vertical="center"/>
    </xf>
    <xf numFmtId="0" fontId="16" fillId="24" borderId="12" xfId="0" applyFont="1" applyFill="1" applyBorder="1" applyAlignment="1">
      <alignment horizontal="center" vertical="center"/>
    </xf>
    <xf numFmtId="0" fontId="16" fillId="24" borderId="14" xfId="0" applyFont="1" applyFill="1" applyBorder="1" applyAlignment="1">
      <alignment horizontal="center" vertical="center"/>
    </xf>
    <xf numFmtId="0" fontId="16" fillId="24" borderId="11" xfId="0" applyFont="1" applyFill="1" applyBorder="1" applyAlignment="1">
      <alignment horizontal="center" vertical="center"/>
    </xf>
    <xf numFmtId="0" fontId="16" fillId="24" borderId="13" xfId="0" applyFont="1" applyFill="1" applyBorder="1" applyAlignment="1">
      <alignment horizontal="center" vertical="center"/>
    </xf>
    <xf numFmtId="0" fontId="16" fillId="24" borderId="40" xfId="0" applyFont="1" applyFill="1" applyBorder="1" applyAlignment="1">
      <alignment horizontal="center" vertical="center"/>
    </xf>
    <xf numFmtId="0" fontId="16" fillId="24" borderId="41" xfId="0" applyFont="1" applyFill="1" applyBorder="1" applyAlignment="1">
      <alignment horizontal="center" vertical="center"/>
    </xf>
    <xf numFmtId="0" fontId="16" fillId="24" borderId="10" xfId="0" applyFont="1" applyFill="1" applyBorder="1" applyAlignment="1">
      <alignment vertical="center"/>
    </xf>
    <xf numFmtId="0" fontId="16" fillId="24" borderId="11" xfId="0" applyFont="1" applyFill="1" applyBorder="1" applyAlignment="1">
      <alignment vertical="center"/>
    </xf>
    <xf numFmtId="0" fontId="16" fillId="24" borderId="12" xfId="0" applyFont="1" applyFill="1" applyBorder="1" applyAlignment="1">
      <alignment vertical="center"/>
    </xf>
    <xf numFmtId="0" fontId="16" fillId="24" borderId="13" xfId="0" applyFont="1" applyFill="1" applyBorder="1" applyAlignment="1">
      <alignment vertical="center"/>
    </xf>
    <xf numFmtId="0" fontId="0" fillId="24" borderId="26" xfId="0" applyFill="1" applyBorder="1" applyAlignment="1">
      <alignment vertical="center"/>
    </xf>
    <xf numFmtId="0" fontId="16" fillId="24" borderId="26" xfId="0" applyFont="1" applyFill="1" applyBorder="1" applyAlignment="1">
      <alignment vertical="center"/>
    </xf>
    <xf numFmtId="0" fontId="16" fillId="24" borderId="14" xfId="0" applyFont="1" applyFill="1" applyBorder="1" applyAlignment="1">
      <alignment vertical="center"/>
    </xf>
    <xf numFmtId="0" fontId="16" fillId="24" borderId="10" xfId="0" applyFont="1" applyFill="1" applyBorder="1" applyAlignment="1">
      <alignment horizontal="center"/>
    </xf>
    <xf numFmtId="0" fontId="0" fillId="24" borderId="10" xfId="0" applyFill="1" applyBorder="1" applyAlignment="1">
      <alignment vertical="center"/>
    </xf>
    <xf numFmtId="0" fontId="0" fillId="24" borderId="13" xfId="0" applyFill="1" applyBorder="1" applyAlignment="1">
      <alignment vertical="center"/>
    </xf>
    <xf numFmtId="0" fontId="0" fillId="24" borderId="11" xfId="0"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16" fillId="24" borderId="12" xfId="0" applyFont="1" applyFill="1" applyBorder="1" applyAlignment="1">
      <alignment horizontal="center"/>
    </xf>
    <xf numFmtId="0" fontId="0" fillId="24" borderId="42" xfId="0" applyFill="1" applyBorder="1" applyAlignment="1">
      <alignment horizontal="center"/>
    </xf>
    <xf numFmtId="0" fontId="0" fillId="24" borderId="43" xfId="0" applyFill="1" applyBorder="1" applyAlignment="1">
      <alignment horizontal="center"/>
    </xf>
    <xf numFmtId="0" fontId="16" fillId="24" borderId="41" xfId="0" applyFont="1" applyFill="1" applyBorder="1" applyAlignment="1">
      <alignment horizontal="center"/>
    </xf>
    <xf numFmtId="0" fontId="16" fillId="24" borderId="40" xfId="0" applyFont="1" applyFill="1" applyBorder="1" applyAlignment="1">
      <alignment horizontal="center"/>
    </xf>
    <xf numFmtId="0" fontId="21" fillId="24" borderId="44" xfId="0" applyFont="1" applyFill="1" applyBorder="1" applyAlignment="1">
      <alignment horizontal="center" vertical="center"/>
    </xf>
    <xf numFmtId="0" fontId="16" fillId="24" borderId="43" xfId="0" applyFont="1" applyFill="1" applyBorder="1" applyAlignment="1">
      <alignment horizontal="center" vertical="center"/>
    </xf>
    <xf numFmtId="0" fontId="0" fillId="24" borderId="26" xfId="0" applyFill="1" applyBorder="1" applyAlignment="1">
      <alignment horizontal="left" vertical="center"/>
    </xf>
    <xf numFmtId="0" fontId="16" fillId="24" borderId="42" xfId="0" applyFont="1" applyFill="1" applyBorder="1" applyAlignment="1">
      <alignment horizontal="center" vertical="center"/>
    </xf>
    <xf numFmtId="0" fontId="0" fillId="24" borderId="34" xfId="0" applyFill="1" applyBorder="1" applyAlignment="1">
      <alignment vertical="center"/>
    </xf>
    <xf numFmtId="0" fontId="0" fillId="24" borderId="26" xfId="0" applyFill="1" applyBorder="1"/>
    <xf numFmtId="0" fontId="16" fillId="24" borderId="26" xfId="0" applyFont="1" applyFill="1" applyBorder="1" applyAlignment="1">
      <alignment horizontal="center" vertical="center"/>
    </xf>
    <xf numFmtId="0" fontId="0" fillId="25" borderId="0" xfId="0" applyFill="1"/>
    <xf numFmtId="0" fontId="31" fillId="25" borderId="0" xfId="0" applyFont="1" applyFill="1"/>
    <xf numFmtId="0" fontId="0" fillId="25" borderId="0" xfId="0" applyFill="1" applyAlignment="1">
      <alignment horizontal="center"/>
    </xf>
    <xf numFmtId="0" fontId="0" fillId="25" borderId="0" xfId="0" applyFill="1" applyAlignment="1">
      <alignment vertical="center"/>
    </xf>
    <xf numFmtId="0" fontId="17" fillId="25" borderId="38" xfId="0" applyFont="1" applyFill="1" applyBorder="1" applyAlignment="1">
      <alignment horizontal="center" vertical="center"/>
    </xf>
    <xf numFmtId="0" fontId="13" fillId="25" borderId="0" xfId="0" applyFont="1" applyFill="1" applyAlignment="1">
      <alignment vertical="center"/>
    </xf>
    <xf numFmtId="0" fontId="8" fillId="0" borderId="37" xfId="0" applyFont="1" applyBorder="1" applyAlignment="1">
      <alignment horizontal="left" vertical="center"/>
    </xf>
    <xf numFmtId="0" fontId="16" fillId="24" borderId="40" xfId="0" applyFont="1" applyFill="1" applyBorder="1" applyAlignment="1">
      <alignment vertical="center"/>
    </xf>
    <xf numFmtId="0" fontId="16" fillId="24" borderId="43" xfId="0" applyFont="1" applyFill="1" applyBorder="1" applyAlignment="1">
      <alignment vertical="center"/>
    </xf>
    <xf numFmtId="0" fontId="16" fillId="24" borderId="41" xfId="0" applyFont="1" applyFill="1" applyBorder="1" applyAlignment="1">
      <alignment vertical="center"/>
    </xf>
    <xf numFmtId="0" fontId="16" fillId="24" borderId="42" xfId="0" applyFont="1" applyFill="1" applyBorder="1" applyAlignment="1">
      <alignment vertical="center"/>
    </xf>
    <xf numFmtId="0" fontId="16" fillId="24" borderId="47" xfId="0" applyFont="1" applyFill="1" applyBorder="1" applyAlignment="1">
      <alignment vertical="center"/>
    </xf>
    <xf numFmtId="2" fontId="8" fillId="0" borderId="37" xfId="0" applyNumberFormat="1" applyFont="1" applyBorder="1" applyAlignment="1">
      <alignment horizontal="left" vertical="center"/>
    </xf>
    <xf numFmtId="0" fontId="16" fillId="24" borderId="34" xfId="0" applyFont="1" applyFill="1" applyBorder="1" applyAlignment="1">
      <alignment vertical="center"/>
    </xf>
    <xf numFmtId="0" fontId="0" fillId="24" borderId="27" xfId="0" applyFill="1" applyBorder="1" applyAlignment="1">
      <alignment horizontal="left" vertical="center"/>
    </xf>
    <xf numFmtId="0" fontId="8" fillId="0" borderId="34" xfId="0" applyFont="1" applyBorder="1" applyAlignment="1">
      <alignment horizontal="right" vertical="center" textRotation="90" wrapText="1"/>
    </xf>
    <xf numFmtId="0" fontId="30" fillId="0" borderId="0" xfId="0" applyFont="1" applyAlignment="1">
      <alignment horizontal="center" vertical="center"/>
    </xf>
    <xf numFmtId="0" fontId="8" fillId="0" borderId="44" xfId="0" applyFont="1" applyBorder="1" applyAlignment="1">
      <alignment horizontal="left" vertical="center"/>
    </xf>
    <xf numFmtId="0" fontId="0" fillId="24" borderId="42" xfId="0" applyFill="1" applyBorder="1" applyAlignment="1">
      <alignment horizontal="center" vertical="center"/>
    </xf>
    <xf numFmtId="0" fontId="0" fillId="24" borderId="43" xfId="0" applyFill="1" applyBorder="1" applyAlignment="1">
      <alignment horizontal="center" vertical="center"/>
    </xf>
    <xf numFmtId="0" fontId="0" fillId="24" borderId="40" xfId="0" applyFill="1" applyBorder="1" applyAlignment="1">
      <alignment horizontal="center" vertical="center"/>
    </xf>
    <xf numFmtId="0" fontId="0" fillId="24" borderId="11" xfId="0" applyFill="1" applyBorder="1" applyAlignment="1">
      <alignment horizontal="center" vertical="center"/>
    </xf>
    <xf numFmtId="0" fontId="0" fillId="24" borderId="13" xfId="0" applyFill="1" applyBorder="1" applyAlignment="1">
      <alignment horizontal="center" vertical="center"/>
    </xf>
    <xf numFmtId="0" fontId="0" fillId="24" borderId="35" xfId="0" applyFill="1" applyBorder="1" applyAlignment="1">
      <alignment horizontal="center" vertical="center"/>
    </xf>
    <xf numFmtId="0" fontId="0" fillId="24" borderId="19" xfId="0" applyFill="1" applyBorder="1" applyAlignment="1">
      <alignment horizontal="center" vertical="center"/>
    </xf>
    <xf numFmtId="0" fontId="0" fillId="24" borderId="10" xfId="0" applyFill="1" applyBorder="1" applyAlignment="1">
      <alignment horizontal="center" vertical="center"/>
    </xf>
    <xf numFmtId="0" fontId="0" fillId="24" borderId="12" xfId="0" applyFill="1" applyBorder="1" applyAlignment="1">
      <alignment horizontal="center" vertical="center"/>
    </xf>
    <xf numFmtId="0" fontId="27" fillId="24" borderId="11" xfId="0" applyFont="1" applyFill="1" applyBorder="1" applyAlignment="1">
      <alignment horizontal="center" vertical="center"/>
    </xf>
    <xf numFmtId="0" fontId="27" fillId="24" borderId="13" xfId="0" applyFont="1" applyFill="1" applyBorder="1" applyAlignment="1">
      <alignment horizontal="center" vertical="center"/>
    </xf>
    <xf numFmtId="0" fontId="0" fillId="24" borderId="41" xfId="0" applyFill="1" applyBorder="1" applyAlignment="1">
      <alignment horizontal="center" vertical="center"/>
    </xf>
    <xf numFmtId="0" fontId="31" fillId="24" borderId="11"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0" xfId="0" applyFont="1" applyFill="1" applyBorder="1" applyAlignment="1">
      <alignment horizontal="center" vertical="center"/>
    </xf>
    <xf numFmtId="0" fontId="0" fillId="24" borderId="49" xfId="0" applyFill="1" applyBorder="1" applyAlignment="1">
      <alignment horizontal="center" vertical="center"/>
    </xf>
    <xf numFmtId="0" fontId="0" fillId="24" borderId="50" xfId="0" applyFill="1" applyBorder="1" applyAlignment="1">
      <alignment horizontal="center" vertical="center"/>
    </xf>
    <xf numFmtId="0" fontId="0" fillId="24" borderId="51" xfId="0" applyFill="1" applyBorder="1" applyAlignment="1">
      <alignment horizontal="center" vertical="center"/>
    </xf>
    <xf numFmtId="0" fontId="0" fillId="24" borderId="52" xfId="0" applyFill="1" applyBorder="1" applyAlignment="1">
      <alignment horizontal="center" vertical="center"/>
    </xf>
    <xf numFmtId="0" fontId="16" fillId="24" borderId="51" xfId="0" applyFont="1" applyFill="1" applyBorder="1" applyAlignment="1">
      <alignment horizontal="center" vertical="center"/>
    </xf>
    <xf numFmtId="0" fontId="0" fillId="24" borderId="10" xfId="0" applyFill="1" applyBorder="1"/>
    <xf numFmtId="0" fontId="0" fillId="24" borderId="11" xfId="0" applyFill="1" applyBorder="1"/>
    <xf numFmtId="0" fontId="0" fillId="24" borderId="13" xfId="0" applyFill="1" applyBorder="1"/>
    <xf numFmtId="0" fontId="0" fillId="24" borderId="12" xfId="0" applyFill="1" applyBorder="1"/>
    <xf numFmtId="0" fontId="17" fillId="26" borderId="16" xfId="0" applyFont="1" applyFill="1" applyBorder="1" applyAlignment="1">
      <alignment horizontal="center" vertical="center"/>
    </xf>
    <xf numFmtId="0" fontId="17" fillId="26" borderId="17" xfId="0" applyFont="1" applyFill="1" applyBorder="1" applyAlignment="1">
      <alignment horizontal="center" vertical="center"/>
    </xf>
    <xf numFmtId="0" fontId="17" fillId="0" borderId="53" xfId="0" applyFont="1" applyBorder="1" applyAlignment="1">
      <alignment horizontal="center" vertical="center"/>
    </xf>
    <xf numFmtId="0" fontId="17" fillId="0" borderId="16" xfId="0" applyFont="1" applyBorder="1" applyAlignment="1">
      <alignment horizontal="center" vertical="center"/>
    </xf>
    <xf numFmtId="0" fontId="17" fillId="0" borderId="54" xfId="0" applyFont="1" applyBorder="1" applyAlignment="1">
      <alignment horizontal="center" vertical="center"/>
    </xf>
    <xf numFmtId="0" fontId="17" fillId="25" borderId="20" xfId="0" applyFont="1" applyFill="1" applyBorder="1" applyAlignment="1">
      <alignment horizontal="center" vertical="center"/>
    </xf>
    <xf numFmtId="0" fontId="17" fillId="25" borderId="16" xfId="0" applyFont="1" applyFill="1" applyBorder="1" applyAlignment="1">
      <alignment horizontal="center" vertical="center"/>
    </xf>
    <xf numFmtId="0" fontId="17" fillId="25" borderId="17" xfId="0" applyFont="1" applyFill="1" applyBorder="1" applyAlignment="1">
      <alignment horizontal="center" vertical="center"/>
    </xf>
    <xf numFmtId="0" fontId="17" fillId="0" borderId="17" xfId="0" applyFont="1" applyBorder="1" applyAlignment="1">
      <alignment horizontal="center" vertical="center"/>
    </xf>
    <xf numFmtId="0" fontId="17" fillId="0" borderId="55" xfId="0" applyFont="1" applyBorder="1" applyAlignment="1">
      <alignment horizontal="center" vertical="center"/>
    </xf>
    <xf numFmtId="0" fontId="17" fillId="0" borderId="37" xfId="0" applyFont="1" applyBorder="1" applyAlignment="1">
      <alignment horizontal="center" vertical="center"/>
    </xf>
    <xf numFmtId="0" fontId="17" fillId="25" borderId="53" xfId="0" applyFont="1" applyFill="1" applyBorder="1" applyAlignment="1">
      <alignment horizontal="center" vertical="center"/>
    </xf>
    <xf numFmtId="0" fontId="17" fillId="25" borderId="48" xfId="0" applyFont="1" applyFill="1" applyBorder="1" applyAlignment="1">
      <alignment horizontal="center" vertical="center"/>
    </xf>
    <xf numFmtId="0" fontId="26" fillId="0" borderId="55" xfId="0" applyFont="1" applyBorder="1" applyAlignment="1">
      <alignment horizontal="center" vertical="center"/>
    </xf>
    <xf numFmtId="0" fontId="17" fillId="0" borderId="20" xfId="0" applyFont="1" applyBorder="1" applyAlignment="1">
      <alignment horizontal="center" vertical="center"/>
    </xf>
    <xf numFmtId="0" fontId="17" fillId="0" borderId="48" xfId="0" applyFont="1" applyBorder="1" applyAlignment="1">
      <alignment horizontal="center" vertical="center"/>
    </xf>
    <xf numFmtId="0" fontId="8" fillId="24" borderId="16" xfId="0" applyFont="1" applyFill="1" applyBorder="1" applyAlignment="1" applyProtection="1">
      <alignment horizontal="center" vertical="center"/>
      <protection locked="0"/>
    </xf>
    <xf numFmtId="0" fontId="26" fillId="25" borderId="0" xfId="0" applyFont="1" applyFill="1" applyAlignment="1">
      <alignment horizontal="center" vertical="center"/>
    </xf>
    <xf numFmtId="0" fontId="15" fillId="0" borderId="0" xfId="0" applyFont="1" applyAlignment="1">
      <alignment horizontal="left" vertical="center"/>
    </xf>
    <xf numFmtId="0" fontId="15" fillId="0" borderId="21" xfId="0" applyFont="1" applyBorder="1" applyAlignment="1">
      <alignment horizontal="left" vertical="center" wrapText="1"/>
    </xf>
    <xf numFmtId="0" fontId="15" fillId="0" borderId="24" xfId="0" applyFont="1" applyBorder="1" applyAlignment="1">
      <alignment vertical="center"/>
    </xf>
    <xf numFmtId="0" fontId="15" fillId="0" borderId="18" xfId="0" applyFont="1" applyBorder="1" applyAlignment="1">
      <alignment vertical="center"/>
    </xf>
    <xf numFmtId="0" fontId="15" fillId="0" borderId="21" xfId="0" applyFont="1" applyBorder="1" applyAlignment="1">
      <alignment vertical="center"/>
    </xf>
    <xf numFmtId="0" fontId="15" fillId="0" borderId="24" xfId="0" applyFont="1" applyBorder="1" applyAlignment="1">
      <alignment horizontal="left" vertical="center" wrapText="1"/>
    </xf>
    <xf numFmtId="0" fontId="15" fillId="0" borderId="18" xfId="0" applyFont="1" applyBorder="1" applyAlignment="1">
      <alignment vertical="center" wrapText="1"/>
    </xf>
    <xf numFmtId="0" fontId="15" fillId="0" borderId="21" xfId="0" applyFont="1" applyBorder="1" applyAlignment="1">
      <alignment horizontal="left" vertical="center"/>
    </xf>
    <xf numFmtId="0" fontId="15" fillId="0" borderId="20" xfId="0" applyFont="1" applyBorder="1" applyAlignment="1">
      <alignment vertical="center" wrapText="1"/>
    </xf>
    <xf numFmtId="0" fontId="15" fillId="0" borderId="37" xfId="0" applyFont="1" applyBorder="1" applyAlignment="1">
      <alignment vertical="center" wrapText="1"/>
    </xf>
    <xf numFmtId="0" fontId="15" fillId="0" borderId="15" xfId="0" applyFont="1" applyBorder="1" applyAlignment="1">
      <alignment vertical="center" wrapText="1"/>
    </xf>
    <xf numFmtId="0" fontId="15" fillId="27" borderId="55" xfId="0" applyFont="1" applyFill="1" applyBorder="1" applyAlignment="1">
      <alignment vertical="center" wrapText="1"/>
    </xf>
    <xf numFmtId="0" fontId="15" fillId="27" borderId="37" xfId="0" applyFont="1" applyFill="1" applyBorder="1" applyAlignment="1">
      <alignment vertical="center" wrapText="1"/>
    </xf>
    <xf numFmtId="0" fontId="15" fillId="27" borderId="15" xfId="0" applyFont="1" applyFill="1" applyBorder="1" applyAlignment="1">
      <alignment vertical="center" wrapText="1"/>
    </xf>
    <xf numFmtId="0" fontId="15" fillId="0" borderId="30" xfId="0" applyFont="1" applyBorder="1" applyAlignment="1">
      <alignment vertical="center" wrapText="1"/>
    </xf>
    <xf numFmtId="0" fontId="15" fillId="0" borderId="16" xfId="0" applyFont="1" applyBorder="1" applyAlignment="1">
      <alignment vertical="center" wrapText="1"/>
    </xf>
    <xf numFmtId="0" fontId="15" fillId="0" borderId="24" xfId="0" applyFont="1" applyBorder="1" applyAlignment="1">
      <alignment vertical="center" wrapText="1"/>
    </xf>
    <xf numFmtId="0" fontId="15" fillId="0" borderId="21" xfId="0" applyFont="1" applyBorder="1" applyAlignment="1">
      <alignment vertical="center" wrapText="1"/>
    </xf>
    <xf numFmtId="0" fontId="15" fillId="0" borderId="16" xfId="0" applyFont="1" applyBorder="1" applyAlignment="1">
      <alignment vertical="center"/>
    </xf>
    <xf numFmtId="0" fontId="15" fillId="0" borderId="23" xfId="0" applyFont="1" applyBorder="1" applyAlignment="1">
      <alignment vertical="center" wrapText="1"/>
    </xf>
    <xf numFmtId="0" fontId="15" fillId="27" borderId="23" xfId="0" applyFont="1" applyFill="1" applyBorder="1" applyAlignment="1">
      <alignment vertical="center" wrapText="1"/>
    </xf>
    <xf numFmtId="0" fontId="15" fillId="0" borderId="16" xfId="0" applyFont="1" applyBorder="1" applyAlignment="1">
      <alignment horizontal="left" vertical="center" wrapText="1"/>
    </xf>
    <xf numFmtId="0" fontId="15" fillId="0" borderId="25" xfId="0" applyFont="1" applyBorder="1" applyAlignment="1">
      <alignment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45" fillId="26" borderId="24" xfId="0" applyFont="1" applyFill="1" applyBorder="1" applyAlignment="1">
      <alignment vertical="center" wrapText="1"/>
    </xf>
    <xf numFmtId="0" fontId="15" fillId="27" borderId="25" xfId="0" applyFont="1" applyFill="1" applyBorder="1" applyAlignment="1">
      <alignment vertical="center" wrapText="1"/>
    </xf>
    <xf numFmtId="0" fontId="15" fillId="0" borderId="48" xfId="0" applyFont="1" applyBorder="1" applyAlignment="1">
      <alignment vertical="center" wrapText="1"/>
    </xf>
    <xf numFmtId="0" fontId="15" fillId="27" borderId="16" xfId="0" applyFont="1" applyFill="1" applyBorder="1" applyAlignment="1">
      <alignment vertical="center" wrapText="1"/>
    </xf>
    <xf numFmtId="0" fontId="15" fillId="0" borderId="20" xfId="0" applyFont="1" applyBorder="1" applyAlignment="1">
      <alignment horizontal="left" vertical="center" wrapText="1"/>
    </xf>
    <xf numFmtId="0" fontId="15" fillId="0" borderId="27" xfId="0" applyFont="1" applyBorder="1" applyAlignment="1">
      <alignment vertical="center" wrapText="1"/>
    </xf>
    <xf numFmtId="0" fontId="15" fillId="0" borderId="58" xfId="0" applyFont="1" applyBorder="1" applyAlignment="1">
      <alignment horizontal="left" vertical="center" wrapText="1"/>
    </xf>
    <xf numFmtId="0" fontId="15" fillId="0" borderId="17" xfId="0" applyFont="1" applyBorder="1" applyAlignment="1">
      <alignment vertical="center" wrapText="1"/>
    </xf>
    <xf numFmtId="0" fontId="45" fillId="26" borderId="15" xfId="0" applyFont="1" applyFill="1" applyBorder="1" applyAlignment="1">
      <alignment vertical="center" wrapText="1"/>
    </xf>
    <xf numFmtId="0" fontId="15" fillId="0" borderId="18" xfId="0" applyFont="1" applyBorder="1" applyAlignment="1">
      <alignment horizontal="left" vertical="center" wrapText="1"/>
    </xf>
    <xf numFmtId="0" fontId="47" fillId="0" borderId="27" xfId="0" applyFont="1" applyBorder="1" applyAlignment="1">
      <alignment vertical="center" wrapText="1"/>
    </xf>
    <xf numFmtId="0" fontId="44" fillId="0" borderId="19" xfId="0" applyFont="1" applyBorder="1" applyAlignment="1">
      <alignment vertical="center" wrapText="1"/>
    </xf>
    <xf numFmtId="0" fontId="44" fillId="0" borderId="26" xfId="0" applyFont="1" applyBorder="1" applyAlignment="1">
      <alignment vertical="center" wrapText="1"/>
    </xf>
    <xf numFmtId="0" fontId="44" fillId="0" borderId="27" xfId="0" applyFont="1" applyBorder="1" applyAlignment="1">
      <alignment vertical="center" wrapText="1"/>
    </xf>
    <xf numFmtId="0" fontId="47" fillId="0" borderId="27" xfId="0" applyFont="1" applyBorder="1" applyAlignment="1">
      <alignment horizontal="left" vertical="center" wrapText="1"/>
    </xf>
    <xf numFmtId="0" fontId="44" fillId="0" borderId="58" xfId="0" applyFont="1" applyBorder="1" applyAlignment="1">
      <alignment horizontal="left" vertical="center" wrapText="1"/>
    </xf>
    <xf numFmtId="0" fontId="44" fillId="0" borderId="26" xfId="0" applyFont="1" applyBorder="1" applyAlignment="1">
      <alignment horizontal="left" vertical="center" wrapText="1"/>
    </xf>
    <xf numFmtId="0" fontId="15" fillId="27" borderId="24" xfId="0" applyFont="1" applyFill="1" applyBorder="1" applyAlignment="1">
      <alignment vertical="center" wrapText="1"/>
    </xf>
    <xf numFmtId="0" fontId="26" fillId="0" borderId="0" xfId="0" applyFont="1" applyAlignment="1">
      <alignment horizontal="center" vertical="center"/>
    </xf>
    <xf numFmtId="0" fontId="8" fillId="24" borderId="55" xfId="0" applyFont="1" applyFill="1" applyBorder="1" applyAlignment="1" applyProtection="1">
      <alignment horizontal="center" vertical="center"/>
      <protection locked="0"/>
    </xf>
    <xf numFmtId="0" fontId="44" fillId="0" borderId="34" xfId="0" applyFont="1" applyBorder="1" applyAlignment="1">
      <alignment horizontal="left" vertical="center" wrapText="1"/>
    </xf>
    <xf numFmtId="2" fontId="8" fillId="0" borderId="55" xfId="0" applyNumberFormat="1" applyFont="1" applyBorder="1" applyAlignment="1">
      <alignment horizontal="left" vertical="center"/>
    </xf>
    <xf numFmtId="0" fontId="33" fillId="0" borderId="20" xfId="0" applyFont="1" applyBorder="1" applyAlignment="1">
      <alignment vertical="center"/>
    </xf>
    <xf numFmtId="0" fontId="8" fillId="0" borderId="63" xfId="0" applyFont="1" applyBorder="1" applyAlignment="1">
      <alignment horizontal="left" vertical="center"/>
    </xf>
    <xf numFmtId="0" fontId="15" fillId="0" borderId="39" xfId="0" applyFont="1" applyBorder="1" applyAlignment="1">
      <alignment vertical="center" wrapText="1"/>
    </xf>
    <xf numFmtId="0" fontId="8" fillId="0" borderId="15" xfId="0" applyFont="1" applyBorder="1" applyAlignment="1">
      <alignment horizontal="left" vertical="center"/>
    </xf>
    <xf numFmtId="0" fontId="0" fillId="24" borderId="27" xfId="0" applyFill="1" applyBorder="1" applyAlignment="1">
      <alignment vertical="center"/>
    </xf>
    <xf numFmtId="0" fontId="15" fillId="25" borderId="20" xfId="0" applyFont="1" applyFill="1" applyBorder="1" applyAlignment="1">
      <alignment horizontal="left" vertical="center" wrapText="1"/>
    </xf>
    <xf numFmtId="0" fontId="15" fillId="27" borderId="20" xfId="0" applyFont="1" applyFill="1" applyBorder="1" applyAlignment="1">
      <alignment horizontal="left" vertical="center" wrapText="1"/>
    </xf>
    <xf numFmtId="0" fontId="44" fillId="0" borderId="34" xfId="0" applyFont="1" applyBorder="1" applyAlignment="1">
      <alignment vertical="center" wrapText="1"/>
    </xf>
    <xf numFmtId="0" fontId="15" fillId="25" borderId="48" xfId="0" applyFont="1" applyFill="1" applyBorder="1" applyAlignment="1">
      <alignment horizontal="left" vertical="center" wrapText="1"/>
    </xf>
    <xf numFmtId="0" fontId="15" fillId="25" borderId="16" xfId="0" applyFont="1" applyFill="1" applyBorder="1" applyAlignment="1">
      <alignment horizontal="left" vertical="center" wrapText="1"/>
    </xf>
    <xf numFmtId="0" fontId="17" fillId="26" borderId="37" xfId="0" applyFont="1" applyFill="1" applyBorder="1" applyAlignment="1">
      <alignment horizontal="center" vertical="center"/>
    </xf>
    <xf numFmtId="0" fontId="0" fillId="24" borderId="44" xfId="0" applyFill="1" applyBorder="1" applyAlignment="1">
      <alignment vertical="center"/>
    </xf>
    <xf numFmtId="0" fontId="44" fillId="0" borderId="44" xfId="0" applyFont="1" applyBorder="1" applyAlignment="1">
      <alignment vertical="center" wrapText="1"/>
    </xf>
    <xf numFmtId="0" fontId="18" fillId="24" borderId="40" xfId="0" applyFont="1" applyFill="1" applyBorder="1" applyAlignment="1">
      <alignment horizontal="left" vertical="center"/>
    </xf>
    <xf numFmtId="0" fontId="18" fillId="24" borderId="43" xfId="0" applyFont="1" applyFill="1" applyBorder="1" applyAlignment="1">
      <alignment horizontal="left" vertical="center"/>
    </xf>
    <xf numFmtId="0" fontId="0" fillId="24" borderId="44" xfId="0" applyFill="1" applyBorder="1" applyAlignment="1">
      <alignment horizontal="left" vertical="center"/>
    </xf>
    <xf numFmtId="0" fontId="45" fillId="26" borderId="18" xfId="0" applyFont="1" applyFill="1" applyBorder="1" applyAlignment="1">
      <alignment horizontal="left" vertical="center" wrapText="1"/>
    </xf>
    <xf numFmtId="0" fontId="45" fillId="26" borderId="16" xfId="0" applyFont="1" applyFill="1" applyBorder="1" applyAlignment="1">
      <alignment horizontal="left" vertical="center" wrapText="1"/>
    </xf>
    <xf numFmtId="0" fontId="44" fillId="0" borderId="44" xfId="0" applyFont="1" applyBorder="1" applyAlignment="1">
      <alignment horizontal="left" vertical="center" wrapText="1"/>
    </xf>
    <xf numFmtId="0" fontId="16" fillId="24" borderId="47" xfId="0" applyFont="1" applyFill="1" applyBorder="1" applyAlignment="1">
      <alignment horizontal="center" vertical="center"/>
    </xf>
    <xf numFmtId="0" fontId="8" fillId="0" borderId="63" xfId="0" applyFont="1" applyBorder="1" applyAlignment="1">
      <alignment horizontal="center" vertical="center"/>
    </xf>
    <xf numFmtId="0" fontId="52" fillId="0" borderId="39" xfId="0" applyFont="1" applyBorder="1" applyAlignment="1">
      <alignment vertical="center" wrapText="1"/>
    </xf>
    <xf numFmtId="0" fontId="0" fillId="24" borderId="14" xfId="0" applyFill="1" applyBorder="1" applyAlignment="1">
      <alignment vertical="center"/>
    </xf>
    <xf numFmtId="0" fontId="8" fillId="24" borderId="18" xfId="0" applyFont="1" applyFill="1" applyBorder="1" applyAlignment="1" applyProtection="1">
      <alignment horizontal="center" vertical="center"/>
      <protection locked="0"/>
    </xf>
    <xf numFmtId="0" fontId="8" fillId="24" borderId="18" xfId="0" applyFont="1" applyFill="1" applyBorder="1" applyAlignment="1">
      <alignment horizontal="center" vertical="center"/>
    </xf>
    <xf numFmtId="0" fontId="0" fillId="0" borderId="18" xfId="0" applyBorder="1" applyAlignment="1">
      <alignment horizontal="center"/>
    </xf>
    <xf numFmtId="0" fontId="8" fillId="0" borderId="30" xfId="0" applyFont="1" applyBorder="1" applyAlignment="1">
      <alignment horizontal="left" vertical="center"/>
    </xf>
    <xf numFmtId="0" fontId="44" fillId="0" borderId="27" xfId="0" applyFont="1" applyBorder="1" applyAlignment="1">
      <alignment horizontal="left" vertical="center" wrapText="1"/>
    </xf>
    <xf numFmtId="0" fontId="17" fillId="26" borderId="54" xfId="0" applyFont="1" applyFill="1" applyBorder="1" applyAlignment="1">
      <alignment horizontal="center" vertical="center"/>
    </xf>
    <xf numFmtId="0" fontId="8" fillId="0" borderId="20" xfId="0" applyFont="1" applyBorder="1" applyAlignment="1">
      <alignment vertical="center"/>
    </xf>
    <xf numFmtId="0" fontId="47" fillId="26" borderId="16" xfId="0" applyFont="1" applyFill="1" applyBorder="1" applyAlignment="1">
      <alignment vertical="center" wrapText="1"/>
    </xf>
    <xf numFmtId="0" fontId="26" fillId="0" borderId="27" xfId="0" applyFont="1" applyBorder="1" applyAlignment="1">
      <alignment horizontal="center" vertical="center"/>
    </xf>
    <xf numFmtId="0" fontId="0" fillId="0" borderId="15" xfId="0" applyBorder="1" applyAlignment="1">
      <alignment horizontal="center"/>
    </xf>
    <xf numFmtId="0" fontId="0" fillId="0" borderId="63" xfId="0" applyBorder="1" applyAlignment="1">
      <alignment horizontal="center"/>
    </xf>
    <xf numFmtId="0" fontId="0" fillId="0" borderId="62" xfId="0" applyBorder="1" applyAlignment="1">
      <alignment vertical="center"/>
    </xf>
    <xf numFmtId="0" fontId="0" fillId="0" borderId="37" xfId="0" applyBorder="1" applyAlignment="1">
      <alignment vertical="center"/>
    </xf>
    <xf numFmtId="0" fontId="0" fillId="0" borderId="63" xfId="0" applyBorder="1" applyAlignment="1">
      <alignment vertical="center"/>
    </xf>
    <xf numFmtId="0" fontId="17" fillId="25" borderId="26" xfId="0" applyFont="1" applyFill="1" applyBorder="1" applyAlignment="1">
      <alignment horizontal="center" vertical="center"/>
    </xf>
    <xf numFmtId="0" fontId="17" fillId="26" borderId="53" xfId="0" applyFont="1" applyFill="1" applyBorder="1" applyAlignment="1">
      <alignment horizontal="center" vertical="center"/>
    </xf>
    <xf numFmtId="0" fontId="19" fillId="24" borderId="34" xfId="0" applyFont="1" applyFill="1" applyBorder="1" applyAlignment="1">
      <alignment horizontal="center" vertical="center"/>
    </xf>
    <xf numFmtId="0" fontId="26" fillId="0" borderId="34" xfId="0" applyFont="1" applyBorder="1" applyAlignment="1">
      <alignment horizontal="center" vertical="center"/>
    </xf>
    <xf numFmtId="0" fontId="34" fillId="25" borderId="0" xfId="0" applyFont="1" applyFill="1" applyAlignment="1">
      <alignment vertical="center"/>
    </xf>
    <xf numFmtId="0" fontId="25" fillId="25" borderId="0" xfId="0" applyFont="1" applyFill="1" applyAlignment="1">
      <alignment horizontal="center" vertical="center"/>
    </xf>
    <xf numFmtId="0" fontId="16" fillId="24" borderId="57" xfId="0" applyFont="1" applyFill="1" applyBorder="1" applyAlignment="1">
      <alignment horizontal="center" vertical="center"/>
    </xf>
    <xf numFmtId="0" fontId="0" fillId="28" borderId="57" xfId="0" applyFill="1" applyBorder="1" applyAlignment="1">
      <alignment vertical="center"/>
    </xf>
    <xf numFmtId="0" fontId="0" fillId="29" borderId="57" xfId="0" applyFill="1" applyBorder="1" applyAlignment="1">
      <alignment vertical="center"/>
    </xf>
    <xf numFmtId="0" fontId="17" fillId="26" borderId="57" xfId="0" applyFont="1" applyFill="1" applyBorder="1" applyAlignment="1">
      <alignment horizontal="center" vertical="center"/>
    </xf>
    <xf numFmtId="0" fontId="0" fillId="30" borderId="57" xfId="0" applyFill="1" applyBorder="1" applyAlignment="1">
      <alignment vertical="center"/>
    </xf>
    <xf numFmtId="0" fontId="17" fillId="31" borderId="57" xfId="0" applyFont="1" applyFill="1" applyBorder="1" applyAlignment="1">
      <alignment horizontal="center" vertical="center"/>
    </xf>
    <xf numFmtId="0" fontId="0" fillId="27" borderId="57" xfId="0" applyFill="1" applyBorder="1" applyAlignment="1">
      <alignment vertical="center"/>
    </xf>
    <xf numFmtId="0" fontId="0" fillId="25" borderId="0" xfId="0" applyFill="1" applyAlignment="1">
      <alignment horizontal="center" vertical="center"/>
    </xf>
    <xf numFmtId="0" fontId="0" fillId="25" borderId="0" xfId="0" applyFill="1" applyAlignment="1">
      <alignment vertical="center" wrapText="1"/>
    </xf>
    <xf numFmtId="0" fontId="44" fillId="25" borderId="0" xfId="0" applyFont="1" applyFill="1" applyAlignment="1">
      <alignment horizontal="center" vertical="center"/>
    </xf>
    <xf numFmtId="0" fontId="30" fillId="25" borderId="0" xfId="0" applyFont="1" applyFill="1" applyAlignment="1">
      <alignment vertical="center"/>
    </xf>
    <xf numFmtId="0" fontId="6" fillId="25" borderId="0" xfId="0" applyFont="1" applyFill="1"/>
    <xf numFmtId="0" fontId="58" fillId="25" borderId="0" xfId="0" applyFont="1" applyFill="1" applyAlignment="1">
      <alignment vertical="center"/>
    </xf>
    <xf numFmtId="0" fontId="0" fillId="26" borderId="0" xfId="0" applyFill="1" applyAlignment="1">
      <alignment vertical="center"/>
    </xf>
    <xf numFmtId="0" fontId="0" fillId="26" borderId="0" xfId="0" applyFill="1"/>
    <xf numFmtId="0" fontId="9" fillId="26" borderId="0" xfId="0" applyFont="1" applyFill="1" applyAlignment="1">
      <alignment vertical="center" textRotation="90" wrapText="1"/>
    </xf>
    <xf numFmtId="0" fontId="50" fillId="26" borderId="0" xfId="0" applyFont="1" applyFill="1" applyAlignment="1">
      <alignment vertical="center"/>
    </xf>
    <xf numFmtId="0" fontId="13" fillId="26" borderId="0" xfId="0" applyFont="1" applyFill="1" applyAlignment="1">
      <alignment vertical="center"/>
    </xf>
    <xf numFmtId="0" fontId="0" fillId="26" borderId="0" xfId="0" applyFill="1" applyAlignment="1">
      <alignment vertical="center" wrapText="1"/>
    </xf>
    <xf numFmtId="0" fontId="56" fillId="26" borderId="0" xfId="0" applyFont="1" applyFill="1" applyAlignment="1">
      <alignment vertical="center"/>
    </xf>
    <xf numFmtId="0" fontId="15" fillId="26" borderId="69" xfId="0" applyFont="1" applyFill="1" applyBorder="1" applyAlignment="1">
      <alignment horizontal="center" vertical="center"/>
    </xf>
    <xf numFmtId="164" fontId="15" fillId="26" borderId="70" xfId="37" applyNumberFormat="1" applyFont="1" applyFill="1" applyBorder="1" applyAlignment="1" applyProtection="1">
      <alignment horizontal="center" vertical="center"/>
    </xf>
    <xf numFmtId="0" fontId="56" fillId="26" borderId="0" xfId="0" applyFont="1" applyFill="1" applyAlignment="1">
      <alignment horizontal="center" vertical="center"/>
    </xf>
    <xf numFmtId="0" fontId="59" fillId="26" borderId="0" xfId="0" applyFont="1" applyFill="1"/>
    <xf numFmtId="0" fontId="0" fillId="32" borderId="57" xfId="0" applyFill="1" applyBorder="1" applyAlignment="1">
      <alignment vertical="center"/>
    </xf>
    <xf numFmtId="49" fontId="8" fillId="0" borderId="55" xfId="0" applyNumberFormat="1" applyFont="1" applyBorder="1" applyAlignment="1">
      <alignment horizontal="left" vertical="center"/>
    </xf>
    <xf numFmtId="0" fontId="33" fillId="25" borderId="0" xfId="0" applyFont="1" applyFill="1" applyAlignment="1">
      <alignment vertical="center"/>
    </xf>
    <xf numFmtId="49" fontId="8" fillId="0" borderId="15" xfId="0" applyNumberFormat="1" applyFont="1" applyBorder="1" applyAlignment="1">
      <alignment horizontal="left" vertical="center"/>
    </xf>
    <xf numFmtId="0" fontId="17" fillId="0" borderId="18" xfId="0" applyFont="1" applyBorder="1" applyAlignment="1">
      <alignment horizontal="center" vertical="center"/>
    </xf>
    <xf numFmtId="49" fontId="8" fillId="0" borderId="26" xfId="0" applyNumberFormat="1" applyFont="1" applyBorder="1" applyAlignment="1">
      <alignment horizontal="left" vertical="center"/>
    </xf>
    <xf numFmtId="0" fontId="18" fillId="24" borderId="10" xfId="0" applyFont="1" applyFill="1" applyBorder="1" applyAlignment="1">
      <alignment horizontal="center" vertical="center"/>
    </xf>
    <xf numFmtId="0" fontId="18" fillId="24" borderId="11" xfId="0" applyFont="1" applyFill="1" applyBorder="1" applyAlignment="1">
      <alignment horizontal="center" vertical="center"/>
    </xf>
    <xf numFmtId="49" fontId="8" fillId="0" borderId="37" xfId="0" applyNumberFormat="1" applyFont="1" applyBorder="1" applyAlignment="1">
      <alignment horizontal="left" vertical="center"/>
    </xf>
    <xf numFmtId="0" fontId="17" fillId="0" borderId="71" xfId="0" applyFont="1" applyBorder="1" applyAlignment="1">
      <alignment horizontal="center" vertical="center"/>
    </xf>
    <xf numFmtId="0" fontId="8" fillId="0" borderId="39" xfId="0" applyFont="1" applyBorder="1" applyAlignment="1">
      <alignment horizontal="left" vertical="center"/>
    </xf>
    <xf numFmtId="0" fontId="18" fillId="24" borderId="40" xfId="0" applyFont="1" applyFill="1" applyBorder="1" applyAlignment="1">
      <alignment horizontal="center" vertical="center"/>
    </xf>
    <xf numFmtId="0" fontId="18" fillId="24" borderId="43" xfId="0" applyFont="1" applyFill="1" applyBorder="1" applyAlignment="1">
      <alignment horizontal="center" vertical="center"/>
    </xf>
    <xf numFmtId="49" fontId="8" fillId="0" borderId="48"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25" borderId="20" xfId="0" applyNumberFormat="1" applyFont="1" applyFill="1" applyBorder="1" applyAlignment="1">
      <alignment vertical="center"/>
    </xf>
    <xf numFmtId="49" fontId="8" fillId="25" borderId="16" xfId="0" applyNumberFormat="1" applyFont="1" applyFill="1" applyBorder="1" applyAlignment="1">
      <alignment vertical="center"/>
    </xf>
    <xf numFmtId="49" fontId="8" fillId="0" borderId="16" xfId="0" applyNumberFormat="1" applyFont="1" applyBorder="1" applyAlignment="1">
      <alignment vertical="center"/>
    </xf>
    <xf numFmtId="0" fontId="16" fillId="25" borderId="0" xfId="0" applyFont="1" applyFill="1" applyAlignment="1">
      <alignment vertical="center"/>
    </xf>
    <xf numFmtId="49" fontId="8" fillId="0" borderId="27" xfId="0" applyNumberFormat="1" applyFont="1" applyBorder="1" applyAlignment="1">
      <alignment horizontal="left" vertical="center"/>
    </xf>
    <xf numFmtId="0" fontId="6" fillId="25" borderId="0" xfId="0" applyFont="1" applyFill="1" applyAlignment="1">
      <alignment vertical="center"/>
    </xf>
    <xf numFmtId="0" fontId="6" fillId="26" borderId="0" xfId="0" applyFont="1" applyFill="1" applyAlignment="1">
      <alignment vertical="center"/>
    </xf>
    <xf numFmtId="0" fontId="6" fillId="0" borderId="0" xfId="0" applyFont="1" applyAlignment="1">
      <alignment vertical="center"/>
    </xf>
    <xf numFmtId="49" fontId="8" fillId="0" borderId="26" xfId="0" applyNumberFormat="1" applyFont="1" applyBorder="1" applyAlignment="1">
      <alignment horizontal="left" vertical="center" wrapText="1"/>
    </xf>
    <xf numFmtId="0" fontId="6" fillId="24" borderId="10" xfId="0" applyFont="1" applyFill="1" applyBorder="1" applyAlignment="1">
      <alignment vertical="center"/>
    </xf>
    <xf numFmtId="0" fontId="6" fillId="24" borderId="11" xfId="0" applyFont="1" applyFill="1" applyBorder="1" applyAlignment="1">
      <alignment vertical="center"/>
    </xf>
    <xf numFmtId="0" fontId="6" fillId="24" borderId="12" xfId="0" applyFont="1" applyFill="1" applyBorder="1" applyAlignment="1">
      <alignment vertical="center"/>
    </xf>
    <xf numFmtId="0" fontId="6" fillId="24" borderId="13" xfId="0" applyFont="1" applyFill="1" applyBorder="1" applyAlignment="1">
      <alignment vertical="center"/>
    </xf>
    <xf numFmtId="0" fontId="6" fillId="24" borderId="14" xfId="0" applyFont="1" applyFill="1" applyBorder="1" applyAlignment="1">
      <alignment vertical="center"/>
    </xf>
    <xf numFmtId="0" fontId="6" fillId="24" borderId="27" xfId="0" applyFont="1" applyFill="1" applyBorder="1" applyAlignment="1">
      <alignment vertical="center"/>
    </xf>
    <xf numFmtId="49" fontId="8" fillId="0" borderId="20" xfId="0" applyNumberFormat="1" applyFont="1" applyBorder="1" applyAlignment="1">
      <alignment horizontal="left" vertical="center"/>
    </xf>
    <xf numFmtId="0" fontId="6" fillId="0" borderId="18" xfId="0" applyFont="1" applyBorder="1" applyAlignment="1">
      <alignment horizontal="center"/>
    </xf>
    <xf numFmtId="0" fontId="17" fillId="0" borderId="30" xfId="0" applyFont="1" applyBorder="1" applyAlignment="1">
      <alignment horizontal="center" vertical="center"/>
    </xf>
    <xf numFmtId="0" fontId="6" fillId="24" borderId="40" xfId="0" applyFont="1" applyFill="1" applyBorder="1" applyAlignment="1">
      <alignment vertical="center"/>
    </xf>
    <xf numFmtId="0" fontId="6" fillId="24" borderId="43" xfId="0" applyFont="1" applyFill="1" applyBorder="1" applyAlignment="1">
      <alignment vertical="center"/>
    </xf>
    <xf numFmtId="0" fontId="8" fillId="26" borderId="0" xfId="0" applyFont="1" applyFill="1" applyAlignment="1">
      <alignment vertical="center"/>
    </xf>
    <xf numFmtId="49" fontId="8" fillId="26" borderId="16" xfId="0" applyNumberFormat="1" applyFont="1" applyFill="1" applyBorder="1" applyAlignment="1">
      <alignment horizontal="left" vertical="center"/>
    </xf>
    <xf numFmtId="49" fontId="8" fillId="26" borderId="20" xfId="0" applyNumberFormat="1" applyFont="1" applyFill="1" applyBorder="1" applyAlignment="1">
      <alignment horizontal="left" vertical="center"/>
    </xf>
    <xf numFmtId="49" fontId="8" fillId="0" borderId="34" xfId="0" applyNumberFormat="1" applyFont="1" applyBorder="1" applyAlignment="1">
      <alignment horizontal="left" vertical="center"/>
    </xf>
    <xf numFmtId="0" fontId="45" fillId="0" borderId="16" xfId="0" applyFont="1" applyBorder="1" applyAlignment="1">
      <alignment vertical="center" wrapText="1"/>
    </xf>
    <xf numFmtId="0" fontId="30" fillId="26" borderId="0" xfId="0" applyFont="1" applyFill="1" applyAlignment="1">
      <alignment vertical="center"/>
    </xf>
    <xf numFmtId="0" fontId="30" fillId="0" borderId="0" xfId="0" applyFont="1" applyAlignment="1">
      <alignment vertical="center"/>
    </xf>
    <xf numFmtId="0" fontId="17" fillId="0" borderId="15" xfId="0" applyFont="1" applyBorder="1" applyAlignment="1">
      <alignment horizontal="center" vertical="center"/>
    </xf>
    <xf numFmtId="0" fontId="6" fillId="0" borderId="19" xfId="0" applyFont="1" applyBorder="1" applyAlignment="1">
      <alignment vertical="center"/>
    </xf>
    <xf numFmtId="0" fontId="19" fillId="25" borderId="0" xfId="0" applyFont="1" applyFill="1" applyAlignment="1">
      <alignment horizontal="center" vertical="center"/>
    </xf>
    <xf numFmtId="0" fontId="13" fillId="25" borderId="0" xfId="0" applyFont="1" applyFill="1" applyAlignment="1">
      <alignment horizontal="left" vertical="center"/>
    </xf>
    <xf numFmtId="0" fontId="13" fillId="0" borderId="29" xfId="0" applyFont="1" applyBorder="1" applyAlignment="1">
      <alignment vertical="center" wrapText="1"/>
    </xf>
    <xf numFmtId="0" fontId="13" fillId="0" borderId="44" xfId="0" applyFont="1" applyBorder="1" applyAlignment="1">
      <alignment vertical="center" wrapText="1"/>
    </xf>
    <xf numFmtId="0" fontId="13" fillId="0" borderId="63" xfId="0" applyFont="1" applyBorder="1" applyAlignment="1">
      <alignment vertical="center" wrapText="1"/>
    </xf>
    <xf numFmtId="0" fontId="13" fillId="0" borderId="61" xfId="0" applyFont="1" applyBorder="1" applyAlignment="1">
      <alignment vertical="center" wrapText="1"/>
    </xf>
    <xf numFmtId="0" fontId="0" fillId="0" borderId="15" xfId="0" applyBorder="1" applyAlignment="1">
      <alignment vertical="center" wrapText="1"/>
    </xf>
    <xf numFmtId="49" fontId="8" fillId="0" borderId="17" xfId="0" applyNumberFormat="1" applyFont="1" applyBorder="1" applyAlignment="1">
      <alignment horizontal="left" vertical="center"/>
    </xf>
    <xf numFmtId="49" fontId="9" fillId="0" borderId="16" xfId="0" applyNumberFormat="1" applyFont="1" applyBorder="1" applyAlignment="1">
      <alignment horizontal="left" vertical="center"/>
    </xf>
    <xf numFmtId="49" fontId="8" fillId="25" borderId="37" xfId="0" applyNumberFormat="1" applyFont="1" applyFill="1" applyBorder="1" applyAlignment="1">
      <alignment horizontal="left" vertical="center"/>
    </xf>
    <xf numFmtId="49" fontId="8" fillId="26" borderId="37" xfId="0" applyNumberFormat="1" applyFont="1" applyFill="1" applyBorder="1" applyAlignment="1">
      <alignment horizontal="left" vertical="center"/>
    </xf>
    <xf numFmtId="0" fontId="6" fillId="26" borderId="0" xfId="0" applyFont="1" applyFill="1"/>
    <xf numFmtId="49" fontId="14" fillId="0" borderId="26" xfId="0" applyNumberFormat="1" applyFont="1" applyBorder="1" applyAlignment="1">
      <alignment horizontal="left" vertical="center"/>
    </xf>
    <xf numFmtId="49" fontId="8" fillId="25" borderId="16" xfId="0" applyNumberFormat="1" applyFont="1" applyFill="1" applyBorder="1" applyAlignment="1">
      <alignment horizontal="left" vertical="center"/>
    </xf>
    <xf numFmtId="49" fontId="8" fillId="0" borderId="34" xfId="0" applyNumberFormat="1" applyFont="1" applyBorder="1" applyAlignment="1">
      <alignment horizontal="left" vertical="center" wrapText="1"/>
    </xf>
    <xf numFmtId="49" fontId="8" fillId="26" borderId="55" xfId="0" applyNumberFormat="1" applyFont="1" applyFill="1" applyBorder="1" applyAlignment="1">
      <alignment horizontal="left" vertical="center"/>
    </xf>
    <xf numFmtId="49" fontId="8" fillId="0" borderId="62" xfId="0" applyNumberFormat="1" applyFont="1" applyBorder="1" applyAlignment="1">
      <alignment horizontal="left" vertical="center"/>
    </xf>
    <xf numFmtId="49" fontId="14" fillId="0" borderId="34" xfId="0" applyNumberFormat="1" applyFont="1" applyBorder="1" applyAlignment="1">
      <alignment horizontal="left" vertical="center"/>
    </xf>
    <xf numFmtId="49" fontId="8" fillId="0" borderId="39" xfId="0" applyNumberFormat="1" applyFont="1" applyBorder="1" applyAlignment="1">
      <alignment horizontal="left" vertical="center"/>
    </xf>
    <xf numFmtId="49" fontId="9" fillId="0" borderId="39" xfId="0" applyNumberFormat="1" applyFont="1" applyBorder="1" applyAlignment="1">
      <alignment horizontal="left" vertical="center"/>
    </xf>
    <xf numFmtId="0" fontId="26" fillId="0" borderId="37" xfId="0" applyFont="1" applyBorder="1" applyAlignment="1">
      <alignment horizontal="center" vertical="center"/>
    </xf>
    <xf numFmtId="49" fontId="8" fillId="0" borderId="44" xfId="0" applyNumberFormat="1" applyFont="1" applyBorder="1" applyAlignment="1">
      <alignment horizontal="left" vertical="center"/>
    </xf>
    <xf numFmtId="0" fontId="8" fillId="0" borderId="44" xfId="0" applyFont="1" applyBorder="1" applyAlignment="1">
      <alignment vertical="center" wrapText="1"/>
    </xf>
    <xf numFmtId="0" fontId="15" fillId="0" borderId="61" xfId="0" applyFont="1" applyBorder="1" applyAlignment="1">
      <alignment vertical="center" wrapText="1"/>
    </xf>
    <xf numFmtId="0" fontId="44" fillId="0" borderId="29" xfId="0" applyFont="1" applyBorder="1" applyAlignment="1">
      <alignment horizontal="left" vertical="center" wrapText="1"/>
    </xf>
    <xf numFmtId="49" fontId="8" fillId="0" borderId="28" xfId="0" applyNumberFormat="1" applyFont="1" applyBorder="1" applyAlignment="1">
      <alignment horizontal="left" vertical="center" wrapText="1"/>
    </xf>
    <xf numFmtId="49" fontId="8" fillId="0" borderId="48" xfId="0" applyNumberFormat="1" applyFont="1" applyBorder="1" applyAlignment="1">
      <alignment horizontal="left" vertical="center" wrapText="1"/>
    </xf>
    <xf numFmtId="0" fontId="15" fillId="0" borderId="44" xfId="0" applyFont="1" applyBorder="1" applyAlignment="1">
      <alignment vertical="center" wrapText="1"/>
    </xf>
    <xf numFmtId="0" fontId="45" fillId="0" borderId="20" xfId="0" applyFont="1" applyBorder="1" applyAlignment="1">
      <alignment horizontal="left" vertical="center" wrapText="1"/>
    </xf>
    <xf numFmtId="0" fontId="30" fillId="26" borderId="0" xfId="0" applyFont="1" applyFill="1" applyAlignment="1">
      <alignment horizontal="center" vertical="center"/>
    </xf>
    <xf numFmtId="0" fontId="16" fillId="26" borderId="0" xfId="0" applyFont="1" applyFill="1" applyAlignment="1">
      <alignment horizontal="center"/>
    </xf>
    <xf numFmtId="0" fontId="44" fillId="0" borderId="29" xfId="0" applyFont="1" applyBorder="1" applyAlignment="1">
      <alignment vertical="center" wrapText="1"/>
    </xf>
    <xf numFmtId="0" fontId="22" fillId="25" borderId="0" xfId="0" applyFont="1" applyFill="1" applyAlignment="1">
      <alignment vertical="center"/>
    </xf>
    <xf numFmtId="0" fontId="22" fillId="25" borderId="0" xfId="0" applyFont="1" applyFill="1" applyAlignment="1">
      <alignment horizontal="left" vertical="center"/>
    </xf>
    <xf numFmtId="0" fontId="22" fillId="25" borderId="0" xfId="0" applyFont="1" applyFill="1" applyAlignment="1">
      <alignment horizontal="center" vertical="center"/>
    </xf>
    <xf numFmtId="0" fontId="22" fillId="25" borderId="0" xfId="0" applyFont="1" applyFill="1" applyAlignment="1">
      <alignment horizontal="right" vertical="center"/>
    </xf>
    <xf numFmtId="0" fontId="22" fillId="25" borderId="0" xfId="0" applyFont="1" applyFill="1" applyAlignment="1" applyProtection="1">
      <alignment vertical="center"/>
      <protection locked="0"/>
    </xf>
    <xf numFmtId="0" fontId="22" fillId="25" borderId="0" xfId="0" applyFont="1" applyFill="1" applyAlignment="1" applyProtection="1">
      <alignment horizontal="left" vertical="center"/>
      <protection locked="0"/>
    </xf>
    <xf numFmtId="0" fontId="22" fillId="25" borderId="0" xfId="0" applyFont="1" applyFill="1" applyAlignment="1" applyProtection="1">
      <alignment horizontal="center" vertical="center"/>
      <protection locked="0"/>
    </xf>
    <xf numFmtId="0" fontId="22" fillId="25" borderId="0" xfId="0" applyFont="1" applyFill="1" applyAlignment="1" applyProtection="1">
      <alignment horizontal="right" vertical="center"/>
      <protection locked="0"/>
    </xf>
    <xf numFmtId="0" fontId="0" fillId="24" borderId="43" xfId="0" applyFill="1" applyBorder="1" applyAlignment="1">
      <alignment vertical="center"/>
    </xf>
    <xf numFmtId="0" fontId="0" fillId="24" borderId="42" xfId="0" applyFill="1" applyBorder="1" applyAlignment="1">
      <alignment vertical="center"/>
    </xf>
    <xf numFmtId="0" fontId="0" fillId="24" borderId="40" xfId="0" applyFill="1" applyBorder="1" applyAlignment="1">
      <alignment vertical="center"/>
    </xf>
    <xf numFmtId="0" fontId="0" fillId="24" borderId="41" xfId="0" applyFill="1" applyBorder="1" applyAlignment="1">
      <alignment vertical="center"/>
    </xf>
    <xf numFmtId="0" fontId="17" fillId="0" borderId="24" xfId="0" applyFont="1" applyBorder="1" applyAlignment="1">
      <alignment horizontal="center" vertical="center"/>
    </xf>
    <xf numFmtId="0" fontId="40" fillId="0" borderId="61" xfId="0" applyFont="1" applyBorder="1" applyAlignment="1">
      <alignment vertical="center" wrapText="1"/>
    </xf>
    <xf numFmtId="0" fontId="9" fillId="0" borderId="63" xfId="0" applyFont="1" applyBorder="1" applyAlignment="1">
      <alignment horizontal="center" vertical="center"/>
    </xf>
    <xf numFmtId="49" fontId="8" fillId="25" borderId="26" xfId="0" applyNumberFormat="1" applyFont="1" applyFill="1" applyBorder="1" applyAlignment="1">
      <alignment horizontal="left" vertical="center" wrapText="1"/>
    </xf>
    <xf numFmtId="0" fontId="45" fillId="26" borderId="55" xfId="0" applyFont="1" applyFill="1" applyBorder="1" applyAlignment="1">
      <alignment vertical="center" wrapText="1"/>
    </xf>
    <xf numFmtId="0" fontId="15" fillId="0" borderId="55" xfId="0" applyFont="1" applyBorder="1" applyAlignment="1">
      <alignment vertical="center" wrapText="1"/>
    </xf>
    <xf numFmtId="0" fontId="17" fillId="26" borderId="55" xfId="0" applyFont="1" applyFill="1" applyBorder="1" applyAlignment="1">
      <alignment horizontal="center" vertical="center"/>
    </xf>
    <xf numFmtId="0" fontId="47" fillId="0" borderId="44" xfId="0" applyFont="1" applyBorder="1" applyAlignment="1">
      <alignment horizontal="left" vertical="center" wrapText="1"/>
    </xf>
    <xf numFmtId="0" fontId="6" fillId="24" borderId="41" xfId="0" applyFont="1" applyFill="1" applyBorder="1" applyAlignment="1">
      <alignment vertical="center"/>
    </xf>
    <xf numFmtId="0" fontId="6" fillId="24" borderId="42" xfId="0" applyFont="1" applyFill="1" applyBorder="1" applyAlignment="1">
      <alignment vertical="center"/>
    </xf>
    <xf numFmtId="0" fontId="6" fillId="24" borderId="44" xfId="0" applyFont="1" applyFill="1" applyBorder="1" applyAlignment="1">
      <alignment vertical="center"/>
    </xf>
    <xf numFmtId="49" fontId="8" fillId="0" borderId="63" xfId="0" applyNumberFormat="1" applyFont="1" applyBorder="1" applyAlignment="1">
      <alignment horizontal="left" vertical="center"/>
    </xf>
    <xf numFmtId="0" fontId="8" fillId="25" borderId="18" xfId="0" applyFont="1" applyFill="1" applyBorder="1" applyAlignment="1">
      <alignment horizontal="center" vertical="center"/>
    </xf>
    <xf numFmtId="0" fontId="15" fillId="0" borderId="63" xfId="0" applyFont="1" applyBorder="1" applyAlignment="1">
      <alignment vertical="center" wrapText="1"/>
    </xf>
    <xf numFmtId="0" fontId="52" fillId="0" borderId="63" xfId="0" applyFont="1" applyBorder="1" applyAlignment="1">
      <alignment vertical="center" wrapText="1"/>
    </xf>
    <xf numFmtId="49" fontId="8" fillId="0" borderId="44" xfId="0" applyNumberFormat="1" applyFont="1" applyBorder="1" applyAlignment="1">
      <alignment horizontal="left" vertical="center" wrapText="1"/>
    </xf>
    <xf numFmtId="0" fontId="15" fillId="26" borderId="20" xfId="0" applyFont="1" applyFill="1" applyBorder="1" applyAlignment="1">
      <alignment vertical="center" wrapText="1"/>
    </xf>
    <xf numFmtId="0" fontId="15" fillId="26" borderId="16" xfId="0" applyFont="1" applyFill="1" applyBorder="1" applyAlignment="1">
      <alignment vertical="center" wrapText="1"/>
    </xf>
    <xf numFmtId="0" fontId="0" fillId="0" borderId="72" xfId="0" applyBorder="1" applyAlignment="1">
      <alignment vertical="center"/>
    </xf>
    <xf numFmtId="0" fontId="0" fillId="0" borderId="39" xfId="0" applyBorder="1" applyAlignment="1">
      <alignment horizontal="left" vertical="center"/>
    </xf>
    <xf numFmtId="0" fontId="0" fillId="0" borderId="63" xfId="0" applyBorder="1" applyAlignment="1">
      <alignment vertical="center" wrapText="1"/>
    </xf>
    <xf numFmtId="0" fontId="0" fillId="26" borderId="0" xfId="0" applyFill="1" applyAlignment="1">
      <alignment horizontal="center" vertical="center"/>
    </xf>
    <xf numFmtId="0" fontId="49" fillId="0" borderId="53" xfId="0" applyFont="1" applyBorder="1" applyAlignment="1">
      <alignment horizontal="left" vertical="center"/>
    </xf>
    <xf numFmtId="0" fontId="44" fillId="0" borderId="16" xfId="0" applyFont="1" applyBorder="1" applyAlignment="1">
      <alignment horizontal="left" vertical="center" wrapText="1"/>
    </xf>
    <xf numFmtId="0" fontId="16" fillId="24" borderId="34" xfId="0" applyFont="1" applyFill="1" applyBorder="1" applyAlignment="1">
      <alignment horizontal="left" vertical="center"/>
    </xf>
    <xf numFmtId="0" fontId="0" fillId="24" borderId="34" xfId="0" applyFill="1" applyBorder="1" applyAlignment="1">
      <alignment horizontal="left" vertical="center"/>
    </xf>
    <xf numFmtId="0" fontId="12" fillId="26" borderId="0" xfId="0" applyFont="1" applyFill="1" applyAlignment="1">
      <alignment horizontal="center" vertical="center"/>
    </xf>
    <xf numFmtId="0" fontId="78" fillId="29" borderId="0" xfId="0" applyFont="1" applyFill="1" applyAlignment="1">
      <alignment vertical="center"/>
    </xf>
    <xf numFmtId="0" fontId="0" fillId="29" borderId="0" xfId="0" applyFill="1" applyAlignment="1">
      <alignment vertical="center" wrapText="1"/>
    </xf>
    <xf numFmtId="0" fontId="0" fillId="29" borderId="0" xfId="0" applyFill="1" applyAlignment="1">
      <alignment vertical="center"/>
    </xf>
    <xf numFmtId="0" fontId="15" fillId="0" borderId="30" xfId="0" applyFont="1" applyBorder="1" applyAlignment="1">
      <alignment horizontal="left" vertical="center" wrapText="1"/>
    </xf>
    <xf numFmtId="0" fontId="12" fillId="29" borderId="0" xfId="0" applyFont="1" applyFill="1" applyAlignment="1">
      <alignment horizontal="center" vertical="center"/>
    </xf>
    <xf numFmtId="0" fontId="8" fillId="0" borderId="18" xfId="0" applyFont="1" applyBorder="1" applyAlignment="1">
      <alignment horizontal="center" vertical="center"/>
    </xf>
    <xf numFmtId="0" fontId="8" fillId="0" borderId="40" xfId="0" applyFont="1" applyBorder="1" applyAlignment="1">
      <alignment vertical="center"/>
    </xf>
    <xf numFmtId="0" fontId="27" fillId="24" borderId="40" xfId="0" applyFont="1" applyFill="1" applyBorder="1" applyAlignment="1">
      <alignment horizontal="center" vertical="center"/>
    </xf>
    <xf numFmtId="0" fontId="27" fillId="24" borderId="43" xfId="0" applyFont="1" applyFill="1" applyBorder="1" applyAlignment="1">
      <alignment horizontal="center" vertical="center"/>
    </xf>
    <xf numFmtId="0" fontId="0" fillId="24" borderId="47" xfId="0" applyFill="1" applyBorder="1" applyAlignment="1">
      <alignment horizontal="center" vertical="center"/>
    </xf>
    <xf numFmtId="0" fontId="36" fillId="0" borderId="16" xfId="0" applyFont="1" applyBorder="1" applyAlignment="1">
      <alignment horizontal="center" vertical="center"/>
    </xf>
    <xf numFmtId="0" fontId="26" fillId="0" borderId="20" xfId="0" applyFont="1" applyBorder="1" applyAlignment="1">
      <alignment horizontal="center" vertical="center"/>
    </xf>
    <xf numFmtId="0" fontId="16" fillId="24" borderId="26" xfId="0" applyFont="1" applyFill="1" applyBorder="1" applyAlignment="1">
      <alignment horizontal="center"/>
    </xf>
    <xf numFmtId="0" fontId="15" fillId="0" borderId="61" xfId="0" applyFont="1" applyBorder="1" applyAlignment="1">
      <alignment horizontal="left" vertical="center"/>
    </xf>
    <xf numFmtId="0" fontId="26" fillId="0" borderId="39" xfId="0" applyFont="1" applyBorder="1" applyAlignment="1">
      <alignment horizontal="center" vertical="center"/>
    </xf>
    <xf numFmtId="0" fontId="15" fillId="0" borderId="65" xfId="0" applyFont="1" applyBorder="1" applyAlignment="1">
      <alignment vertical="center" wrapText="1"/>
    </xf>
    <xf numFmtId="0" fontId="8" fillId="0" borderId="44" xfId="0" applyFont="1" applyBorder="1" applyAlignment="1">
      <alignment horizontal="center" vertical="center" textRotation="90"/>
    </xf>
    <xf numFmtId="0" fontId="13" fillId="0" borderId="20" xfId="0" applyFont="1" applyBorder="1" applyAlignment="1">
      <alignment horizontal="center" vertical="center"/>
    </xf>
    <xf numFmtId="0" fontId="12" fillId="24" borderId="26" xfId="0" applyFont="1" applyFill="1" applyBorder="1" applyAlignment="1">
      <alignment horizontal="center" vertical="center"/>
    </xf>
    <xf numFmtId="0" fontId="18" fillId="25" borderId="20" xfId="0" applyFont="1" applyFill="1" applyBorder="1" applyAlignment="1">
      <alignment horizontal="center" vertical="center"/>
    </xf>
    <xf numFmtId="0" fontId="18" fillId="25" borderId="16" xfId="0" applyFont="1" applyFill="1" applyBorder="1" applyAlignment="1">
      <alignment horizontal="center" vertical="center"/>
    </xf>
    <xf numFmtId="0" fontId="18" fillId="0" borderId="16" xfId="0" applyFont="1" applyBorder="1" applyAlignment="1">
      <alignment horizontal="center" vertical="center"/>
    </xf>
    <xf numFmtId="0" fontId="18" fillId="0" borderId="46" xfId="0" applyFont="1" applyBorder="1" applyAlignment="1">
      <alignment horizontal="center" vertical="center"/>
    </xf>
    <xf numFmtId="0" fontId="18" fillId="0" borderId="20" xfId="0" applyFont="1" applyBorder="1" applyAlignment="1">
      <alignment horizontal="center" vertical="center"/>
    </xf>
    <xf numFmtId="0" fontId="26"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38" xfId="0" applyFont="1" applyBorder="1" applyAlignment="1">
      <alignment horizontal="center" vertical="center"/>
    </xf>
    <xf numFmtId="0" fontId="13" fillId="0" borderId="16" xfId="0" applyFont="1" applyBorder="1" applyAlignment="1">
      <alignment horizontal="center" vertical="center"/>
    </xf>
    <xf numFmtId="0" fontId="18" fillId="25" borderId="48" xfId="0" applyFont="1" applyFill="1" applyBorder="1" applyAlignment="1">
      <alignment horizontal="center" vertical="center"/>
    </xf>
    <xf numFmtId="0" fontId="18" fillId="25" borderId="46" xfId="0" applyFont="1" applyFill="1" applyBorder="1" applyAlignment="1">
      <alignment horizontal="center" vertical="center"/>
    </xf>
    <xf numFmtId="0" fontId="26" fillId="0" borderId="17" xfId="0" applyFont="1" applyBorder="1" applyAlignment="1">
      <alignment horizontal="center" vertical="center"/>
    </xf>
    <xf numFmtId="0" fontId="19" fillId="0" borderId="16" xfId="0" applyFont="1" applyBorder="1" applyAlignment="1">
      <alignment horizontal="center" vertical="center"/>
    </xf>
    <xf numFmtId="0" fontId="18" fillId="0" borderId="5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25" borderId="17" xfId="0" applyFont="1" applyFill="1" applyBorder="1" applyAlignment="1">
      <alignment horizontal="center" vertical="center"/>
    </xf>
    <xf numFmtId="0" fontId="18" fillId="25" borderId="25" xfId="0" applyFont="1" applyFill="1" applyBorder="1" applyAlignment="1">
      <alignment horizontal="center" vertical="center"/>
    </xf>
    <xf numFmtId="0" fontId="18" fillId="25" borderId="23" xfId="0" applyFont="1" applyFill="1" applyBorder="1" applyAlignment="1">
      <alignment horizontal="center" vertical="center"/>
    </xf>
    <xf numFmtId="0" fontId="18" fillId="25" borderId="22" xfId="0" applyFont="1" applyFill="1" applyBorder="1" applyAlignment="1">
      <alignment horizontal="center" vertical="center"/>
    </xf>
    <xf numFmtId="0" fontId="18" fillId="0" borderId="48" xfId="0" applyFont="1" applyBorder="1" applyAlignment="1">
      <alignment horizontal="center" vertical="center"/>
    </xf>
    <xf numFmtId="0" fontId="12" fillId="24" borderId="34" xfId="0" applyFont="1" applyFill="1" applyBorder="1" applyAlignment="1">
      <alignment horizontal="center" vertical="center"/>
    </xf>
    <xf numFmtId="0" fontId="26" fillId="25" borderId="16" xfId="0" applyFont="1" applyFill="1" applyBorder="1" applyAlignment="1">
      <alignment horizontal="center" vertical="center"/>
    </xf>
    <xf numFmtId="0" fontId="26" fillId="25" borderId="16" xfId="0" applyFont="1" applyFill="1" applyBorder="1" applyAlignment="1">
      <alignment horizontal="center" vertical="center" wrapText="1"/>
    </xf>
    <xf numFmtId="0" fontId="26" fillId="0" borderId="48" xfId="0" applyFont="1" applyBorder="1" applyAlignment="1">
      <alignment horizontal="center" vertical="center"/>
    </xf>
    <xf numFmtId="0" fontId="26" fillId="0" borderId="16" xfId="0" applyFont="1" applyBorder="1" applyAlignment="1">
      <alignment horizontal="center" vertical="center" wrapText="1"/>
    </xf>
    <xf numFmtId="0" fontId="18" fillId="0" borderId="54" xfId="0" applyFont="1" applyBorder="1" applyAlignment="1">
      <alignment horizontal="center" vertical="center"/>
    </xf>
    <xf numFmtId="0" fontId="18" fillId="25" borderId="38" xfId="0" applyFont="1" applyFill="1" applyBorder="1" applyAlignment="1">
      <alignment horizontal="center" vertical="center"/>
    </xf>
    <xf numFmtId="0" fontId="18" fillId="25" borderId="26" xfId="0" applyFont="1" applyFill="1" applyBorder="1" applyAlignment="1">
      <alignment horizontal="center" vertical="center"/>
    </xf>
    <xf numFmtId="0" fontId="18" fillId="0" borderId="53" xfId="0" applyFont="1" applyBorder="1" applyAlignment="1">
      <alignment horizontal="center" vertical="center"/>
    </xf>
    <xf numFmtId="0" fontId="26" fillId="0" borderId="16" xfId="0" applyFont="1" applyBorder="1" applyAlignment="1">
      <alignment horizontal="center"/>
    </xf>
    <xf numFmtId="0" fontId="13" fillId="0" borderId="39" xfId="0" applyFont="1" applyBorder="1" applyAlignment="1">
      <alignment horizontal="center" vertical="center"/>
    </xf>
    <xf numFmtId="0" fontId="16" fillId="24" borderId="34" xfId="0" applyFont="1" applyFill="1" applyBorder="1" applyAlignment="1">
      <alignment horizontal="center" vertical="center"/>
    </xf>
    <xf numFmtId="0" fontId="14" fillId="0" borderId="63" xfId="0" applyFont="1" applyBorder="1" applyAlignment="1">
      <alignment vertical="center" wrapText="1"/>
    </xf>
    <xf numFmtId="0" fontId="13" fillId="0" borderId="39" xfId="0" applyFont="1" applyBorder="1" applyAlignment="1">
      <alignment vertical="center" wrapText="1"/>
    </xf>
    <xf numFmtId="0" fontId="13" fillId="0" borderId="0" xfId="0" applyFont="1" applyAlignment="1">
      <alignment horizontal="center" vertical="center" textRotation="90"/>
    </xf>
    <xf numFmtId="0" fontId="26" fillId="0" borderId="0" xfId="0" applyFont="1" applyAlignment="1">
      <alignment horizontal="center" vertical="center" wrapText="1"/>
    </xf>
    <xf numFmtId="0" fontId="8" fillId="0" borderId="10" xfId="0" applyFont="1" applyBorder="1" applyAlignment="1">
      <alignment horizontal="center" vertical="center" textRotation="90"/>
    </xf>
    <xf numFmtId="49" fontId="14" fillId="0" borderId="26" xfId="0" applyNumberFormat="1" applyFont="1" applyBorder="1" applyAlignment="1">
      <alignment horizontal="center" vertical="center"/>
    </xf>
    <xf numFmtId="49" fontId="44" fillId="0" borderId="16" xfId="0" applyNumberFormat="1" applyFont="1" applyBorder="1" applyAlignment="1">
      <alignment horizontal="center" vertical="center"/>
    </xf>
    <xf numFmtId="49" fontId="44" fillId="0" borderId="16" xfId="0" applyNumberFormat="1" applyFont="1" applyBorder="1" applyAlignment="1">
      <alignment horizontal="center" vertical="center" wrapText="1"/>
    </xf>
    <xf numFmtId="49" fontId="44" fillId="0" borderId="17" xfId="0" applyNumberFormat="1" applyFont="1" applyBorder="1" applyAlignment="1">
      <alignment horizontal="center" vertical="center"/>
    </xf>
    <xf numFmtId="0" fontId="15" fillId="0" borderId="26" xfId="0" applyFont="1" applyBorder="1" applyAlignment="1">
      <alignment horizontal="center" vertical="center"/>
    </xf>
    <xf numFmtId="0" fontId="25" fillId="25" borderId="27" xfId="0" applyFont="1" applyFill="1" applyBorder="1" applyAlignment="1">
      <alignment horizontal="center" vertical="center"/>
    </xf>
    <xf numFmtId="0" fontId="25" fillId="25" borderId="35" xfId="0" applyFont="1" applyFill="1" applyBorder="1" applyAlignment="1">
      <alignment horizontal="center" vertical="center"/>
    </xf>
    <xf numFmtId="49" fontId="44" fillId="0" borderId="39" xfId="0" applyNumberFormat="1" applyFont="1" applyBorder="1" applyAlignment="1">
      <alignment horizontal="center" vertical="center"/>
    </xf>
    <xf numFmtId="0" fontId="29" fillId="24" borderId="26" xfId="0" applyFont="1" applyFill="1" applyBorder="1" applyAlignment="1">
      <alignment horizontal="center" vertical="center"/>
    </xf>
    <xf numFmtId="0" fontId="8" fillId="0" borderId="27" xfId="0" applyFont="1" applyBorder="1" applyAlignment="1">
      <alignment horizontal="center" vertical="center" textRotation="90"/>
    </xf>
    <xf numFmtId="0" fontId="8" fillId="0" borderId="26" xfId="0" applyFont="1" applyBorder="1" applyAlignment="1">
      <alignment horizontal="right" vertical="center" textRotation="90" wrapText="1"/>
    </xf>
    <xf numFmtId="0" fontId="32" fillId="0" borderId="26" xfId="0" applyFont="1" applyBorder="1" applyAlignment="1">
      <alignment horizontal="center" textRotation="90"/>
    </xf>
    <xf numFmtId="0" fontId="44" fillId="0" borderId="44" xfId="0" applyFont="1" applyBorder="1" applyAlignment="1">
      <alignment vertical="center"/>
    </xf>
    <xf numFmtId="0" fontId="19" fillId="0" borderId="20" xfId="0" applyFont="1" applyBorder="1" applyAlignment="1">
      <alignment horizontal="center" vertical="center"/>
    </xf>
    <xf numFmtId="0" fontId="26" fillId="25" borderId="20" xfId="0" applyFont="1" applyFill="1" applyBorder="1" applyAlignment="1">
      <alignment horizontal="center" vertical="center"/>
    </xf>
    <xf numFmtId="0" fontId="0" fillId="24" borderId="34" xfId="0" applyFill="1" applyBorder="1"/>
    <xf numFmtId="49" fontId="8" fillId="0" borderId="20" xfId="0" applyNumberFormat="1" applyFont="1" applyBorder="1" applyAlignment="1">
      <alignment vertical="center"/>
    </xf>
    <xf numFmtId="0" fontId="8" fillId="0" borderId="34" xfId="0" applyFont="1" applyBorder="1" applyAlignment="1">
      <alignment horizontal="center" vertical="center" textRotation="90"/>
    </xf>
    <xf numFmtId="0" fontId="32" fillId="0" borderId="34" xfId="0" applyFont="1" applyBorder="1" applyAlignment="1">
      <alignment horizontal="center" textRotation="90"/>
    </xf>
    <xf numFmtId="0" fontId="36" fillId="0" borderId="20" xfId="0" applyFont="1" applyBorder="1" applyAlignment="1">
      <alignment horizontal="center" vertical="center"/>
    </xf>
    <xf numFmtId="0" fontId="28" fillId="24" borderId="34" xfId="0" applyFont="1" applyFill="1" applyBorder="1" applyAlignment="1">
      <alignment horizontal="center"/>
    </xf>
    <xf numFmtId="0" fontId="36" fillId="0" borderId="39" xfId="0" applyFont="1" applyBorder="1" applyAlignment="1">
      <alignment horizontal="center" vertical="center"/>
    </xf>
    <xf numFmtId="0" fontId="16" fillId="24" borderId="34" xfId="0" applyFont="1" applyFill="1" applyBorder="1" applyAlignment="1">
      <alignment horizontal="center"/>
    </xf>
    <xf numFmtId="0" fontId="10" fillId="0" borderId="16" xfId="0" applyFont="1" applyBorder="1" applyAlignment="1">
      <alignment horizontal="center" vertical="center"/>
    </xf>
    <xf numFmtId="0" fontId="10" fillId="0" borderId="39" xfId="0" applyFont="1" applyBorder="1" applyAlignment="1">
      <alignment horizontal="center" vertical="center"/>
    </xf>
    <xf numFmtId="0" fontId="10" fillId="0" borderId="20" xfId="0" applyFont="1" applyBorder="1" applyAlignment="1">
      <alignment horizontal="center" vertical="center"/>
    </xf>
    <xf numFmtId="0" fontId="36" fillId="0" borderId="16" xfId="0" applyFont="1" applyBorder="1"/>
    <xf numFmtId="0" fontId="12" fillId="0" borderId="16" xfId="0" applyFont="1" applyBorder="1" applyAlignment="1">
      <alignment horizontal="center" vertical="center"/>
    </xf>
    <xf numFmtId="0" fontId="8" fillId="24" borderId="20" xfId="0" applyFont="1" applyFill="1" applyBorder="1" applyAlignment="1" applyProtection="1">
      <alignment horizontal="center" vertical="center"/>
      <protection locked="0"/>
    </xf>
    <xf numFmtId="0" fontId="8" fillId="24" borderId="20" xfId="0" applyFont="1" applyFill="1" applyBorder="1" applyAlignment="1">
      <alignment horizontal="center" vertical="center"/>
    </xf>
    <xf numFmtId="0" fontId="8" fillId="0" borderId="48" xfId="0" applyFont="1" applyBorder="1" applyAlignment="1">
      <alignment horizontal="left" vertical="center"/>
    </xf>
    <xf numFmtId="0" fontId="13" fillId="0" borderId="33" xfId="0" applyFont="1" applyBorder="1" applyAlignment="1">
      <alignment vertical="center" wrapText="1"/>
    </xf>
    <xf numFmtId="0" fontId="38" fillId="24" borderId="43" xfId="0" applyFont="1" applyFill="1" applyBorder="1" applyAlignment="1">
      <alignment vertical="center"/>
    </xf>
    <xf numFmtId="0" fontId="38" fillId="24" borderId="47" xfId="0" applyFont="1" applyFill="1" applyBorder="1" applyAlignment="1">
      <alignment vertical="center"/>
    </xf>
    <xf numFmtId="0" fontId="38" fillId="24" borderId="42" xfId="0" applyFont="1" applyFill="1" applyBorder="1" applyAlignment="1">
      <alignment vertical="center"/>
    </xf>
    <xf numFmtId="0" fontId="38" fillId="24" borderId="40" xfId="0" applyFont="1" applyFill="1" applyBorder="1" applyAlignment="1">
      <alignment vertical="center"/>
    </xf>
    <xf numFmtId="49" fontId="14" fillId="0" borderId="48" xfId="0" applyNumberFormat="1" applyFont="1" applyBorder="1" applyAlignment="1">
      <alignment horizontal="left" vertical="center"/>
    </xf>
    <xf numFmtId="0" fontId="0" fillId="24" borderId="47" xfId="0" applyFill="1" applyBorder="1" applyAlignment="1">
      <alignment vertical="center"/>
    </xf>
    <xf numFmtId="0" fontId="0" fillId="24" borderId="29" xfId="0" applyFill="1" applyBorder="1" applyAlignment="1">
      <alignment vertical="center"/>
    </xf>
    <xf numFmtId="0" fontId="8" fillId="25" borderId="0" xfId="0" applyFont="1" applyFill="1" applyAlignment="1">
      <alignment vertical="center"/>
    </xf>
    <xf numFmtId="0" fontId="57" fillId="26" borderId="0" xfId="0" applyFont="1" applyFill="1" applyAlignment="1">
      <alignment vertical="center"/>
    </xf>
    <xf numFmtId="0" fontId="15" fillId="26" borderId="0" xfId="0" applyFont="1" applyFill="1" applyAlignment="1">
      <alignment vertical="center"/>
    </xf>
    <xf numFmtId="0" fontId="36" fillId="0" borderId="16" xfId="0" applyFont="1" applyBorder="1" applyAlignment="1">
      <alignment horizontal="center"/>
    </xf>
    <xf numFmtId="0" fontId="26" fillId="34" borderId="0" xfId="0" applyFont="1" applyFill="1" applyAlignment="1">
      <alignment horizontal="center" vertical="center"/>
    </xf>
    <xf numFmtId="0" fontId="48" fillId="0" borderId="65" xfId="0" applyFont="1" applyBorder="1" applyAlignment="1">
      <alignment vertical="center" wrapText="1"/>
    </xf>
    <xf numFmtId="0" fontId="0" fillId="34" borderId="0" xfId="0" applyFill="1" applyAlignment="1">
      <alignment vertical="center"/>
    </xf>
    <xf numFmtId="0" fontId="8" fillId="0" borderId="20" xfId="0" applyFont="1" applyBorder="1" applyAlignment="1">
      <alignment horizontal="center" vertical="center"/>
    </xf>
    <xf numFmtId="0" fontId="15" fillId="0" borderId="20" xfId="43" applyFont="1" applyBorder="1" applyAlignment="1">
      <alignment vertical="center" wrapText="1"/>
    </xf>
    <xf numFmtId="0" fontId="15" fillId="0" borderId="16" xfId="43" applyFont="1" applyBorder="1" applyAlignment="1">
      <alignment vertical="center" wrapText="1"/>
    </xf>
    <xf numFmtId="0" fontId="15" fillId="25" borderId="20" xfId="0" applyFont="1" applyFill="1" applyBorder="1" applyAlignment="1">
      <alignment horizontal="left" vertical="center" wrapText="1" readingOrder="1"/>
    </xf>
    <xf numFmtId="0" fontId="15" fillId="25" borderId="16" xfId="0" applyFont="1" applyFill="1" applyBorder="1" applyAlignment="1">
      <alignment horizontal="left" vertical="center" wrapText="1" readingOrder="1"/>
    </xf>
    <xf numFmtId="0" fontId="15" fillId="25" borderId="17" xfId="0" applyFont="1" applyFill="1" applyBorder="1" applyAlignment="1">
      <alignment horizontal="left" vertical="center" wrapText="1" readingOrder="1"/>
    </xf>
    <xf numFmtId="49" fontId="8" fillId="35" borderId="37" xfId="0" applyNumberFormat="1" applyFont="1" applyFill="1" applyBorder="1" applyAlignment="1">
      <alignment horizontal="left" vertical="center"/>
    </xf>
    <xf numFmtId="0" fontId="15" fillId="35" borderId="16" xfId="0" applyFont="1" applyFill="1" applyBorder="1" applyAlignment="1">
      <alignment vertical="center" wrapText="1"/>
    </xf>
    <xf numFmtId="0" fontId="26" fillId="25" borderId="17" xfId="0" applyFont="1" applyFill="1" applyBorder="1" applyAlignment="1">
      <alignment horizontal="center" vertical="center"/>
    </xf>
    <xf numFmtId="0" fontId="0" fillId="0" borderId="16" xfId="0" applyBorder="1" applyAlignment="1">
      <alignment horizontal="center"/>
    </xf>
    <xf numFmtId="0" fontId="8" fillId="0" borderId="16" xfId="0" applyFont="1" applyBorder="1" applyAlignment="1">
      <alignment vertical="center"/>
    </xf>
    <xf numFmtId="0" fontId="0" fillId="0" borderId="26" xfId="0" applyBorder="1" applyAlignment="1">
      <alignment horizontal="center"/>
    </xf>
    <xf numFmtId="0" fontId="8" fillId="24" borderId="17" xfId="0" applyFont="1" applyFill="1" applyBorder="1" applyAlignment="1">
      <alignment horizontal="center" vertical="center"/>
    </xf>
    <xf numFmtId="0" fontId="8" fillId="24" borderId="16" xfId="0" applyFont="1" applyFill="1" applyBorder="1" applyAlignment="1">
      <alignment horizontal="center" vertical="center"/>
    </xf>
    <xf numFmtId="49" fontId="8" fillId="0" borderId="53" xfId="0" applyNumberFormat="1" applyFont="1" applyBorder="1" applyAlignment="1">
      <alignment horizontal="left" vertical="center"/>
    </xf>
    <xf numFmtId="0" fontId="80" fillId="0" borderId="26" xfId="0" applyFont="1" applyBorder="1" applyAlignment="1">
      <alignment vertical="center" wrapText="1"/>
    </xf>
    <xf numFmtId="0" fontId="26" fillId="34" borderId="16" xfId="0" applyFont="1" applyFill="1" applyBorder="1" applyAlignment="1">
      <alignment horizontal="center" vertical="center"/>
    </xf>
    <xf numFmtId="0" fontId="80" fillId="25" borderId="26" xfId="0" applyFont="1" applyFill="1" applyBorder="1" applyAlignment="1">
      <alignment vertical="center" wrapText="1"/>
    </xf>
    <xf numFmtId="49" fontId="8" fillId="34" borderId="20" xfId="0" applyNumberFormat="1" applyFont="1" applyFill="1" applyBorder="1" applyAlignment="1">
      <alignment horizontal="left" vertical="center"/>
    </xf>
    <xf numFmtId="0" fontId="15" fillId="34" borderId="21" xfId="0" applyFont="1" applyFill="1" applyBorder="1" applyAlignment="1">
      <alignment vertical="center" wrapText="1"/>
    </xf>
    <xf numFmtId="49" fontId="8" fillId="34" borderId="16" xfId="0" applyNumberFormat="1" applyFont="1" applyFill="1" applyBorder="1" applyAlignment="1">
      <alignment horizontal="left" vertical="center"/>
    </xf>
    <xf numFmtId="0" fontId="15" fillId="34" borderId="16" xfId="0" applyFont="1" applyFill="1" applyBorder="1" applyAlignment="1">
      <alignment vertical="center" wrapText="1"/>
    </xf>
    <xf numFmtId="0" fontId="15" fillId="34" borderId="20" xfId="0" applyFont="1" applyFill="1" applyBorder="1" applyAlignment="1">
      <alignment vertical="center" wrapText="1"/>
    </xf>
    <xf numFmtId="1" fontId="44" fillId="0" borderId="16" xfId="0" applyNumberFormat="1" applyFont="1" applyBorder="1" applyAlignment="1">
      <alignment horizontal="center" vertical="center"/>
    </xf>
    <xf numFmtId="0" fontId="47" fillId="0" borderId="34" xfId="0" applyFont="1" applyBorder="1" applyAlignment="1">
      <alignment vertical="center" wrapText="1"/>
    </xf>
    <xf numFmtId="0" fontId="6" fillId="24" borderId="47" xfId="0" applyFont="1" applyFill="1" applyBorder="1" applyAlignment="1">
      <alignment vertical="center"/>
    </xf>
    <xf numFmtId="0" fontId="53" fillId="24" borderId="45" xfId="0" applyFont="1" applyFill="1" applyBorder="1" applyAlignment="1">
      <alignment vertical="center"/>
    </xf>
    <xf numFmtId="49" fontId="8" fillId="0" borderId="45" xfId="0" applyNumberFormat="1" applyFont="1" applyBorder="1" applyAlignment="1">
      <alignment horizontal="left" vertical="center"/>
    </xf>
    <xf numFmtId="0" fontId="26" fillId="34" borderId="20" xfId="0" applyFont="1" applyFill="1" applyBorder="1" applyAlignment="1">
      <alignment horizontal="center" vertical="center"/>
    </xf>
    <xf numFmtId="0" fontId="13" fillId="0" borderId="65" xfId="0" applyFont="1" applyBorder="1" applyAlignment="1">
      <alignment vertical="center" wrapText="1"/>
    </xf>
    <xf numFmtId="0" fontId="41" fillId="24" borderId="40" xfId="0" applyFont="1" applyFill="1" applyBorder="1" applyAlignment="1">
      <alignment horizontal="center" vertical="center"/>
    </xf>
    <xf numFmtId="0" fontId="9" fillId="0" borderId="12" xfId="0" applyFont="1" applyBorder="1" applyAlignment="1">
      <alignment horizontal="right" textRotation="90"/>
    </xf>
    <xf numFmtId="0" fontId="9" fillId="0" borderId="19" xfId="0" applyFont="1" applyBorder="1" applyAlignment="1">
      <alignment horizontal="right" textRotation="90"/>
    </xf>
    <xf numFmtId="0" fontId="10" fillId="0" borderId="26" xfId="0" applyFont="1" applyBorder="1" applyAlignment="1">
      <alignment horizontal="center" textRotation="90"/>
    </xf>
    <xf numFmtId="0" fontId="11" fillId="25" borderId="26" xfId="0" applyFont="1" applyFill="1" applyBorder="1" applyAlignment="1">
      <alignment horizontal="center" textRotation="90"/>
    </xf>
    <xf numFmtId="0" fontId="12" fillId="25" borderId="26" xfId="0" applyFont="1" applyFill="1" applyBorder="1" applyAlignment="1">
      <alignment horizontal="center" textRotation="90"/>
    </xf>
    <xf numFmtId="49" fontId="44" fillId="0" borderId="20" xfId="0" applyNumberFormat="1" applyFont="1" applyBorder="1" applyAlignment="1">
      <alignment horizontal="center" vertical="center"/>
    </xf>
    <xf numFmtId="49" fontId="14" fillId="0" borderId="34" xfId="0" applyNumberFormat="1" applyFont="1" applyBorder="1" applyAlignment="1">
      <alignment horizontal="center" vertical="center"/>
    </xf>
    <xf numFmtId="49" fontId="8" fillId="35" borderId="16" xfId="0" applyNumberFormat="1" applyFont="1" applyFill="1" applyBorder="1" applyAlignment="1">
      <alignment horizontal="left" vertical="center"/>
    </xf>
    <xf numFmtId="0" fontId="15" fillId="35" borderId="16" xfId="0" applyFont="1" applyFill="1" applyBorder="1" applyAlignment="1">
      <alignment horizontal="left" vertical="center" wrapText="1"/>
    </xf>
    <xf numFmtId="0" fontId="15" fillId="0" borderId="24" xfId="0" applyFont="1" applyBorder="1" applyAlignment="1">
      <alignment horizontal="right" vertical="center" wrapText="1"/>
    </xf>
    <xf numFmtId="0" fontId="16" fillId="24" borderId="49" xfId="0" applyFont="1" applyFill="1" applyBorder="1" applyAlignment="1">
      <alignment horizontal="center" vertical="center"/>
    </xf>
    <xf numFmtId="0" fontId="79" fillId="0" borderId="27" xfId="0" applyFont="1" applyBorder="1" applyAlignment="1">
      <alignment horizontal="left" vertical="center" wrapText="1"/>
    </xf>
    <xf numFmtId="0" fontId="17" fillId="0" borderId="101" xfId="0" applyFont="1" applyBorder="1" applyAlignment="1">
      <alignment horizontal="center" vertical="center"/>
    </xf>
    <xf numFmtId="0" fontId="8" fillId="0" borderId="39" xfId="0" applyFont="1" applyBorder="1" applyAlignment="1">
      <alignment horizontal="center" vertical="center"/>
    </xf>
    <xf numFmtId="0" fontId="8" fillId="0" borderId="48" xfId="0" applyFont="1" applyBorder="1" applyAlignment="1">
      <alignment vertical="center"/>
    </xf>
    <xf numFmtId="0" fontId="49" fillId="0" borderId="16" xfId="0" applyFont="1" applyBorder="1" applyAlignment="1">
      <alignment horizontal="left" vertical="center"/>
    </xf>
    <xf numFmtId="0" fontId="17" fillId="0" borderId="21" xfId="0" applyFont="1" applyBorder="1" applyAlignment="1">
      <alignment horizontal="center" vertical="center"/>
    </xf>
    <xf numFmtId="0" fontId="8" fillId="0" borderId="34" xfId="0" applyFont="1" applyBorder="1" applyAlignment="1" applyProtection="1">
      <alignment horizontal="center" vertical="center"/>
      <protection locked="0"/>
    </xf>
    <xf numFmtId="0" fontId="44" fillId="0" borderId="53" xfId="0" applyFont="1" applyBorder="1" applyAlignment="1">
      <alignment horizontal="left" vertical="center" wrapText="1"/>
    </xf>
    <xf numFmtId="0" fontId="15" fillId="0" borderId="48" xfId="0" applyFont="1" applyBorder="1" applyAlignment="1">
      <alignment horizontal="left" vertical="center" wrapText="1"/>
    </xf>
    <xf numFmtId="0" fontId="8" fillId="37" borderId="48" xfId="0" applyFont="1" applyFill="1" applyBorder="1" applyAlignment="1" applyProtection="1">
      <alignment horizontal="center" vertical="center"/>
      <protection locked="0"/>
    </xf>
    <xf numFmtId="0" fontId="44" fillId="0" borderId="16" xfId="0" applyFont="1" applyBorder="1" applyAlignment="1">
      <alignment vertical="center" wrapText="1"/>
    </xf>
    <xf numFmtId="49" fontId="8" fillId="0" borderId="30" xfId="0" applyNumberFormat="1" applyFont="1" applyBorder="1" applyAlignment="1">
      <alignment horizontal="left" vertical="center"/>
    </xf>
    <xf numFmtId="0" fontId="8" fillId="37" borderId="48" xfId="0" applyFont="1" applyFill="1" applyBorder="1" applyAlignment="1">
      <alignment horizontal="center" vertical="center"/>
    </xf>
    <xf numFmtId="2" fontId="8" fillId="0" borderId="16" xfId="0" applyNumberFormat="1" applyFont="1" applyBorder="1" applyAlignment="1">
      <alignment horizontal="left" vertical="center"/>
    </xf>
    <xf numFmtId="0" fontId="8" fillId="37" borderId="20" xfId="0" applyFont="1" applyFill="1" applyBorder="1" applyAlignment="1" applyProtection="1">
      <alignment horizontal="center" vertical="center"/>
      <protection locked="0"/>
    </xf>
    <xf numFmtId="0" fontId="8" fillId="37" borderId="20" xfId="0" applyFont="1" applyFill="1" applyBorder="1" applyAlignment="1">
      <alignment horizontal="center" vertical="center"/>
    </xf>
    <xf numFmtId="0" fontId="8" fillId="37" borderId="48" xfId="0" applyFont="1" applyFill="1" applyBorder="1" applyAlignment="1" applyProtection="1">
      <alignment vertical="center"/>
      <protection locked="0"/>
    </xf>
    <xf numFmtId="0" fontId="15" fillId="0" borderId="48" xfId="43" applyFont="1" applyBorder="1" applyAlignment="1">
      <alignment vertical="center" wrapText="1"/>
    </xf>
    <xf numFmtId="0" fontId="8" fillId="24" borderId="48" xfId="0" applyFont="1" applyFill="1" applyBorder="1" applyAlignment="1">
      <alignment horizontal="center" vertical="center"/>
    </xf>
    <xf numFmtId="0" fontId="87" fillId="0" borderId="53" xfId="0" applyFont="1" applyBorder="1" applyAlignment="1">
      <alignment vertical="center"/>
    </xf>
    <xf numFmtId="0" fontId="17" fillId="0" borderId="62" xfId="0" applyFont="1" applyBorder="1" applyAlignment="1">
      <alignment horizontal="center" vertical="center"/>
    </xf>
    <xf numFmtId="0" fontId="44" fillId="0" borderId="48" xfId="0" applyFont="1" applyBorder="1" applyAlignment="1">
      <alignment vertical="center" wrapText="1"/>
    </xf>
    <xf numFmtId="0" fontId="18" fillId="24" borderId="102" xfId="0" applyFont="1" applyFill="1" applyBorder="1" applyAlignment="1">
      <alignment horizontal="center" vertical="center"/>
    </xf>
    <xf numFmtId="0" fontId="18" fillId="24" borderId="103" xfId="0" applyFont="1" applyFill="1" applyBorder="1" applyAlignment="1">
      <alignment horizontal="center" vertical="center"/>
    </xf>
    <xf numFmtId="0" fontId="0" fillId="24" borderId="48" xfId="0" applyFill="1" applyBorder="1" applyAlignment="1">
      <alignment vertical="center"/>
    </xf>
    <xf numFmtId="0" fontId="12" fillId="24" borderId="48" xfId="0" applyFont="1" applyFill="1" applyBorder="1" applyAlignment="1">
      <alignment horizontal="center" vertical="center"/>
    </xf>
    <xf numFmtId="0" fontId="8" fillId="37" borderId="20" xfId="0" applyFont="1" applyFill="1" applyBorder="1" applyAlignment="1" applyProtection="1">
      <alignment vertical="center"/>
      <protection locked="0"/>
    </xf>
    <xf numFmtId="49" fontId="8" fillId="25" borderId="17" xfId="0" applyNumberFormat="1" applyFont="1" applyFill="1" applyBorder="1" applyAlignment="1">
      <alignment vertical="center"/>
    </xf>
    <xf numFmtId="0" fontId="15" fillId="35" borderId="39" xfId="0" applyFont="1" applyFill="1" applyBorder="1" applyAlignment="1">
      <alignment vertical="center" wrapText="1"/>
    </xf>
    <xf numFmtId="0" fontId="8" fillId="37" borderId="34" xfId="0" applyFont="1" applyFill="1" applyBorder="1" applyAlignment="1">
      <alignment vertical="center"/>
    </xf>
    <xf numFmtId="0" fontId="17" fillId="26" borderId="39" xfId="0" applyFont="1" applyFill="1" applyBorder="1" applyAlignment="1">
      <alignment horizontal="center" vertical="center"/>
    </xf>
    <xf numFmtId="0" fontId="18" fillId="0" borderId="39" xfId="0" applyFont="1" applyBorder="1" applyAlignment="1">
      <alignment horizontal="center" vertical="center"/>
    </xf>
    <xf numFmtId="0" fontId="44" fillId="0" borderId="20" xfId="0" applyFont="1" applyBorder="1" applyAlignment="1">
      <alignment horizontal="left" vertical="center" wrapText="1"/>
    </xf>
    <xf numFmtId="0" fontId="15" fillId="0" borderId="61" xfId="0" applyFont="1" applyBorder="1" applyAlignment="1">
      <alignment horizontal="right" vertical="center" wrapText="1"/>
    </xf>
    <xf numFmtId="0" fontId="8" fillId="0" borderId="26" xfId="0" applyFont="1" applyBorder="1" applyAlignment="1">
      <alignment horizontal="left" vertical="center"/>
    </xf>
    <xf numFmtId="0" fontId="44" fillId="0" borderId="62" xfId="0" applyFont="1" applyBorder="1" applyAlignment="1">
      <alignment vertical="center" wrapText="1"/>
    </xf>
    <xf numFmtId="0" fontId="17" fillId="35" borderId="37" xfId="0" applyFont="1" applyFill="1" applyBorder="1" applyAlignment="1">
      <alignment horizontal="center" vertical="center"/>
    </xf>
    <xf numFmtId="0" fontId="17" fillId="25" borderId="71" xfId="0" applyFont="1" applyFill="1" applyBorder="1" applyAlignment="1">
      <alignment horizontal="center" vertical="center"/>
    </xf>
    <xf numFmtId="0" fontId="6" fillId="29" borderId="0" xfId="0" applyFont="1" applyFill="1" applyAlignment="1">
      <alignment vertical="center"/>
    </xf>
    <xf numFmtId="0" fontId="8" fillId="24" borderId="48" xfId="0" applyFont="1" applyFill="1" applyBorder="1" applyAlignment="1" applyProtection="1">
      <alignment horizontal="center" vertical="center"/>
      <protection locked="0"/>
    </xf>
    <xf numFmtId="0" fontId="2" fillId="34" borderId="0" xfId="54" applyFill="1" applyProtection="1">
      <protection locked="0"/>
    </xf>
    <xf numFmtId="0" fontId="2" fillId="34" borderId="0" xfId="54" applyFill="1"/>
    <xf numFmtId="0" fontId="82" fillId="34" borderId="0" xfId="54" applyFont="1" applyFill="1"/>
    <xf numFmtId="0" fontId="90" fillId="34" borderId="0" xfId="55" applyFill="1"/>
    <xf numFmtId="0" fontId="85" fillId="34" borderId="0" xfId="54" applyFont="1" applyFill="1"/>
    <xf numFmtId="0" fontId="2" fillId="34" borderId="10" xfId="54" applyFill="1" applyBorder="1"/>
    <xf numFmtId="0" fontId="2" fillId="34" borderId="14" xfId="54" applyFill="1" applyBorder="1"/>
    <xf numFmtId="0" fontId="2" fillId="34" borderId="11" xfId="54" applyFill="1" applyBorder="1"/>
    <xf numFmtId="0" fontId="2" fillId="34" borderId="58" xfId="54" applyFill="1" applyBorder="1"/>
    <xf numFmtId="0" fontId="2" fillId="34" borderId="102" xfId="54" applyFill="1" applyBorder="1"/>
    <xf numFmtId="0" fontId="2" fillId="34" borderId="110" xfId="54" applyFill="1" applyBorder="1"/>
    <xf numFmtId="0" fontId="2" fillId="34" borderId="103" xfId="54" applyFill="1" applyBorder="1"/>
    <xf numFmtId="0" fontId="91" fillId="34" borderId="53" xfId="54" applyFont="1" applyFill="1" applyBorder="1" applyAlignment="1" applyProtection="1">
      <alignment wrapText="1"/>
      <protection locked="0"/>
    </xf>
    <xf numFmtId="0" fontId="84" fillId="34" borderId="111" xfId="46" applyFill="1" applyBorder="1" applyAlignment="1">
      <alignment vertical="center" wrapText="1"/>
    </xf>
    <xf numFmtId="0" fontId="2" fillId="34" borderId="36" xfId="54" applyFill="1" applyBorder="1" applyAlignment="1">
      <alignment vertical="center" wrapText="1"/>
    </xf>
    <xf numFmtId="0" fontId="2" fillId="34" borderId="73" xfId="54" applyFill="1" applyBorder="1" applyAlignment="1">
      <alignment vertical="center" wrapText="1"/>
    </xf>
    <xf numFmtId="0" fontId="2" fillId="34" borderId="0" xfId="54" applyFill="1" applyAlignment="1" applyProtection="1">
      <alignment wrapText="1"/>
      <protection locked="0"/>
    </xf>
    <xf numFmtId="0" fontId="2" fillId="34" borderId="0" xfId="54" applyFill="1" applyAlignment="1">
      <alignment wrapText="1"/>
    </xf>
    <xf numFmtId="0" fontId="91" fillId="34" borderId="16" xfId="54" applyFont="1" applyFill="1" applyBorder="1" applyAlignment="1" applyProtection="1">
      <alignment wrapText="1"/>
      <protection locked="0"/>
    </xf>
    <xf numFmtId="0" fontId="84" fillId="34" borderId="68" xfId="46" applyFill="1" applyBorder="1" applyAlignment="1">
      <alignment horizontal="left" vertical="center" wrapText="1"/>
    </xf>
    <xf numFmtId="0" fontId="92" fillId="34" borderId="57" xfId="54" applyFont="1" applyFill="1" applyBorder="1" applyAlignment="1">
      <alignment horizontal="left" vertical="center" wrapText="1"/>
    </xf>
    <xf numFmtId="0" fontId="92" fillId="34" borderId="56" xfId="54" applyFont="1" applyFill="1" applyBorder="1" applyAlignment="1">
      <alignment horizontal="left" vertical="center" wrapText="1"/>
    </xf>
    <xf numFmtId="0" fontId="91" fillId="34" borderId="39" xfId="54" applyFont="1" applyFill="1" applyBorder="1" applyAlignment="1" applyProtection="1">
      <alignment wrapText="1"/>
      <protection locked="0"/>
    </xf>
    <xf numFmtId="0" fontId="84" fillId="34" borderId="69" xfId="46" applyFill="1" applyBorder="1" applyAlignment="1">
      <alignment horizontal="left" vertical="center" wrapText="1"/>
    </xf>
    <xf numFmtId="0" fontId="92" fillId="34" borderId="32" xfId="54" applyFont="1" applyFill="1" applyBorder="1" applyAlignment="1">
      <alignment horizontal="left" vertical="center" wrapText="1"/>
    </xf>
    <xf numFmtId="0" fontId="92" fillId="34" borderId="70" xfId="54" applyFont="1" applyFill="1" applyBorder="1" applyAlignment="1">
      <alignment horizontal="left" vertical="center" wrapText="1"/>
    </xf>
    <xf numFmtId="0" fontId="2" fillId="34" borderId="0" xfId="54" applyFill="1" applyAlignment="1">
      <alignment vertical="center"/>
    </xf>
    <xf numFmtId="0" fontId="85" fillId="34" borderId="0" xfId="54" applyFont="1" applyFill="1" applyAlignment="1">
      <alignment vertical="center"/>
    </xf>
    <xf numFmtId="0" fontId="2" fillId="34" borderId="26" xfId="54" applyFill="1" applyBorder="1"/>
    <xf numFmtId="0" fontId="2" fillId="34" borderId="10" xfId="54" applyFill="1" applyBorder="1" applyAlignment="1">
      <alignment vertical="center"/>
    </xf>
    <xf numFmtId="0" fontId="2" fillId="34" borderId="14" xfId="54" applyFill="1" applyBorder="1" applyAlignment="1">
      <alignment vertical="center"/>
    </xf>
    <xf numFmtId="0" fontId="2" fillId="34" borderId="11" xfId="54" applyFill="1" applyBorder="1" applyAlignment="1">
      <alignment vertical="center"/>
    </xf>
    <xf numFmtId="0" fontId="2" fillId="34" borderId="28" xfId="54" applyFill="1" applyBorder="1"/>
    <xf numFmtId="0" fontId="2" fillId="34" borderId="49" xfId="54" applyFill="1" applyBorder="1" applyAlignment="1">
      <alignment vertical="center"/>
    </xf>
    <xf numFmtId="0" fontId="2" fillId="34" borderId="112" xfId="54" applyFill="1" applyBorder="1" applyAlignment="1">
      <alignment vertical="center"/>
    </xf>
    <xf numFmtId="0" fontId="2" fillId="34" borderId="50" xfId="54" applyFill="1" applyBorder="1" applyAlignment="1">
      <alignment vertical="center"/>
    </xf>
    <xf numFmtId="0" fontId="84" fillId="34" borderId="66" xfId="46" applyFill="1" applyBorder="1" applyAlignment="1">
      <alignment horizontal="left" vertical="center" wrapText="1"/>
    </xf>
    <xf numFmtId="0" fontId="92" fillId="34" borderId="31" xfId="54" applyFont="1" applyFill="1" applyBorder="1" applyAlignment="1">
      <alignment horizontal="left" vertical="center" wrapText="1"/>
    </xf>
    <xf numFmtId="0" fontId="92" fillId="34" borderId="67" xfId="54" applyFont="1" applyFill="1" applyBorder="1" applyAlignment="1">
      <alignment horizontal="left" vertical="center" wrapText="1"/>
    </xf>
    <xf numFmtId="0" fontId="83" fillId="34" borderId="0" xfId="54" applyFont="1" applyFill="1"/>
    <xf numFmtId="0" fontId="92" fillId="34" borderId="0" xfId="54" applyFont="1" applyFill="1" applyAlignment="1">
      <alignment horizontal="left" vertical="center" wrapText="1"/>
    </xf>
    <xf numFmtId="0" fontId="92" fillId="34" borderId="0" xfId="54" applyFont="1" applyFill="1" applyAlignment="1">
      <alignment horizontal="left" vertical="top" wrapText="1"/>
    </xf>
    <xf numFmtId="0" fontId="84" fillId="34" borderId="0" xfId="46" applyFill="1"/>
    <xf numFmtId="0" fontId="2" fillId="0" borderId="0" xfId="54" applyProtection="1">
      <protection locked="0"/>
    </xf>
    <xf numFmtId="0" fontId="2" fillId="0" borderId="0" xfId="54"/>
    <xf numFmtId="2" fontId="44" fillId="0" borderId="16" xfId="0" applyNumberFormat="1" applyFont="1" applyBorder="1" applyAlignment="1">
      <alignment horizontal="center" vertical="center"/>
    </xf>
    <xf numFmtId="2" fontId="44" fillId="0" borderId="20" xfId="0" applyNumberFormat="1" applyFont="1" applyBorder="1" applyAlignment="1">
      <alignment horizontal="center" vertical="center" wrapText="1"/>
    </xf>
    <xf numFmtId="0" fontId="0" fillId="24" borderId="40" xfId="0" applyFill="1" applyBorder="1"/>
    <xf numFmtId="0" fontId="0" fillId="24" borderId="43" xfId="0" applyFill="1" applyBorder="1"/>
    <xf numFmtId="0" fontId="0" fillId="24" borderId="42" xfId="0" applyFill="1" applyBorder="1"/>
    <xf numFmtId="0" fontId="0" fillId="24" borderId="41" xfId="0" applyFill="1" applyBorder="1"/>
    <xf numFmtId="0" fontId="8" fillId="24" borderId="39" xfId="0" applyFont="1" applyFill="1" applyBorder="1" applyAlignment="1">
      <alignment horizontal="center" vertical="center"/>
    </xf>
    <xf numFmtId="0" fontId="36" fillId="0" borderId="53" xfId="0" applyFont="1" applyBorder="1" applyAlignment="1">
      <alignment horizontal="center" vertical="center"/>
    </xf>
    <xf numFmtId="49" fontId="14" fillId="0" borderId="28" xfId="0" applyNumberFormat="1" applyFont="1" applyBorder="1" applyAlignment="1">
      <alignment horizontal="left" vertical="center"/>
    </xf>
    <xf numFmtId="0" fontId="16" fillId="24" borderId="26" xfId="0" applyFont="1" applyFill="1" applyBorder="1" applyAlignment="1">
      <alignment horizontal="left" vertical="center"/>
    </xf>
    <xf numFmtId="0" fontId="21" fillId="24" borderId="29" xfId="0" applyFont="1" applyFill="1" applyBorder="1" applyAlignment="1">
      <alignment vertical="center"/>
    </xf>
    <xf numFmtId="0" fontId="0" fillId="0" borderId="48" xfId="0" applyBorder="1" applyAlignment="1">
      <alignment horizontal="center"/>
    </xf>
    <xf numFmtId="0" fontId="0" fillId="0" borderId="17" xfId="0" applyBorder="1" applyAlignment="1">
      <alignment horizontal="center"/>
    </xf>
    <xf numFmtId="0" fontId="49" fillId="0" borderId="62" xfId="0" applyFont="1" applyBorder="1" applyAlignment="1">
      <alignment horizontal="left" vertical="center"/>
    </xf>
    <xf numFmtId="0" fontId="0" fillId="0" borderId="27" xfId="0" applyBorder="1" applyAlignment="1">
      <alignment vertical="center"/>
    </xf>
    <xf numFmtId="0" fontId="0" fillId="0" borderId="25" xfId="0" applyBorder="1" applyAlignment="1">
      <alignment vertical="center"/>
    </xf>
    <xf numFmtId="0" fontId="44" fillId="0" borderId="37" xfId="0" applyFont="1" applyBorder="1" applyAlignment="1">
      <alignment horizontal="left" vertical="center" wrapText="1"/>
    </xf>
    <xf numFmtId="0" fontId="8" fillId="24" borderId="53" xfId="0" applyFont="1" applyFill="1" applyBorder="1" applyAlignment="1" applyProtection="1">
      <alignment horizontal="center" vertical="center"/>
      <protection locked="0"/>
    </xf>
    <xf numFmtId="0" fontId="44" fillId="0" borderId="20" xfId="0" applyFont="1" applyBorder="1" applyAlignment="1">
      <alignment vertical="center" wrapText="1"/>
    </xf>
    <xf numFmtId="0" fontId="8" fillId="0" borderId="24" xfId="0" applyFont="1" applyBorder="1" applyAlignment="1">
      <alignment horizontal="center" vertical="center"/>
    </xf>
    <xf numFmtId="0" fontId="8" fillId="34" borderId="0" xfId="0" applyFont="1" applyFill="1" applyAlignment="1">
      <alignment vertical="center"/>
    </xf>
    <xf numFmtId="0" fontId="0" fillId="36" borderId="0" xfId="0" applyFill="1" applyAlignment="1">
      <alignment vertical="center"/>
    </xf>
    <xf numFmtId="0" fontId="50" fillId="36" borderId="0" xfId="0" applyFont="1" applyFill="1" applyAlignment="1">
      <alignment vertical="center"/>
    </xf>
    <xf numFmtId="0" fontId="16" fillId="34" borderId="0" xfId="0" applyFont="1" applyFill="1" applyAlignment="1">
      <alignment vertical="center"/>
    </xf>
    <xf numFmtId="49" fontId="8" fillId="36" borderId="55" xfId="0" applyNumberFormat="1" applyFont="1" applyFill="1" applyBorder="1" applyAlignment="1">
      <alignment horizontal="left" vertical="center"/>
    </xf>
    <xf numFmtId="0" fontId="45" fillId="36" borderId="55" xfId="0" applyFont="1" applyFill="1" applyBorder="1" applyAlignment="1">
      <alignment vertical="center" wrapText="1"/>
    </xf>
    <xf numFmtId="0" fontId="93" fillId="25" borderId="0" xfId="0" applyFont="1" applyFill="1" applyAlignment="1">
      <alignment vertical="center"/>
    </xf>
    <xf numFmtId="0" fontId="6" fillId="36" borderId="0" xfId="0" applyFont="1" applyFill="1" applyAlignment="1">
      <alignment vertical="center"/>
    </xf>
    <xf numFmtId="0" fontId="44" fillId="0" borderId="55" xfId="0" applyFont="1" applyBorder="1" applyAlignment="1">
      <alignment vertical="center" wrapText="1"/>
    </xf>
    <xf numFmtId="0" fontId="94" fillId="0" borderId="16" xfId="0" applyFont="1" applyBorder="1" applyAlignment="1">
      <alignment horizontal="center" vertical="center"/>
    </xf>
    <xf numFmtId="49" fontId="95" fillId="0" borderId="20" xfId="0" applyNumberFormat="1" applyFont="1" applyBorder="1" applyAlignment="1">
      <alignment horizontal="left" vertical="center"/>
    </xf>
    <xf numFmtId="0" fontId="97" fillId="24" borderId="16" xfId="0" applyFont="1" applyFill="1" applyBorder="1" applyAlignment="1" applyProtection="1">
      <alignment horizontal="center" vertical="center"/>
      <protection locked="0"/>
    </xf>
    <xf numFmtId="0" fontId="98" fillId="0" borderId="37" xfId="0" applyFont="1" applyBorder="1" applyAlignment="1">
      <alignment horizontal="center" vertical="center"/>
    </xf>
    <xf numFmtId="0" fontId="99" fillId="0" borderId="20" xfId="0" applyFont="1" applyBorder="1" applyAlignment="1">
      <alignment horizontal="center" vertical="center"/>
    </xf>
    <xf numFmtId="0" fontId="100" fillId="36" borderId="0" xfId="0" applyFont="1" applyFill="1" applyAlignment="1">
      <alignment vertical="center"/>
    </xf>
    <xf numFmtId="0" fontId="96" fillId="36" borderId="0" xfId="0" applyFont="1" applyFill="1" applyAlignment="1">
      <alignment vertical="center"/>
    </xf>
    <xf numFmtId="0" fontId="97" fillId="24" borderId="16" xfId="0" applyFont="1" applyFill="1" applyBorder="1" applyAlignment="1">
      <alignment horizontal="center" vertical="center"/>
    </xf>
    <xf numFmtId="0" fontId="13" fillId="36" borderId="0" xfId="0" applyFont="1" applyFill="1" applyAlignment="1">
      <alignment horizontal="center" vertical="center"/>
    </xf>
    <xf numFmtId="0" fontId="6" fillId="34" borderId="0" xfId="0" applyFont="1" applyFill="1" applyAlignment="1">
      <alignment vertical="center"/>
    </xf>
    <xf numFmtId="0" fontId="8" fillId="0" borderId="37" xfId="0" applyFont="1" applyBorder="1" applyAlignment="1">
      <alignment horizontal="center" vertical="center"/>
    </xf>
    <xf numFmtId="0" fontId="17" fillId="0" borderId="0" xfId="0" applyFont="1" applyAlignment="1">
      <alignment horizontal="center" vertical="center"/>
    </xf>
    <xf numFmtId="49" fontId="14" fillId="0" borderId="39" xfId="0" applyNumberFormat="1" applyFont="1" applyBorder="1" applyAlignment="1">
      <alignment horizontal="left" vertical="center"/>
    </xf>
    <xf numFmtId="0" fontId="8" fillId="24" borderId="0" xfId="0" applyFont="1" applyFill="1" applyAlignment="1" applyProtection="1">
      <alignment horizontal="center" vertical="center"/>
      <protection locked="0"/>
    </xf>
    <xf numFmtId="0" fontId="26" fillId="0" borderId="53" xfId="0" applyFont="1" applyBorder="1" applyAlignment="1">
      <alignment horizontal="center" vertical="center"/>
    </xf>
    <xf numFmtId="0" fontId="53" fillId="24" borderId="35" xfId="0" applyFont="1" applyFill="1" applyBorder="1" applyAlignment="1">
      <alignment vertical="center"/>
    </xf>
    <xf numFmtId="0" fontId="52" fillId="0" borderId="37" xfId="0" applyFont="1" applyBorder="1" applyAlignment="1">
      <alignment vertical="center" wrapText="1"/>
    </xf>
    <xf numFmtId="0" fontId="8" fillId="24" borderId="0" xfId="0" applyFont="1" applyFill="1" applyAlignment="1">
      <alignment horizontal="center" vertical="center"/>
    </xf>
    <xf numFmtId="0" fontId="50" fillId="0" borderId="37" xfId="0" applyFont="1" applyBorder="1" applyAlignment="1" applyProtection="1">
      <alignment horizontal="center"/>
      <protection locked="0"/>
    </xf>
    <xf numFmtId="0" fontId="50" fillId="0" borderId="24" xfId="0" applyFont="1" applyBorder="1" applyAlignment="1" applyProtection="1">
      <alignment horizontal="center"/>
      <protection locked="0"/>
    </xf>
    <xf numFmtId="0" fontId="50" fillId="0" borderId="63" xfId="0" applyFont="1" applyBorder="1" applyAlignment="1" applyProtection="1">
      <alignment horizontal="center"/>
      <protection locked="0"/>
    </xf>
    <xf numFmtId="0" fontId="50" fillId="0" borderId="65" xfId="0" applyFont="1" applyBorder="1" applyAlignment="1" applyProtection="1">
      <alignment horizontal="center"/>
      <protection locked="0"/>
    </xf>
    <xf numFmtId="0" fontId="50" fillId="0" borderId="61" xfId="0" applyFont="1" applyBorder="1" applyAlignment="1" applyProtection="1">
      <alignment horizontal="center"/>
      <protection locked="0"/>
    </xf>
    <xf numFmtId="0" fontId="50" fillId="0" borderId="25" xfId="0" applyFont="1" applyBorder="1" applyAlignment="1" applyProtection="1">
      <alignment horizontal="center"/>
      <protection locked="0"/>
    </xf>
    <xf numFmtId="0" fontId="50" fillId="0" borderId="15" xfId="0" applyFont="1" applyBorder="1" applyAlignment="1" applyProtection="1">
      <alignment horizontal="center"/>
      <protection locked="0"/>
    </xf>
    <xf numFmtId="0" fontId="50" fillId="0" borderId="22" xfId="0" applyFont="1" applyBorder="1" applyAlignment="1" applyProtection="1">
      <alignment horizontal="center"/>
      <protection locked="0"/>
    </xf>
    <xf numFmtId="0" fontId="0" fillId="0" borderId="27" xfId="0" applyBorder="1" applyAlignment="1">
      <alignment horizontal="center"/>
    </xf>
    <xf numFmtId="0" fontId="0" fillId="0" borderId="19" xfId="0" applyBorder="1" applyAlignment="1">
      <alignment horizontal="center"/>
    </xf>
    <xf numFmtId="0" fontId="50" fillId="0" borderId="55" xfId="0" applyFont="1" applyBorder="1" applyAlignment="1" applyProtection="1">
      <alignment horizontal="center"/>
      <protection locked="0"/>
    </xf>
    <xf numFmtId="0" fontId="50" fillId="0" borderId="23" xfId="0" applyFont="1" applyBorder="1" applyAlignment="1" applyProtection="1">
      <alignment horizontal="center"/>
      <protection locked="0"/>
    </xf>
    <xf numFmtId="0" fontId="50" fillId="0" borderId="21" xfId="0" applyFont="1" applyBorder="1" applyAlignment="1" applyProtection="1">
      <alignment horizontal="center"/>
      <protection locked="0"/>
    </xf>
    <xf numFmtId="0" fontId="55" fillId="0" borderId="27" xfId="0" applyFont="1" applyBorder="1" applyAlignment="1" applyProtection="1">
      <alignment horizontal="center" vertical="center"/>
      <protection locked="0"/>
    </xf>
    <xf numFmtId="0" fontId="50" fillId="0" borderId="35" xfId="0" applyFont="1" applyBorder="1" applyAlignment="1" applyProtection="1">
      <alignment horizontal="center" vertical="center"/>
      <protection locked="0"/>
    </xf>
    <xf numFmtId="0" fontId="55" fillId="0" borderId="39" xfId="0" applyFont="1" applyBorder="1" applyAlignment="1" applyProtection="1">
      <alignment horizontal="center" vertical="center"/>
      <protection locked="0"/>
    </xf>
    <xf numFmtId="0" fontId="50" fillId="0" borderId="39"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0" fillId="0" borderId="16" xfId="0" applyFont="1" applyBorder="1" applyAlignment="1" applyProtection="1">
      <alignment horizontal="center" vertical="center"/>
      <protection locked="0"/>
    </xf>
    <xf numFmtId="0" fontId="55" fillId="0" borderId="53" xfId="0" applyFont="1" applyBorder="1" applyAlignment="1" applyProtection="1">
      <alignment horizontal="center" vertical="center"/>
      <protection locked="0"/>
    </xf>
    <xf numFmtId="0" fontId="50" fillId="0" borderId="53" xfId="0" applyFont="1" applyBorder="1" applyAlignment="1" applyProtection="1">
      <alignment horizontal="center" vertical="center"/>
      <protection locked="0"/>
    </xf>
    <xf numFmtId="0" fontId="50" fillId="0" borderId="19" xfId="0" applyFont="1" applyBorder="1" applyAlignment="1" applyProtection="1">
      <alignment horizontal="center" vertical="center"/>
      <protection locked="0"/>
    </xf>
    <xf numFmtId="0" fontId="50" fillId="0" borderId="62" xfId="0" applyFont="1" applyBorder="1" applyAlignment="1" applyProtection="1">
      <alignment horizontal="center" vertical="center"/>
      <protection locked="0"/>
    </xf>
    <xf numFmtId="0" fontId="50" fillId="0" borderId="37" xfId="0" applyFont="1" applyBorder="1" applyAlignment="1" applyProtection="1">
      <alignment horizontal="center" vertical="center"/>
      <protection locked="0"/>
    </xf>
    <xf numFmtId="0" fontId="50" fillId="0" borderId="63" xfId="0" applyFont="1" applyBorder="1" applyAlignment="1" applyProtection="1">
      <alignment horizontal="center" vertical="center"/>
      <protection locked="0"/>
    </xf>
    <xf numFmtId="0" fontId="55" fillId="0" borderId="17" xfId="0" applyFont="1" applyBorder="1" applyAlignment="1" applyProtection="1">
      <alignment horizontal="center" vertical="center"/>
      <protection locked="0"/>
    </xf>
    <xf numFmtId="0" fontId="50" fillId="0" borderId="15" xfId="0" applyFont="1" applyBorder="1" applyAlignment="1" applyProtection="1">
      <alignment horizontal="center" vertical="center"/>
      <protection locked="0"/>
    </xf>
    <xf numFmtId="0" fontId="50" fillId="0" borderId="17"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0" fillId="0" borderId="64" xfId="0" applyFont="1" applyBorder="1" applyAlignment="1" applyProtection="1">
      <alignment horizontal="center" vertical="center"/>
      <protection locked="0"/>
    </xf>
    <xf numFmtId="0" fontId="50" fillId="0" borderId="18" xfId="0" applyFont="1" applyBorder="1" applyAlignment="1" applyProtection="1">
      <alignment horizontal="center"/>
      <protection locked="0"/>
    </xf>
    <xf numFmtId="0" fontId="14" fillId="0" borderId="44" xfId="0" applyFont="1" applyBorder="1" applyAlignment="1">
      <alignment horizontal="left" vertical="center" wrapText="1"/>
    </xf>
    <xf numFmtId="0" fontId="14" fillId="0" borderId="29" xfId="0" applyFont="1" applyBorder="1" applyAlignment="1">
      <alignment horizontal="left" vertical="center" wrapText="1"/>
    </xf>
    <xf numFmtId="0" fontId="0" fillId="0" borderId="45" xfId="0" applyBorder="1"/>
    <xf numFmtId="0" fontId="50" fillId="0" borderId="59" xfId="0" applyFont="1" applyBorder="1" applyAlignment="1" applyProtection="1">
      <alignment horizontal="center" vertical="center"/>
      <protection locked="0"/>
    </xf>
    <xf numFmtId="0" fontId="57" fillId="0" borderId="55" xfId="0" applyFont="1" applyBorder="1" applyAlignment="1" applyProtection="1">
      <alignment horizontal="center"/>
      <protection locked="0"/>
    </xf>
    <xf numFmtId="0" fontId="57" fillId="0" borderId="21" xfId="0" applyFont="1" applyBorder="1" applyAlignment="1" applyProtection="1">
      <alignment horizontal="center"/>
      <protection locked="0"/>
    </xf>
    <xf numFmtId="0" fontId="57" fillId="0" borderId="63" xfId="0" applyFont="1" applyBorder="1" applyAlignment="1" applyProtection="1">
      <alignment horizontal="center"/>
      <protection locked="0"/>
    </xf>
    <xf numFmtId="0" fontId="57" fillId="0" borderId="61" xfId="0" applyFont="1" applyBorder="1" applyAlignment="1" applyProtection="1">
      <alignment horizontal="center"/>
      <protection locked="0"/>
    </xf>
    <xf numFmtId="0" fontId="57" fillId="0" borderId="23" xfId="0" applyFont="1" applyBorder="1" applyAlignment="1" applyProtection="1">
      <alignment horizontal="center"/>
      <protection locked="0"/>
    </xf>
    <xf numFmtId="0" fontId="57" fillId="0" borderId="65" xfId="0" applyFont="1" applyBorder="1" applyAlignment="1" applyProtection="1">
      <alignment horizontal="center"/>
      <protection locked="0"/>
    </xf>
    <xf numFmtId="0" fontId="7" fillId="33" borderId="27" xfId="0" applyFont="1" applyFill="1" applyBorder="1" applyAlignment="1">
      <alignment horizontal="center" vertical="center"/>
    </xf>
    <xf numFmtId="0" fontId="7" fillId="33" borderId="19" xfId="0" applyFont="1" applyFill="1" applyBorder="1" applyAlignment="1">
      <alignment horizontal="center" vertical="center"/>
    </xf>
    <xf numFmtId="0" fontId="0" fillId="0" borderId="35" xfId="0" applyBorder="1"/>
    <xf numFmtId="0" fontId="14" fillId="0" borderId="27" xfId="0" applyFont="1" applyBorder="1" applyAlignment="1">
      <alignment horizontal="left" vertical="center"/>
    </xf>
    <xf numFmtId="0" fontId="15" fillId="0" borderId="19" xfId="0" applyFont="1" applyBorder="1" applyAlignment="1">
      <alignment horizontal="left"/>
    </xf>
    <xf numFmtId="0" fontId="15" fillId="0" borderId="27" xfId="0" applyFont="1" applyBorder="1" applyAlignment="1">
      <alignment horizontal="left"/>
    </xf>
    <xf numFmtId="0" fontId="0" fillId="0" borderId="19" xfId="0" applyBorder="1" applyAlignment="1">
      <alignment horizontal="left"/>
    </xf>
    <xf numFmtId="0" fontId="0" fillId="0" borderId="35" xfId="0" applyBorder="1" applyAlignment="1">
      <alignment horizontal="left"/>
    </xf>
    <xf numFmtId="0" fontId="14" fillId="0" borderId="19" xfId="0" applyFont="1" applyBorder="1" applyAlignment="1">
      <alignment horizontal="left" vertical="center"/>
    </xf>
    <xf numFmtId="0" fontId="0" fillId="0" borderId="35" xfId="0" applyBorder="1" applyAlignment="1">
      <alignment vertical="center"/>
    </xf>
    <xf numFmtId="0" fontId="57" fillId="0" borderId="62" xfId="0" applyFont="1" applyBorder="1" applyAlignment="1" applyProtection="1">
      <alignment horizontal="center"/>
      <protection locked="0"/>
    </xf>
    <xf numFmtId="0" fontId="57" fillId="0" borderId="60" xfId="0" applyFont="1" applyBorder="1" applyAlignment="1" applyProtection="1">
      <alignment horizontal="center"/>
      <protection locked="0"/>
    </xf>
    <xf numFmtId="0" fontId="57" fillId="0" borderId="76" xfId="0" applyFont="1" applyBorder="1" applyAlignment="1" applyProtection="1">
      <alignment horizontal="center"/>
      <protection locked="0"/>
    </xf>
    <xf numFmtId="0" fontId="50" fillId="0" borderId="25" xfId="0" applyFont="1" applyBorder="1" applyAlignment="1" applyProtection="1">
      <alignment horizontal="center" vertical="center"/>
      <protection locked="0"/>
    </xf>
    <xf numFmtId="0" fontId="96" fillId="0" borderId="55" xfId="0" applyFont="1" applyBorder="1" applyAlignment="1" applyProtection="1">
      <alignment horizontal="center" vertical="center"/>
      <protection locked="0"/>
    </xf>
    <xf numFmtId="0" fontId="96" fillId="0" borderId="23" xfId="0" applyFont="1" applyBorder="1" applyAlignment="1" applyProtection="1">
      <alignment horizontal="center" vertical="center"/>
      <protection locked="0"/>
    </xf>
    <xf numFmtId="0" fontId="96" fillId="0" borderId="37" xfId="0" applyFont="1" applyBorder="1" applyAlignment="1" applyProtection="1">
      <alignment horizontal="center" vertical="center"/>
      <protection locked="0"/>
    </xf>
    <xf numFmtId="0" fontId="96" fillId="0" borderId="25" xfId="0" applyFont="1" applyBorder="1" applyAlignment="1" applyProtection="1">
      <alignment horizontal="center" vertical="center"/>
      <protection locked="0"/>
    </xf>
    <xf numFmtId="0" fontId="0" fillId="0" borderId="55"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vertical="center"/>
    </xf>
    <xf numFmtId="0" fontId="0" fillId="0" borderId="23" xfId="0" applyBorder="1" applyAlignment="1">
      <alignment vertical="center"/>
    </xf>
    <xf numFmtId="0" fontId="50" fillId="0" borderId="55" xfId="0" applyFont="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171" fontId="18" fillId="0" borderId="83" xfId="0" applyNumberFormat="1" applyFont="1"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50" fillId="0" borderId="22" xfId="0" applyFont="1" applyBorder="1" applyAlignment="1" applyProtection="1">
      <alignment horizontal="center" vertical="center"/>
      <protection locked="0"/>
    </xf>
    <xf numFmtId="0" fontId="17" fillId="0" borderId="77" xfId="0" applyFont="1" applyBorder="1" applyAlignment="1">
      <alignment horizontal="center" vertical="center"/>
    </xf>
    <xf numFmtId="0" fontId="20" fillId="0" borderId="78" xfId="0" applyFont="1" applyBorder="1" applyAlignment="1">
      <alignment horizontal="center" vertical="center"/>
    </xf>
    <xf numFmtId="0" fontId="6" fillId="0" borderId="79" xfId="0" applyFont="1" applyBorder="1" applyAlignment="1">
      <alignment vertical="center"/>
    </xf>
    <xf numFmtId="0" fontId="0" fillId="0" borderId="80" xfId="0" applyBorder="1" applyAlignment="1">
      <alignment vertical="center"/>
    </xf>
    <xf numFmtId="0" fontId="0" fillId="0" borderId="81" xfId="0" applyBorder="1"/>
    <xf numFmtId="217" fontId="18" fillId="0" borderId="82" xfId="0" applyNumberFormat="1" applyFont="1" applyBorder="1" applyAlignment="1">
      <alignment horizontal="left" vertical="center"/>
    </xf>
    <xf numFmtId="217" fontId="0" fillId="0" borderId="83" xfId="0" applyNumberFormat="1" applyBorder="1" applyAlignment="1">
      <alignment horizontal="left" vertical="center"/>
    </xf>
    <xf numFmtId="217" fontId="0" fillId="0" borderId="84" xfId="0" applyNumberFormat="1" applyBorder="1" applyAlignment="1">
      <alignment horizontal="left" vertical="center"/>
    </xf>
    <xf numFmtId="0" fontId="50" fillId="0" borderId="76" xfId="0" applyFont="1" applyBorder="1" applyAlignment="1" applyProtection="1">
      <alignment horizontal="center" vertical="center"/>
      <protection locked="0"/>
    </xf>
    <xf numFmtId="218" fontId="18" fillId="0" borderId="82" xfId="0" applyNumberFormat="1" applyFont="1" applyBorder="1" applyAlignment="1">
      <alignment horizontal="left" vertical="center"/>
    </xf>
    <xf numFmtId="218" fontId="0" fillId="0" borderId="83" xfId="0" applyNumberFormat="1" applyBorder="1" applyAlignment="1">
      <alignment horizontal="left" vertical="center"/>
    </xf>
    <xf numFmtId="218" fontId="0" fillId="0" borderId="84" xfId="0" applyNumberFormat="1" applyBorder="1" applyAlignment="1">
      <alignment horizontal="left"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0" fillId="0" borderId="113" xfId="0" applyBorder="1" applyAlignment="1">
      <alignment vertical="center"/>
    </xf>
    <xf numFmtId="0" fontId="0" fillId="0" borderId="114" xfId="0" applyBorder="1"/>
    <xf numFmtId="230" fontId="18" fillId="0" borderId="115" xfId="0" applyNumberFormat="1" applyFont="1" applyBorder="1" applyAlignment="1">
      <alignment horizontal="left" vertical="center"/>
    </xf>
    <xf numFmtId="230" fontId="0" fillId="0" borderId="116" xfId="0" applyNumberFormat="1" applyBorder="1" applyAlignment="1">
      <alignment horizontal="left" vertical="center"/>
    </xf>
    <xf numFmtId="230" fontId="0" fillId="0" borderId="117" xfId="0" applyNumberFormat="1" applyBorder="1" applyAlignment="1">
      <alignment horizontal="left" vertical="center"/>
    </xf>
    <xf numFmtId="0" fontId="50" fillId="0" borderId="65" xfId="0" applyFont="1" applyBorder="1" applyAlignment="1" applyProtection="1">
      <alignment horizontal="center" vertical="center"/>
      <protection locked="0"/>
    </xf>
    <xf numFmtId="0" fontId="0" fillId="0" borderId="27" xfId="0" applyBorder="1" applyAlignment="1">
      <alignment vertical="center"/>
    </xf>
    <xf numFmtId="0" fontId="0" fillId="0" borderId="19" xfId="0" applyBorder="1" applyAlignment="1">
      <alignment vertical="center"/>
    </xf>
    <xf numFmtId="0" fontId="44" fillId="0" borderId="27" xfId="0" applyFont="1" applyBorder="1" applyAlignment="1">
      <alignment horizontal="left" vertical="center" wrapText="1"/>
    </xf>
    <xf numFmtId="172" fontId="18" fillId="0" borderId="82" xfId="0" applyNumberFormat="1" applyFont="1" applyBorder="1" applyAlignment="1">
      <alignment horizontal="left" vertical="center"/>
    </xf>
    <xf numFmtId="0" fontId="0" fillId="26" borderId="37" xfId="0" applyFill="1" applyBorder="1" applyAlignment="1">
      <alignment horizontal="center" vertical="center"/>
    </xf>
    <xf numFmtId="0" fontId="0" fillId="26" borderId="24" xfId="0"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15" fillId="0" borderId="37" xfId="0" applyFont="1" applyBorder="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44" fillId="0" borderId="24" xfId="0" applyFont="1" applyBorder="1" applyAlignment="1">
      <alignment horizontal="left" vertical="center" wrapText="1"/>
    </xf>
    <xf numFmtId="0" fontId="44" fillId="0" borderId="25" xfId="0" applyFont="1" applyBorder="1" applyAlignment="1">
      <alignment horizontal="left" vertical="center" wrapText="1"/>
    </xf>
    <xf numFmtId="216" fontId="18" fillId="0" borderId="82" xfId="0" applyNumberFormat="1" applyFont="1" applyBorder="1" applyAlignment="1">
      <alignment horizontal="left" vertical="center"/>
    </xf>
    <xf numFmtId="216" fontId="0" fillId="0" borderId="83" xfId="0" applyNumberFormat="1" applyBorder="1" applyAlignment="1">
      <alignment horizontal="left" vertical="center"/>
    </xf>
    <xf numFmtId="216" fontId="0" fillId="0" borderId="84" xfId="0" applyNumberFormat="1" applyBorder="1" applyAlignment="1">
      <alignment horizontal="left" vertical="center"/>
    </xf>
    <xf numFmtId="0" fontId="49" fillId="0" borderId="60" xfId="0" applyFont="1" applyBorder="1" applyAlignment="1">
      <alignment horizontal="left" vertical="center"/>
    </xf>
    <xf numFmtId="0" fontId="49" fillId="0" borderId="76" xfId="0" applyFont="1" applyBorder="1" applyAlignment="1">
      <alignment horizontal="left" vertical="center"/>
    </xf>
    <xf numFmtId="0" fontId="0" fillId="0" borderId="81" xfId="0" applyBorder="1" applyAlignment="1">
      <alignment vertical="center"/>
    </xf>
    <xf numFmtId="204" fontId="18" fillId="0" borderId="83" xfId="0" applyNumberFormat="1" applyFont="1" applyBorder="1" applyAlignment="1">
      <alignment horizontal="left" vertical="center"/>
    </xf>
    <xf numFmtId="220" fontId="18" fillId="0" borderId="82" xfId="0" applyNumberFormat="1" applyFont="1" applyBorder="1" applyAlignment="1">
      <alignment horizontal="left" vertical="center"/>
    </xf>
    <xf numFmtId="220" fontId="0" fillId="0" borderId="83" xfId="0" applyNumberFormat="1" applyBorder="1" applyAlignment="1">
      <alignment horizontal="left" vertical="center"/>
    </xf>
    <xf numFmtId="220" fontId="0" fillId="0" borderId="84" xfId="0" applyNumberFormat="1" applyBorder="1" applyAlignment="1">
      <alignment horizontal="left" vertical="center"/>
    </xf>
    <xf numFmtId="203" fontId="18" fillId="0" borderId="83" xfId="0" applyNumberFormat="1" applyFont="1" applyBorder="1" applyAlignment="1">
      <alignment horizontal="left" vertical="center"/>
    </xf>
    <xf numFmtId="0" fontId="44" fillId="0" borderId="37" xfId="0" applyFont="1" applyBorder="1" applyAlignment="1" applyProtection="1">
      <alignment horizontal="left" vertical="center"/>
      <protection locked="0"/>
    </xf>
    <xf numFmtId="0" fontId="44" fillId="0" borderId="24"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0" fillId="0" borderId="79" xfId="0" applyBorder="1" applyAlignment="1">
      <alignment vertical="center"/>
    </xf>
    <xf numFmtId="169" fontId="18" fillId="0" borderId="82" xfId="0" applyNumberFormat="1" applyFont="1" applyBorder="1" applyAlignment="1">
      <alignment horizontal="left" vertical="center"/>
    </xf>
    <xf numFmtId="0" fontId="44" fillId="0" borderId="37" xfId="0" applyFont="1" applyBorder="1" applyAlignment="1">
      <alignment horizontal="left" vertical="center"/>
    </xf>
    <xf numFmtId="0" fontId="44" fillId="0" borderId="24" xfId="0" applyFont="1" applyBorder="1" applyAlignment="1">
      <alignment horizontal="left" vertical="center"/>
    </xf>
    <xf numFmtId="0" fontId="44" fillId="0" borderId="25" xfId="0" applyFont="1" applyBorder="1" applyAlignment="1">
      <alignment horizontal="left" vertical="center"/>
    </xf>
    <xf numFmtId="0" fontId="50" fillId="0" borderId="21" xfId="0" applyFont="1" applyBorder="1" applyAlignment="1" applyProtection="1">
      <alignment horizontal="center" vertical="center"/>
      <protection locked="0"/>
    </xf>
    <xf numFmtId="0" fontId="17" fillId="0" borderId="107" xfId="0" applyFont="1" applyBorder="1" applyAlignment="1">
      <alignment horizontal="center" vertical="center"/>
    </xf>
    <xf numFmtId="0" fontId="17" fillId="0" borderId="108" xfId="0" applyFont="1" applyBorder="1" applyAlignment="1">
      <alignment horizontal="center" vertical="center"/>
    </xf>
    <xf numFmtId="0" fontId="17" fillId="0" borderId="109"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7" fillId="0" borderId="87" xfId="0" applyFont="1" applyBorder="1" applyAlignment="1">
      <alignment horizontal="center" vertical="center"/>
    </xf>
    <xf numFmtId="0" fontId="50" fillId="0" borderId="24"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17" fillId="0" borderId="106" xfId="0" applyFont="1" applyBorder="1" applyAlignment="1">
      <alignment horizontal="center" vertical="center"/>
    </xf>
    <xf numFmtId="0" fontId="50" fillId="0" borderId="30"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15" fillId="0" borderId="21" xfId="0" applyFont="1" applyBorder="1" applyAlignment="1">
      <alignment horizontal="left" vertical="center"/>
    </xf>
    <xf numFmtId="0" fontId="15" fillId="0" borderId="23" xfId="0" applyFont="1" applyBorder="1" applyAlignment="1">
      <alignment horizontal="left"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5"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168" fontId="18" fillId="0" borderId="82" xfId="0" applyNumberFormat="1" applyFont="1" applyBorder="1" applyAlignment="1">
      <alignment horizontal="left" vertical="center"/>
    </xf>
    <xf numFmtId="0" fontId="86" fillId="0" borderId="53" xfId="0" applyFont="1" applyBorder="1" applyAlignment="1" applyProtection="1">
      <alignment horizontal="center" vertical="center"/>
      <protection locked="0"/>
    </xf>
    <xf numFmtId="166" fontId="18" fillId="0" borderId="82" xfId="0" applyNumberFormat="1" applyFont="1" applyBorder="1" applyAlignment="1">
      <alignment horizontal="left" vertical="center"/>
    </xf>
    <xf numFmtId="0" fontId="0" fillId="0" borderId="91" xfId="0" applyBorder="1" applyAlignment="1">
      <alignment vertical="center"/>
    </xf>
    <xf numFmtId="0" fontId="0" fillId="0" borderId="92" xfId="0" applyBorder="1" applyAlignment="1">
      <alignment vertical="center"/>
    </xf>
    <xf numFmtId="0" fontId="43" fillId="0" borderId="20" xfId="0" applyFont="1" applyBorder="1" applyAlignment="1" applyProtection="1">
      <alignment vertical="center"/>
      <protection locked="0"/>
    </xf>
    <xf numFmtId="0" fontId="43" fillId="0" borderId="16" xfId="0" applyFont="1" applyBorder="1" applyAlignment="1" applyProtection="1">
      <alignment vertical="center"/>
      <protection locked="0"/>
    </xf>
    <xf numFmtId="165" fontId="18" fillId="0" borderId="82" xfId="0" applyNumberFormat="1" applyFont="1" applyBorder="1" applyAlignment="1">
      <alignment horizontal="left" vertical="center"/>
    </xf>
    <xf numFmtId="0" fontId="15" fillId="0" borderId="60" xfId="0" applyFont="1" applyBorder="1" applyAlignment="1">
      <alignment horizontal="left" vertical="center"/>
    </xf>
    <xf numFmtId="0" fontId="15" fillId="0" borderId="76" xfId="0" applyFont="1" applyBorder="1" applyAlignment="1">
      <alignment horizontal="left" vertical="center"/>
    </xf>
    <xf numFmtId="180" fontId="18" fillId="0" borderId="82" xfId="0" applyNumberFormat="1" applyFont="1" applyBorder="1" applyAlignment="1">
      <alignment horizontal="left" vertical="center"/>
    </xf>
    <xf numFmtId="0" fontId="0" fillId="0" borderId="79" xfId="0" applyBorder="1" applyAlignment="1">
      <alignment horizontal="center" vertical="center"/>
    </xf>
    <xf numFmtId="0" fontId="50" fillId="0" borderId="16" xfId="0" applyFont="1" applyBorder="1" applyAlignment="1" applyProtection="1">
      <alignment vertical="center"/>
      <protection locked="0"/>
    </xf>
    <xf numFmtId="0" fontId="50" fillId="0" borderId="39" xfId="0" applyFont="1" applyBorder="1" applyAlignment="1" applyProtection="1">
      <alignment vertical="center"/>
      <protection locked="0"/>
    </xf>
    <xf numFmtId="0" fontId="50" fillId="0" borderId="27" xfId="0" applyFont="1" applyBorder="1" applyAlignment="1" applyProtection="1">
      <alignment vertical="center"/>
      <protection locked="0"/>
    </xf>
    <xf numFmtId="0" fontId="50" fillId="0" borderId="35" xfId="0" applyFont="1" applyBorder="1" applyAlignment="1" applyProtection="1">
      <alignment vertical="center"/>
      <protection locked="0"/>
    </xf>
    <xf numFmtId="0" fontId="50" fillId="0" borderId="53" xfId="0" applyFont="1" applyBorder="1" applyAlignment="1" applyProtection="1">
      <alignment vertical="center"/>
      <protection locked="0"/>
    </xf>
    <xf numFmtId="0" fontId="14" fillId="0" borderId="44" xfId="0" applyFont="1" applyBorder="1" applyAlignment="1">
      <alignment vertical="center" wrapText="1"/>
    </xf>
    <xf numFmtId="0" fontId="14" fillId="0" borderId="29" xfId="0" applyFont="1" applyBorder="1" applyAlignment="1">
      <alignment vertical="center"/>
    </xf>
    <xf numFmtId="0" fontId="14" fillId="0" borderId="45" xfId="0" applyFont="1" applyBorder="1" applyAlignment="1">
      <alignment vertical="center"/>
    </xf>
    <xf numFmtId="178" fontId="18" fillId="0" borderId="95" xfId="0" applyNumberFormat="1" applyFont="1" applyBorder="1" applyAlignment="1">
      <alignment horizontal="left" vertical="center"/>
    </xf>
    <xf numFmtId="0" fontId="0" fillId="0" borderId="19" xfId="0" applyBorder="1" applyAlignment="1">
      <alignment horizontal="left" vertical="center"/>
    </xf>
    <xf numFmtId="0" fontId="0" fillId="0" borderId="35" xfId="0" applyBorder="1" applyAlignment="1">
      <alignment horizontal="left" vertical="center"/>
    </xf>
    <xf numFmtId="0" fontId="49" fillId="0" borderId="24" xfId="0" applyFont="1" applyBorder="1" applyAlignment="1">
      <alignment horizontal="left" vertical="center"/>
    </xf>
    <xf numFmtId="0" fontId="49" fillId="0" borderId="25" xfId="0" applyFont="1" applyBorder="1" applyAlignment="1">
      <alignment horizontal="left" vertical="center"/>
    </xf>
    <xf numFmtId="212" fontId="18" fillId="0" borderId="82" xfId="0" applyNumberFormat="1" applyFont="1" applyBorder="1" applyAlignment="1">
      <alignment horizontal="left" vertical="center"/>
    </xf>
    <xf numFmtId="212" fontId="0" fillId="0" borderId="83" xfId="0" applyNumberFormat="1" applyBorder="1" applyAlignment="1">
      <alignment horizontal="left" vertical="center"/>
    </xf>
    <xf numFmtId="212" fontId="0" fillId="0" borderId="84" xfId="0" applyNumberFormat="1" applyBorder="1" applyAlignment="1">
      <alignment horizontal="left" vertical="center"/>
    </xf>
    <xf numFmtId="184" fontId="18" fillId="0" borderId="82" xfId="0" applyNumberFormat="1" applyFont="1" applyBorder="1" applyAlignment="1">
      <alignment horizontal="left" vertical="center"/>
    </xf>
    <xf numFmtId="0" fontId="57" fillId="0" borderId="37" xfId="0" applyFont="1" applyBorder="1" applyAlignment="1" applyProtection="1">
      <alignment horizontal="center" vertical="center"/>
      <protection locked="0"/>
    </xf>
    <xf numFmtId="0" fontId="57" fillId="0" borderId="25" xfId="0" applyFont="1" applyBorder="1" applyAlignment="1" applyProtection="1">
      <alignment horizontal="center" vertical="center"/>
      <protection locked="0"/>
    </xf>
    <xf numFmtId="0" fontId="50" fillId="0" borderId="17" xfId="0" applyFont="1" applyBorder="1" applyAlignment="1" applyProtection="1">
      <alignment vertical="center"/>
      <protection locked="0"/>
    </xf>
    <xf numFmtId="0" fontId="57" fillId="0" borderId="62" xfId="0" applyFont="1" applyBorder="1" applyAlignment="1" applyProtection="1">
      <alignment horizontal="center" vertical="center"/>
      <protection locked="0"/>
    </xf>
    <xf numFmtId="0" fontId="57" fillId="0" borderId="76" xfId="0" applyFont="1" applyBorder="1" applyAlignment="1" applyProtection="1">
      <alignment horizontal="center" vertical="center"/>
      <protection locked="0"/>
    </xf>
    <xf numFmtId="0" fontId="49" fillId="0" borderId="37" xfId="0" applyFont="1" applyBorder="1" applyAlignment="1">
      <alignment horizontal="left" vertical="center"/>
    </xf>
    <xf numFmtId="0" fontId="50" fillId="0" borderId="44" xfId="0" applyFont="1" applyBorder="1" applyAlignment="1" applyProtection="1">
      <alignment horizontal="center"/>
      <protection locked="0"/>
    </xf>
    <xf numFmtId="0" fontId="50" fillId="0" borderId="45" xfId="0" applyFont="1" applyBorder="1" applyAlignment="1" applyProtection="1">
      <alignment horizontal="center"/>
      <protection locked="0"/>
    </xf>
    <xf numFmtId="210" fontId="18" fillId="0" borderId="82" xfId="0" applyNumberFormat="1" applyFont="1" applyBorder="1" applyAlignment="1">
      <alignment horizontal="left" vertical="center"/>
    </xf>
    <xf numFmtId="210" fontId="0" fillId="0" borderId="83" xfId="0" applyNumberFormat="1" applyBorder="1" applyAlignment="1">
      <alignment horizontal="left" vertical="center"/>
    </xf>
    <xf numFmtId="210" fontId="0" fillId="0" borderId="84" xfId="0" applyNumberFormat="1" applyBorder="1" applyAlignment="1">
      <alignment horizontal="left" vertical="center"/>
    </xf>
    <xf numFmtId="192" fontId="18" fillId="0" borderId="82" xfId="0" applyNumberFormat="1" applyFont="1" applyBorder="1" applyAlignment="1">
      <alignment horizontal="left" vertical="center"/>
    </xf>
    <xf numFmtId="192" fontId="0" fillId="0" borderId="83" xfId="0" applyNumberFormat="1" applyBorder="1" applyAlignment="1">
      <alignment horizontal="left" vertical="center"/>
    </xf>
    <xf numFmtId="192" fontId="0" fillId="0" borderId="84" xfId="0" applyNumberFormat="1" applyBorder="1" applyAlignment="1">
      <alignment horizontal="left" vertical="center"/>
    </xf>
    <xf numFmtId="0" fontId="0" fillId="0" borderId="78" xfId="0"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0" fillId="0" borderId="64" xfId="0" applyBorder="1" applyAlignment="1">
      <alignment horizontal="center" vertical="center"/>
    </xf>
    <xf numFmtId="0" fontId="7" fillId="33" borderId="58" xfId="0" applyFont="1" applyFill="1" applyBorder="1" applyAlignment="1">
      <alignment horizontal="center" vertical="center" wrapText="1"/>
    </xf>
    <xf numFmtId="0" fontId="7" fillId="33" borderId="59" xfId="0" applyFont="1" applyFill="1" applyBorder="1" applyAlignment="1">
      <alignment horizontal="center" vertical="center" wrapText="1"/>
    </xf>
    <xf numFmtId="0" fontId="7" fillId="33" borderId="64" xfId="0" applyFont="1" applyFill="1" applyBorder="1" applyAlignment="1">
      <alignment horizontal="center" vertical="center" wrapText="1"/>
    </xf>
    <xf numFmtId="185" fontId="18" fillId="0" borderId="82" xfId="0" applyNumberFormat="1" applyFont="1" applyBorder="1" applyAlignment="1">
      <alignment horizontal="left" vertical="center"/>
    </xf>
    <xf numFmtId="0" fontId="15" fillId="0" borderId="27" xfId="0" applyFont="1" applyBorder="1" applyAlignment="1">
      <alignment horizontal="left" vertical="center"/>
    </xf>
    <xf numFmtId="176" fontId="18" fillId="0" borderId="82" xfId="0" applyNumberFormat="1" applyFont="1" applyBorder="1" applyAlignment="1">
      <alignment horizontal="left" vertical="center"/>
    </xf>
    <xf numFmtId="0" fontId="49" fillId="0" borderId="62" xfId="0" applyFont="1" applyBorder="1" applyAlignment="1">
      <alignment horizontal="left" vertical="center"/>
    </xf>
    <xf numFmtId="235" fontId="18" fillId="0" borderId="82" xfId="0" applyNumberFormat="1" applyFont="1" applyBorder="1" applyAlignment="1">
      <alignment horizontal="left" vertical="center"/>
    </xf>
    <xf numFmtId="235" fontId="0" fillId="0" borderId="83" xfId="0" applyNumberFormat="1" applyBorder="1" applyAlignment="1">
      <alignment horizontal="left" vertical="center"/>
    </xf>
    <xf numFmtId="235" fontId="0" fillId="0" borderId="84" xfId="0" applyNumberFormat="1" applyBorder="1" applyAlignment="1">
      <alignment horizontal="left" vertical="center"/>
    </xf>
    <xf numFmtId="223" fontId="18" fillId="0" borderId="82" xfId="0" applyNumberFormat="1" applyFont="1" applyBorder="1" applyAlignment="1">
      <alignment horizontal="left" vertical="center"/>
    </xf>
    <xf numFmtId="223" fontId="0" fillId="0" borderId="83" xfId="0" applyNumberFormat="1" applyBorder="1" applyAlignment="1">
      <alignment horizontal="left" vertical="center"/>
    </xf>
    <xf numFmtId="223" fontId="0" fillId="0" borderId="84" xfId="0" applyNumberFormat="1" applyBorder="1" applyAlignment="1">
      <alignment horizontal="left" vertical="center"/>
    </xf>
    <xf numFmtId="188" fontId="18" fillId="0" borderId="82" xfId="0" applyNumberFormat="1" applyFont="1" applyBorder="1" applyAlignment="1">
      <alignment horizontal="left" vertical="center"/>
    </xf>
    <xf numFmtId="224" fontId="18" fillId="0" borderId="82" xfId="0" applyNumberFormat="1" applyFont="1" applyBorder="1" applyAlignment="1">
      <alignment horizontal="left" vertical="center"/>
    </xf>
    <xf numFmtId="224" fontId="0" fillId="0" borderId="83" xfId="0" applyNumberFormat="1" applyBorder="1" applyAlignment="1">
      <alignment horizontal="left" vertical="center"/>
    </xf>
    <xf numFmtId="224" fontId="0" fillId="0" borderId="84" xfId="0" applyNumberFormat="1" applyBorder="1" applyAlignment="1">
      <alignment horizontal="left" vertical="center"/>
    </xf>
    <xf numFmtId="196" fontId="18" fillId="0" borderId="83" xfId="0" applyNumberFormat="1" applyFont="1" applyBorder="1" applyAlignment="1">
      <alignment horizontal="left" vertical="center"/>
    </xf>
    <xf numFmtId="196" fontId="0" fillId="0" borderId="83" xfId="0" applyNumberFormat="1" applyBorder="1" applyAlignment="1">
      <alignment horizontal="left" vertical="center"/>
    </xf>
    <xf numFmtId="196" fontId="0" fillId="0" borderId="84" xfId="0" applyNumberFormat="1" applyBorder="1" applyAlignment="1">
      <alignment horizontal="left"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14" fillId="0" borderId="39" xfId="0" applyFont="1" applyBorder="1" applyAlignment="1">
      <alignment vertical="center" wrapText="1"/>
    </xf>
    <xf numFmtId="0" fontId="14" fillId="0" borderId="39" xfId="0" applyFont="1" applyBorder="1" applyAlignment="1">
      <alignment vertical="center"/>
    </xf>
    <xf numFmtId="179" fontId="18" fillId="0" borderId="82" xfId="0" applyNumberFormat="1" applyFont="1" applyBorder="1" applyAlignment="1">
      <alignment horizontal="left" vertical="center"/>
    </xf>
    <xf numFmtId="181" fontId="18" fillId="0" borderId="82" xfId="0" applyNumberFormat="1" applyFont="1" applyBorder="1" applyAlignment="1">
      <alignment horizontal="left" vertical="center"/>
    </xf>
    <xf numFmtId="0" fontId="14" fillId="0" borderId="44" xfId="0" applyFont="1" applyBorder="1" applyAlignment="1">
      <alignment horizontal="left" vertical="center"/>
    </xf>
    <xf numFmtId="0" fontId="14" fillId="0" borderId="29" xfId="0" applyFont="1" applyBorder="1" applyAlignment="1">
      <alignment horizontal="left" vertical="center"/>
    </xf>
    <xf numFmtId="0" fontId="14" fillId="0" borderId="45" xfId="0" applyFont="1" applyBorder="1" applyAlignment="1">
      <alignment horizontal="left" vertical="center"/>
    </xf>
    <xf numFmtId="206" fontId="18" fillId="0" borderId="82" xfId="0" applyNumberFormat="1" applyFont="1" applyBorder="1" applyAlignment="1">
      <alignment horizontal="left" vertical="center"/>
    </xf>
    <xf numFmtId="0" fontId="0" fillId="0" borderId="1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229" fontId="18" fillId="0" borderId="82" xfId="0" applyNumberFormat="1" applyFont="1" applyBorder="1" applyAlignment="1">
      <alignment horizontal="left" vertical="center"/>
    </xf>
    <xf numFmtId="229" fontId="0" fillId="0" borderId="83" xfId="0" applyNumberFormat="1" applyBorder="1" applyAlignment="1">
      <alignment horizontal="left" vertical="center"/>
    </xf>
    <xf numFmtId="229" fontId="0" fillId="0" borderId="84" xfId="0" applyNumberFormat="1" applyBorder="1" applyAlignment="1">
      <alignment horizontal="left" vertical="center"/>
    </xf>
    <xf numFmtId="0" fontId="14" fillId="0" borderId="48" xfId="0" applyFont="1" applyBorder="1" applyAlignment="1">
      <alignment vertical="center" wrapText="1"/>
    </xf>
    <xf numFmtId="0" fontId="14" fillId="0" borderId="48" xfId="0" applyFont="1" applyBorder="1" applyAlignment="1">
      <alignment vertical="center"/>
    </xf>
    <xf numFmtId="190" fontId="18" fillId="0" borderId="82" xfId="0" applyNumberFormat="1" applyFont="1" applyBorder="1" applyAlignment="1">
      <alignment horizontal="left" vertical="center"/>
    </xf>
    <xf numFmtId="167" fontId="18" fillId="0" borderId="93" xfId="0" applyNumberFormat="1" applyFont="1"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170" fontId="18" fillId="0" borderId="83" xfId="0" applyNumberFormat="1" applyFont="1" applyBorder="1" applyAlignment="1">
      <alignment horizontal="left" vertical="center"/>
    </xf>
    <xf numFmtId="0" fontId="15" fillId="0" borderId="55" xfId="0" applyFont="1" applyBorder="1" applyAlignment="1">
      <alignment horizontal="left" vertical="center"/>
    </xf>
    <xf numFmtId="239" fontId="18" fillId="0" borderId="82" xfId="0" applyNumberFormat="1" applyFont="1" applyBorder="1" applyAlignment="1">
      <alignment horizontal="left" vertical="center"/>
    </xf>
    <xf numFmtId="239" fontId="0" fillId="0" borderId="83" xfId="0" applyNumberFormat="1" applyBorder="1"/>
    <xf numFmtId="239" fontId="0" fillId="0" borderId="84" xfId="0" applyNumberFormat="1" applyBorder="1"/>
    <xf numFmtId="0" fontId="44" fillId="0" borderId="37" xfId="0" applyFont="1" applyBorder="1" applyAlignment="1">
      <alignment horizontal="left" vertical="center" wrapText="1"/>
    </xf>
    <xf numFmtId="219" fontId="18" fillId="0" borderId="82" xfId="0" applyNumberFormat="1" applyFont="1" applyBorder="1" applyAlignment="1">
      <alignment horizontal="left" vertical="center"/>
    </xf>
    <xf numFmtId="219" fontId="0" fillId="0" borderId="83" xfId="0" applyNumberFormat="1" applyBorder="1" applyAlignment="1">
      <alignment horizontal="left" vertical="center"/>
    </xf>
    <xf numFmtId="219" fontId="0" fillId="0" borderId="84" xfId="0" applyNumberFormat="1" applyBorder="1" applyAlignment="1">
      <alignment horizontal="left" vertical="center"/>
    </xf>
    <xf numFmtId="238" fontId="18" fillId="0" borderId="82" xfId="0" applyNumberFormat="1" applyFont="1" applyBorder="1" applyAlignment="1">
      <alignment horizontal="left" vertical="center"/>
    </xf>
    <xf numFmtId="238" fontId="0" fillId="0" borderId="83" xfId="0" applyNumberFormat="1" applyBorder="1"/>
    <xf numFmtId="238" fontId="0" fillId="0" borderId="84" xfId="0" applyNumberFormat="1" applyBorder="1"/>
    <xf numFmtId="205" fontId="18" fillId="0" borderId="83" xfId="0" applyNumberFormat="1" applyFont="1" applyBorder="1" applyAlignment="1">
      <alignment horizontal="left" vertical="center"/>
    </xf>
    <xf numFmtId="0" fontId="44" fillId="0" borderId="63" xfId="0" applyFont="1" applyBorder="1" applyAlignment="1" applyProtection="1">
      <alignment horizontal="left" vertical="center"/>
      <protection locked="0"/>
    </xf>
    <xf numFmtId="0" fontId="44" fillId="0" borderId="61" xfId="0" applyFont="1" applyBorder="1" applyAlignment="1" applyProtection="1">
      <alignment horizontal="left" vertical="center"/>
      <protection locked="0"/>
    </xf>
    <xf numFmtId="195" fontId="18" fillId="0" borderId="82" xfId="0" applyNumberFormat="1" applyFont="1" applyBorder="1" applyAlignment="1">
      <alignment horizontal="left" vertical="center"/>
    </xf>
    <xf numFmtId="187" fontId="18" fillId="0" borderId="98" xfId="0" applyNumberFormat="1" applyFont="1" applyBorder="1" applyAlignment="1">
      <alignment horizontal="left" vertical="center"/>
    </xf>
    <xf numFmtId="0" fontId="0" fillId="0" borderId="61" xfId="0" applyBorder="1" applyAlignment="1">
      <alignment horizontal="left" vertical="center"/>
    </xf>
    <xf numFmtId="0" fontId="0" fillId="0" borderId="65" xfId="0" applyBorder="1" applyAlignment="1">
      <alignment horizontal="left" vertical="center"/>
    </xf>
    <xf numFmtId="226" fontId="18" fillId="0" borderId="82" xfId="0" applyNumberFormat="1" applyFont="1" applyBorder="1" applyAlignment="1">
      <alignment horizontal="left" vertical="center"/>
    </xf>
    <xf numFmtId="226" fontId="0" fillId="0" borderId="83" xfId="0" applyNumberFormat="1" applyBorder="1" applyAlignment="1">
      <alignment horizontal="left" vertical="center"/>
    </xf>
    <xf numFmtId="226" fontId="0" fillId="0" borderId="84" xfId="0" applyNumberFormat="1" applyBorder="1" applyAlignment="1">
      <alignment horizontal="left" vertical="center"/>
    </xf>
    <xf numFmtId="0" fontId="44" fillId="0" borderId="44" xfId="0" applyFont="1" applyBorder="1" applyAlignment="1">
      <alignment vertical="center" wrapText="1"/>
    </xf>
    <xf numFmtId="0" fontId="0" fillId="0" borderId="29" xfId="0" applyBorder="1" applyAlignment="1">
      <alignment vertical="center"/>
    </xf>
    <xf numFmtId="0" fontId="0" fillId="0" borderId="45" xfId="0" applyBorder="1" applyAlignment="1">
      <alignment vertical="center"/>
    </xf>
    <xf numFmtId="194" fontId="18" fillId="0" borderId="82" xfId="0" applyNumberFormat="1" applyFont="1" applyBorder="1" applyAlignment="1">
      <alignment horizontal="left" vertical="center"/>
    </xf>
    <xf numFmtId="175" fontId="18" fillId="0" borderId="82" xfId="0" applyNumberFormat="1" applyFont="1" applyBorder="1" applyAlignment="1">
      <alignment horizontal="left" vertical="center"/>
    </xf>
    <xf numFmtId="234" fontId="18" fillId="0" borderId="82" xfId="0" applyNumberFormat="1" applyFont="1" applyBorder="1" applyAlignment="1">
      <alignment horizontal="left" vertical="center"/>
    </xf>
    <xf numFmtId="234" fontId="0" fillId="0" borderId="83" xfId="0" applyNumberFormat="1" applyBorder="1" applyAlignment="1">
      <alignment horizontal="left" vertical="center"/>
    </xf>
    <xf numFmtId="234" fontId="0" fillId="0" borderId="84" xfId="0" applyNumberFormat="1" applyBorder="1" applyAlignment="1">
      <alignment horizontal="left" vertical="center"/>
    </xf>
    <xf numFmtId="186" fontId="18" fillId="0" borderId="82" xfId="0" applyNumberFormat="1" applyFont="1" applyBorder="1" applyAlignment="1">
      <alignment horizontal="left" vertical="center"/>
    </xf>
    <xf numFmtId="0" fontId="0" fillId="0" borderId="63" xfId="0" applyBorder="1" applyAlignment="1">
      <alignment vertical="center"/>
    </xf>
    <xf numFmtId="0" fontId="0" fillId="0" borderId="99" xfId="0" applyBorder="1" applyAlignment="1">
      <alignment vertical="center"/>
    </xf>
    <xf numFmtId="232" fontId="18" fillId="0" borderId="82" xfId="0" applyNumberFormat="1" applyFont="1" applyBorder="1" applyAlignment="1">
      <alignment horizontal="left" vertical="center"/>
    </xf>
    <xf numFmtId="232" fontId="0" fillId="0" borderId="83" xfId="0" applyNumberFormat="1" applyBorder="1" applyAlignment="1">
      <alignment horizontal="left" vertical="center"/>
    </xf>
    <xf numFmtId="232" fontId="0" fillId="0" borderId="84" xfId="0" applyNumberFormat="1" applyBorder="1" applyAlignment="1">
      <alignment horizontal="left" vertical="center"/>
    </xf>
    <xf numFmtId="0" fontId="87" fillId="0" borderId="37" xfId="0" applyFont="1" applyBorder="1" applyAlignment="1" applyProtection="1">
      <alignment horizontal="left" vertical="center"/>
      <protection locked="0"/>
    </xf>
    <xf numFmtId="0" fontId="87" fillId="0" borderId="24" xfId="0" applyFont="1" applyBorder="1" applyAlignment="1" applyProtection="1">
      <alignment horizontal="left" vertical="center"/>
      <protection locked="0"/>
    </xf>
    <xf numFmtId="0" fontId="87" fillId="0" borderId="25" xfId="0" applyFont="1" applyBorder="1" applyAlignment="1" applyProtection="1">
      <alignment horizontal="left" vertical="center"/>
      <protection locked="0"/>
    </xf>
    <xf numFmtId="222" fontId="18" fillId="0" borderId="82" xfId="0" applyNumberFormat="1" applyFont="1" applyBorder="1" applyAlignment="1">
      <alignment horizontal="left" vertical="center"/>
    </xf>
    <xf numFmtId="222" fontId="0" fillId="0" borderId="83" xfId="0" applyNumberFormat="1" applyBorder="1" applyAlignment="1">
      <alignment horizontal="left" vertical="center"/>
    </xf>
    <xf numFmtId="222" fontId="0" fillId="0" borderId="84" xfId="0" applyNumberFormat="1" applyBorder="1" applyAlignment="1">
      <alignment horizontal="left" vertical="center"/>
    </xf>
    <xf numFmtId="0" fontId="26" fillId="0" borderId="17" xfId="0" applyFont="1" applyBorder="1" applyAlignment="1">
      <alignment horizontal="center" vertical="center"/>
    </xf>
    <xf numFmtId="0" fontId="0" fillId="0" borderId="20" xfId="0" applyBorder="1" applyAlignment="1">
      <alignment horizontal="center" vertical="center"/>
    </xf>
    <xf numFmtId="49" fontId="8" fillId="0" borderId="17" xfId="0" applyNumberFormat="1" applyFont="1" applyBorder="1" applyAlignment="1">
      <alignment horizontal="left" vertical="center"/>
    </xf>
    <xf numFmtId="0" fontId="0" fillId="0" borderId="20" xfId="0" applyBorder="1" applyAlignment="1">
      <alignment horizontal="left" vertical="center"/>
    </xf>
    <xf numFmtId="189" fontId="18" fillId="0" borderId="82" xfId="0" applyNumberFormat="1" applyFont="1" applyBorder="1" applyAlignment="1">
      <alignment horizontal="left" vertical="center"/>
    </xf>
    <xf numFmtId="0" fontId="0" fillId="26" borderId="37" xfId="0" applyFill="1" applyBorder="1" applyAlignment="1">
      <alignment vertical="center"/>
    </xf>
    <xf numFmtId="0" fontId="0" fillId="26" borderId="24" xfId="0" applyFill="1" applyBorder="1" applyAlignment="1">
      <alignment vertical="center"/>
    </xf>
    <xf numFmtId="0" fontId="0" fillId="26" borderId="0" xfId="0" applyFill="1" applyAlignment="1">
      <alignment vertical="center"/>
    </xf>
    <xf numFmtId="0" fontId="0" fillId="26" borderId="33" xfId="0" applyFill="1" applyBorder="1" applyAlignment="1">
      <alignment vertical="center"/>
    </xf>
    <xf numFmtId="193" fontId="18" fillId="0" borderId="82" xfId="0" applyNumberFormat="1" applyFont="1" applyBorder="1" applyAlignment="1">
      <alignment horizontal="left" vertical="center"/>
    </xf>
    <xf numFmtId="193" fontId="0" fillId="0" borderId="83" xfId="0" applyNumberFormat="1" applyBorder="1" applyAlignment="1">
      <alignment horizontal="left" vertical="center"/>
    </xf>
    <xf numFmtId="193" fontId="0" fillId="0" borderId="84" xfId="0" applyNumberFormat="1" applyBorder="1" applyAlignment="1">
      <alignment horizontal="left" vertical="center"/>
    </xf>
    <xf numFmtId="237" fontId="18" fillId="0" borderId="82" xfId="0" applyNumberFormat="1" applyFont="1" applyBorder="1" applyAlignment="1">
      <alignment horizontal="left" vertical="center"/>
    </xf>
    <xf numFmtId="237" fontId="0" fillId="0" borderId="83" xfId="0" applyNumberFormat="1" applyBorder="1" applyAlignment="1">
      <alignment horizontal="left" vertical="center"/>
    </xf>
    <xf numFmtId="237" fontId="0" fillId="0" borderId="84" xfId="0" applyNumberFormat="1" applyBorder="1" applyAlignment="1">
      <alignment horizontal="left" vertical="center"/>
    </xf>
    <xf numFmtId="173" fontId="18" fillId="0" borderId="82" xfId="0" applyNumberFormat="1" applyFont="1" applyBorder="1" applyAlignment="1">
      <alignment horizontal="left" vertical="center"/>
    </xf>
    <xf numFmtId="0" fontId="30" fillId="0" borderId="79" xfId="0" applyFont="1" applyBorder="1" applyAlignment="1">
      <alignment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182" fontId="18" fillId="0" borderId="82" xfId="0" applyNumberFormat="1" applyFont="1" applyBorder="1" applyAlignment="1">
      <alignment horizontal="left" vertical="center"/>
    </xf>
    <xf numFmtId="0" fontId="0" fillId="0" borderId="37"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91" fontId="18" fillId="0" borderId="82" xfId="0" applyNumberFormat="1" applyFont="1" applyBorder="1" applyAlignment="1">
      <alignment horizontal="left" vertical="center"/>
    </xf>
    <xf numFmtId="0" fontId="14" fillId="0" borderId="34" xfId="0" applyFont="1" applyBorder="1" applyAlignment="1">
      <alignment vertical="center" wrapText="1"/>
    </xf>
    <xf numFmtId="0" fontId="14" fillId="0" borderId="34" xfId="0" applyFont="1" applyBorder="1" applyAlignment="1">
      <alignment vertical="center"/>
    </xf>
    <xf numFmtId="225" fontId="18" fillId="0" borderId="82" xfId="0" applyNumberFormat="1" applyFont="1" applyBorder="1" applyAlignment="1">
      <alignment horizontal="left" vertical="center"/>
    </xf>
    <xf numFmtId="225" fontId="0" fillId="0" borderId="83" xfId="0" applyNumberFormat="1" applyBorder="1" applyAlignment="1">
      <alignment horizontal="left" vertical="center"/>
    </xf>
    <xf numFmtId="225" fontId="0" fillId="0" borderId="84" xfId="0" applyNumberFormat="1" applyBorder="1" applyAlignment="1">
      <alignment horizontal="left" vertical="center"/>
    </xf>
    <xf numFmtId="177" fontId="18" fillId="0" borderId="100" xfId="0" applyNumberFormat="1" applyFont="1" applyBorder="1" applyAlignment="1">
      <alignment horizontal="left" vertical="center"/>
    </xf>
    <xf numFmtId="0" fontId="0" fillId="0" borderId="29" xfId="0" applyBorder="1" applyAlignment="1">
      <alignment horizontal="left" vertical="center"/>
    </xf>
    <xf numFmtId="0" fontId="0" fillId="0" borderId="45" xfId="0" applyBorder="1" applyAlignment="1">
      <alignment horizontal="left" vertical="center"/>
    </xf>
    <xf numFmtId="0" fontId="0" fillId="0" borderId="3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0" fillId="0" borderId="27" xfId="0" applyBorder="1" applyAlignment="1">
      <alignment horizontal="left" vertical="center"/>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vertical="center"/>
    </xf>
    <xf numFmtId="0" fontId="0" fillId="0" borderId="76" xfId="0" applyBorder="1" applyAlignment="1">
      <alignment vertical="center"/>
    </xf>
    <xf numFmtId="240" fontId="18" fillId="0" borderId="82" xfId="0" applyNumberFormat="1" applyFont="1" applyBorder="1" applyAlignment="1">
      <alignment horizontal="left" vertical="center"/>
    </xf>
    <xf numFmtId="240" fontId="0" fillId="0" borderId="83" xfId="0" applyNumberFormat="1" applyBorder="1" applyAlignment="1">
      <alignment horizontal="left" vertical="center"/>
    </xf>
    <xf numFmtId="240" fontId="0" fillId="0" borderId="84" xfId="0" applyNumberFormat="1" applyBorder="1" applyAlignment="1">
      <alignment horizontal="left" vertical="center"/>
    </xf>
    <xf numFmtId="0" fontId="0" fillId="0" borderId="55"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211" fontId="18" fillId="0" borderId="82" xfId="0" applyNumberFormat="1" applyFont="1" applyBorder="1" applyAlignment="1">
      <alignment horizontal="left" vertical="center"/>
    </xf>
    <xf numFmtId="211" fontId="0" fillId="0" borderId="83" xfId="0" applyNumberFormat="1" applyBorder="1" applyAlignment="1">
      <alignment horizontal="left" vertical="center"/>
    </xf>
    <xf numFmtId="211" fontId="0" fillId="0" borderId="84" xfId="0" applyNumberFormat="1" applyBorder="1" applyAlignment="1">
      <alignment horizontal="left" vertical="center"/>
    </xf>
    <xf numFmtId="0" fontId="17" fillId="0" borderId="55"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1" fontId="18" fillId="0" borderId="37" xfId="0" applyNumberFormat="1" applyFont="1" applyBorder="1" applyAlignment="1">
      <alignment horizontal="center" vertical="center"/>
    </xf>
    <xf numFmtId="1" fontId="18" fillId="0" borderId="24" xfId="0" applyNumberFormat="1" applyFont="1" applyBorder="1" applyAlignment="1">
      <alignment horizontal="center" vertical="center"/>
    </xf>
    <xf numFmtId="0" fontId="34" fillId="25" borderId="37" xfId="0" applyFont="1" applyFill="1" applyBorder="1" applyAlignment="1">
      <alignment vertical="center"/>
    </xf>
    <xf numFmtId="0" fontId="17" fillId="0" borderId="3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8" fillId="0" borderId="37"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4" fillId="25" borderId="25" xfId="0" applyFont="1" applyFill="1" applyBorder="1" applyAlignment="1">
      <alignment vertical="center"/>
    </xf>
    <xf numFmtId="0" fontId="7" fillId="33" borderId="27" xfId="0" applyFont="1" applyFill="1" applyBorder="1" applyAlignment="1">
      <alignment horizontal="center" vertical="center" wrapText="1"/>
    </xf>
    <xf numFmtId="0" fontId="0" fillId="0" borderId="19" xfId="0" applyBorder="1"/>
    <xf numFmtId="0" fontId="23" fillId="0" borderId="27" xfId="0" applyFont="1" applyBorder="1" applyAlignment="1">
      <alignment horizontal="left" vertical="center" wrapText="1" indent="26"/>
    </xf>
    <xf numFmtId="0" fontId="24" fillId="0" borderId="19" xfId="0" applyFont="1" applyBorder="1" applyAlignment="1">
      <alignment horizontal="left" vertical="center" indent="26"/>
    </xf>
    <xf numFmtId="0" fontId="24" fillId="0" borderId="35" xfId="0" applyFont="1" applyBorder="1" applyAlignment="1">
      <alignment horizontal="left" vertical="center" indent="26"/>
    </xf>
    <xf numFmtId="0" fontId="17" fillId="0" borderId="27" xfId="0" applyFont="1" applyBorder="1" applyAlignment="1">
      <alignment horizontal="center" vertical="center" textRotation="90" wrapText="1"/>
    </xf>
    <xf numFmtId="0" fontId="17" fillId="0" borderId="19" xfId="0" applyFont="1" applyBorder="1" applyAlignment="1">
      <alignment horizontal="center" vertical="center" textRotation="90" wrapText="1"/>
    </xf>
    <xf numFmtId="0" fontId="17" fillId="0" borderId="35"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35" xfId="0" applyFont="1" applyBorder="1" applyAlignment="1">
      <alignment horizontal="center" vertical="center" textRotation="90" wrapText="1"/>
    </xf>
    <xf numFmtId="0" fontId="18" fillId="0" borderId="27" xfId="0" applyFont="1" applyBorder="1" applyAlignment="1">
      <alignment horizontal="center" vertical="center" textRotation="90" wrapText="1"/>
    </xf>
    <xf numFmtId="0" fontId="19" fillId="0" borderId="19" xfId="0" applyFont="1" applyBorder="1" applyAlignment="1">
      <alignment vertical="center" wrapText="1"/>
    </xf>
    <xf numFmtId="0" fontId="42" fillId="0" borderId="27" xfId="0" applyFont="1" applyBorder="1" applyAlignment="1">
      <alignment horizontal="center" vertical="center" textRotation="90" wrapText="1"/>
    </xf>
    <xf numFmtId="0" fontId="42" fillId="0" borderId="35" xfId="0" applyFont="1" applyBorder="1" applyAlignment="1">
      <alignment horizontal="center" vertical="center" textRotation="90" wrapText="1"/>
    </xf>
    <xf numFmtId="1" fontId="18" fillId="0" borderId="25" xfId="0" applyNumberFormat="1" applyFont="1" applyBorder="1" applyAlignment="1">
      <alignment horizontal="center" vertical="center"/>
    </xf>
    <xf numFmtId="0" fontId="14" fillId="0" borderId="27" xfId="0" applyFont="1" applyBorder="1" applyAlignment="1">
      <alignment horizontal="left" vertical="center" wrapText="1"/>
    </xf>
    <xf numFmtId="0" fontId="14" fillId="0" borderId="19" xfId="0" applyFont="1" applyBorder="1" applyAlignment="1">
      <alignment horizontal="left" vertical="center" wrapText="1"/>
    </xf>
    <xf numFmtId="0" fontId="14" fillId="0" borderId="35" xfId="0" applyFont="1" applyBorder="1" applyAlignment="1">
      <alignment horizontal="left" vertical="center" wrapText="1"/>
    </xf>
    <xf numFmtId="0" fontId="34" fillId="25" borderId="63" xfId="0" applyFont="1" applyFill="1" applyBorder="1" applyAlignment="1">
      <alignment vertical="center"/>
    </xf>
    <xf numFmtId="0" fontId="0" fillId="0" borderId="65" xfId="0" applyBorder="1" applyAlignment="1">
      <alignment vertical="center"/>
    </xf>
    <xf numFmtId="0" fontId="44" fillId="0" borderId="55" xfId="0" applyFont="1" applyBorder="1" applyAlignment="1">
      <alignment horizontal="left" vertical="center" wrapText="1"/>
    </xf>
    <xf numFmtId="0" fontId="44" fillId="0" borderId="21" xfId="0" applyFont="1" applyBorder="1" applyAlignment="1">
      <alignment horizontal="left" vertical="center" wrapText="1"/>
    </xf>
    <xf numFmtId="0" fontId="44" fillId="0" borderId="23" xfId="0" applyFont="1" applyBorder="1" applyAlignment="1">
      <alignment horizontal="left" vertical="center" wrapText="1"/>
    </xf>
    <xf numFmtId="0" fontId="8" fillId="0" borderId="55"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1" fontId="18" fillId="0" borderId="55" xfId="0" applyNumberFormat="1" applyFont="1" applyBorder="1" applyAlignment="1">
      <alignment horizontal="center" vertical="center"/>
    </xf>
    <xf numFmtId="1" fontId="18" fillId="0" borderId="21" xfId="0" applyNumberFormat="1" applyFont="1" applyBorder="1" applyAlignment="1">
      <alignment horizontal="center" vertical="center"/>
    </xf>
    <xf numFmtId="0" fontId="34" fillId="25" borderId="55" xfId="0" applyFont="1" applyFill="1" applyBorder="1" applyAlignment="1">
      <alignment vertical="center"/>
    </xf>
    <xf numFmtId="0" fontId="44" fillId="0" borderId="63" xfId="0" applyFont="1" applyBorder="1" applyAlignment="1">
      <alignment horizontal="left" vertical="center" wrapText="1"/>
    </xf>
    <xf numFmtId="0" fontId="44" fillId="0" borderId="61" xfId="0" applyFont="1" applyBorder="1" applyAlignment="1">
      <alignment horizontal="left" vertical="center" wrapText="1"/>
    </xf>
    <xf numFmtId="0" fontId="44" fillId="0" borderId="65" xfId="0" applyFont="1" applyBorder="1" applyAlignment="1">
      <alignment horizontal="left" vertical="center" wrapText="1"/>
    </xf>
    <xf numFmtId="0" fontId="17" fillId="0" borderId="44" xfId="0" applyFont="1" applyBorder="1" applyAlignment="1">
      <alignment horizontal="center" vertical="center"/>
    </xf>
    <xf numFmtId="0" fontId="17" fillId="0" borderId="29" xfId="0" applyFont="1" applyBorder="1" applyAlignment="1">
      <alignment horizontal="center" vertical="center"/>
    </xf>
    <xf numFmtId="0" fontId="17" fillId="0" borderId="45" xfId="0" applyFont="1" applyBorder="1" applyAlignment="1">
      <alignment horizontal="center" vertical="center"/>
    </xf>
    <xf numFmtId="0" fontId="8" fillId="0" borderId="63" xfId="0" applyFont="1" applyBorder="1" applyAlignment="1">
      <alignment horizontal="center" vertical="center"/>
    </xf>
    <xf numFmtId="0" fontId="8" fillId="0" borderId="61" xfId="0" applyFont="1" applyBorder="1" applyAlignment="1">
      <alignment horizontal="center" vertical="center"/>
    </xf>
    <xf numFmtId="0" fontId="8" fillId="0" borderId="65" xfId="0" applyFont="1" applyBorder="1" applyAlignment="1">
      <alignment horizontal="center" vertical="center"/>
    </xf>
    <xf numFmtId="1" fontId="18" fillId="0" borderId="63" xfId="0" applyNumberFormat="1" applyFont="1" applyBorder="1" applyAlignment="1">
      <alignment horizontal="center" vertical="center"/>
    </xf>
    <xf numFmtId="1" fontId="18" fillId="0" borderId="61" xfId="0" applyNumberFormat="1" applyFont="1" applyBorder="1" applyAlignment="1">
      <alignment horizontal="center" vertical="center"/>
    </xf>
    <xf numFmtId="0" fontId="15" fillId="25" borderId="74" xfId="0" applyFont="1" applyFill="1" applyBorder="1" applyAlignment="1">
      <alignment vertical="center"/>
    </xf>
    <xf numFmtId="0" fontId="0" fillId="0" borderId="75" xfId="0" applyBorder="1" applyAlignment="1">
      <alignment vertical="center"/>
    </xf>
    <xf numFmtId="0" fontId="35" fillId="0" borderId="27" xfId="0" applyFont="1" applyBorder="1" applyAlignment="1">
      <alignment vertical="center"/>
    </xf>
    <xf numFmtId="0" fontId="35" fillId="0" borderId="19" xfId="0" applyFont="1" applyBorder="1" applyAlignment="1">
      <alignment vertical="center"/>
    </xf>
    <xf numFmtId="0" fontId="35" fillId="0" borderId="35" xfId="0" applyFont="1" applyBorder="1" applyAlignment="1">
      <alignment vertical="center"/>
    </xf>
    <xf numFmtId="0" fontId="44" fillId="33" borderId="66" xfId="0" applyFont="1" applyFill="1" applyBorder="1" applyAlignment="1">
      <alignment horizontal="center" vertical="center"/>
    </xf>
    <xf numFmtId="0" fontId="0" fillId="33" borderId="67" xfId="0" applyFill="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8" fillId="0" borderId="35" xfId="0" applyFont="1" applyBorder="1" applyAlignment="1">
      <alignment horizontal="center" vertical="center"/>
    </xf>
    <xf numFmtId="1" fontId="18" fillId="0" borderId="27" xfId="0" applyNumberFormat="1" applyFont="1" applyBorder="1" applyAlignment="1">
      <alignment horizontal="center" vertical="center"/>
    </xf>
    <xf numFmtId="1" fontId="18" fillId="0" borderId="19" xfId="0" applyNumberFormat="1" applyFont="1" applyBorder="1" applyAlignment="1">
      <alignment horizontal="center" vertical="center"/>
    </xf>
    <xf numFmtId="1" fontId="18" fillId="0" borderId="35" xfId="0" applyNumberFormat="1" applyFont="1" applyBorder="1" applyAlignment="1">
      <alignment horizontal="center" vertical="center"/>
    </xf>
    <xf numFmtId="0" fontId="34" fillId="25" borderId="15" xfId="0" applyFont="1" applyFill="1" applyBorder="1" applyAlignment="1">
      <alignment vertical="center"/>
    </xf>
    <xf numFmtId="0" fontId="0" fillId="0" borderId="22" xfId="0" applyBorder="1" applyAlignment="1">
      <alignment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17" fillId="0" borderId="27" xfId="0" applyFont="1" applyBorder="1" applyAlignment="1">
      <alignment horizontal="center" vertical="center"/>
    </xf>
    <xf numFmtId="0" fontId="17" fillId="0" borderId="19" xfId="0" applyFont="1" applyBorder="1" applyAlignment="1">
      <alignment horizontal="center" vertical="center"/>
    </xf>
    <xf numFmtId="0" fontId="17" fillId="0" borderId="35" xfId="0" applyFont="1" applyBorder="1" applyAlignment="1">
      <alignment horizontal="center" vertical="center"/>
    </xf>
    <xf numFmtId="0" fontId="44" fillId="0" borderId="15" xfId="0" applyFont="1" applyBorder="1" applyAlignment="1">
      <alignment horizontal="left" vertical="center" wrapText="1"/>
    </xf>
    <xf numFmtId="0" fontId="44" fillId="0" borderId="18" xfId="0" applyFont="1" applyBorder="1" applyAlignment="1">
      <alignment horizontal="left" vertical="center" wrapText="1"/>
    </xf>
    <xf numFmtId="0" fontId="44" fillId="0" borderId="22" xfId="0" applyFont="1" applyBorder="1" applyAlignment="1">
      <alignment horizontal="left" vertical="center" wrapText="1"/>
    </xf>
    <xf numFmtId="0" fontId="17" fillId="0" borderId="30" xfId="0" applyFont="1" applyBorder="1" applyAlignment="1">
      <alignment horizontal="center" vertical="center"/>
    </xf>
    <xf numFmtId="0" fontId="17" fillId="0" borderId="0" xfId="0" applyFont="1" applyAlignment="1">
      <alignment horizontal="center" vertical="center"/>
    </xf>
    <xf numFmtId="0" fontId="17" fillId="0" borderId="33" xfId="0" applyFont="1" applyBorder="1" applyAlignment="1">
      <alignment horizontal="center" vertical="center"/>
    </xf>
    <xf numFmtId="1" fontId="18" fillId="0" borderId="15" xfId="0" applyNumberFormat="1" applyFont="1" applyBorder="1" applyAlignment="1">
      <alignment horizontal="center" vertical="center"/>
    </xf>
    <xf numFmtId="1" fontId="18" fillId="0" borderId="18" xfId="0" applyNumberFormat="1" applyFont="1" applyBorder="1" applyAlignment="1">
      <alignment horizontal="center" vertical="center"/>
    </xf>
    <xf numFmtId="0" fontId="17" fillId="0" borderId="63" xfId="0" applyFont="1" applyBorder="1" applyAlignment="1">
      <alignment horizontal="center" vertical="center"/>
    </xf>
    <xf numFmtId="0" fontId="17" fillId="0" borderId="61" xfId="0" applyFont="1" applyBorder="1" applyAlignment="1">
      <alignment horizontal="center" vertical="center"/>
    </xf>
    <xf numFmtId="0" fontId="17" fillId="0" borderId="65" xfId="0" applyFont="1" applyBorder="1" applyAlignment="1">
      <alignment horizontal="center" vertical="center"/>
    </xf>
    <xf numFmtId="1" fontId="18" fillId="0" borderId="65" xfId="0" applyNumberFormat="1" applyFont="1" applyBorder="1" applyAlignment="1">
      <alignment horizontal="center" vertical="center"/>
    </xf>
    <xf numFmtId="0" fontId="34" fillId="25" borderId="65" xfId="0" applyFont="1" applyFill="1" applyBorder="1" applyAlignment="1">
      <alignment vertical="center"/>
    </xf>
    <xf numFmtId="0" fontId="2" fillId="34" borderId="29" xfId="54" applyFill="1" applyBorder="1" applyAlignment="1">
      <alignment vertical="top" wrapText="1"/>
    </xf>
    <xf numFmtId="0" fontId="2" fillId="34" borderId="29" xfId="54" applyFill="1" applyBorder="1"/>
    <xf numFmtId="0" fontId="89" fillId="38" borderId="74" xfId="54" applyFont="1" applyFill="1" applyBorder="1" applyAlignment="1">
      <alignment horizontal="center" vertical="center"/>
    </xf>
    <xf numFmtId="0" fontId="89" fillId="38" borderId="24" xfId="54" applyFont="1" applyFill="1" applyBorder="1" applyAlignment="1">
      <alignment horizontal="center" vertical="center"/>
    </xf>
    <xf numFmtId="0" fontId="89" fillId="38" borderId="75" xfId="54" applyFont="1" applyFill="1" applyBorder="1" applyAlignment="1">
      <alignment horizontal="center" vertical="center"/>
    </xf>
    <xf numFmtId="0" fontId="2" fillId="34" borderId="0" xfId="54" applyFill="1" applyAlignment="1">
      <alignment horizontal="left"/>
    </xf>
    <xf numFmtId="0" fontId="2" fillId="34" borderId="0" xfId="54" applyFill="1" applyAlignment="1">
      <alignment wrapText="1"/>
    </xf>
    <xf numFmtId="0" fontId="2" fillId="34" borderId="0" xfId="54" applyFill="1"/>
    <xf numFmtId="0" fontId="92" fillId="34" borderId="0" xfId="54" applyFont="1" applyFill="1" applyAlignment="1">
      <alignment horizontal="left" vertical="center" wrapText="1"/>
    </xf>
    <xf numFmtId="0" fontId="92" fillId="34" borderId="0" xfId="54" applyFont="1" applyFill="1" applyAlignment="1">
      <alignment horizontal="left" vertical="top" wrapText="1"/>
    </xf>
    <xf numFmtId="0" fontId="2" fillId="34" borderId="0" xfId="54" applyFill="1" applyAlignment="1">
      <alignment vertical="top" wrapText="1"/>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55"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43" xr:uid="{00000000-0005-0000-0000-000025000000}"/>
    <cellStyle name="Normal 2 2" xfId="47" xr:uid="{00000000-0005-0000-0000-000026000000}"/>
    <cellStyle name="Normal 3" xfId="44" xr:uid="{00000000-0005-0000-0000-000027000000}"/>
    <cellStyle name="Normal 3 2" xfId="49" xr:uid="{00000000-0005-0000-0000-000028000000}"/>
    <cellStyle name="Normal 3 2 2" xfId="58" xr:uid="{00000000-0005-0000-0000-000029000000}"/>
    <cellStyle name="Normal 3 2 3" xfId="60" xr:uid="{018EE2B1-29F6-4B40-A6FD-954D877C950D}"/>
    <cellStyle name="Normal 3 3" xfId="51" xr:uid="{00000000-0005-0000-0000-00002A000000}"/>
    <cellStyle name="Normal 3 4" xfId="56" xr:uid="{00000000-0005-0000-0000-00002B000000}"/>
    <cellStyle name="Normal 4" xfId="48" xr:uid="{00000000-0005-0000-0000-00002C000000}"/>
    <cellStyle name="Normal 4 2" xfId="53" xr:uid="{00000000-0005-0000-0000-00002D000000}"/>
    <cellStyle name="Normal 4 3" xfId="54" xr:uid="{00000000-0005-0000-0000-00002E000000}"/>
    <cellStyle name="Notitie" xfId="35" xr:uid="{00000000-0005-0000-0000-00002F000000}"/>
    <cellStyle name="Ongeldig" xfId="36" xr:uid="{00000000-0005-0000-0000-000030000000}"/>
    <cellStyle name="Percent" xfId="37" builtinId="5"/>
    <cellStyle name="Percent 2" xfId="45" xr:uid="{00000000-0005-0000-0000-000032000000}"/>
    <cellStyle name="Percent 2 2" xfId="50" xr:uid="{00000000-0005-0000-0000-000033000000}"/>
    <cellStyle name="Percent 2 2 2" xfId="59" xr:uid="{00000000-0005-0000-0000-000034000000}"/>
    <cellStyle name="Percent 2 2 3" xfId="61" xr:uid="{C6B2CAC0-0206-4E0F-B47A-73ADA6BF7D0F}"/>
    <cellStyle name="Percent 2 3" xfId="52" xr:uid="{00000000-0005-0000-0000-000035000000}"/>
    <cellStyle name="Percent 2 4" xfId="57" xr:uid="{00000000-0005-0000-0000-000036000000}"/>
    <cellStyle name="Titel" xfId="38" xr:uid="{00000000-0005-0000-0000-000037000000}"/>
    <cellStyle name="Totaal" xfId="39" xr:uid="{00000000-0005-0000-0000-000038000000}"/>
    <cellStyle name="Uitvoer" xfId="40" xr:uid="{00000000-0005-0000-0000-000039000000}"/>
    <cellStyle name="Verklarende tekst" xfId="41" xr:uid="{00000000-0005-0000-0000-00003A000000}"/>
    <cellStyle name="Waarschuwingstekst" xfId="42" xr:uid="{00000000-0005-0000-0000-00003B000000}"/>
  </cellStyles>
  <dxfs count="556">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4"/>
        </patternFill>
      </fill>
    </dxf>
    <dxf>
      <fill>
        <patternFill>
          <bgColor indexed="40"/>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patternType="solid">
          <bgColor rgb="FF00CCFF"/>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border>
        <left/>
        <right/>
        <top/>
        <bottom/>
      </border>
    </dxf>
    <dxf>
      <fill>
        <patternFill>
          <bgColor indexed="40"/>
        </patternFill>
      </fill>
    </dxf>
    <dxf>
      <fill>
        <patternFill patternType="none">
          <bgColor indexed="65"/>
        </patternFill>
      </fill>
    </dxf>
    <dxf>
      <fill>
        <patternFill>
          <bgColor indexed="40"/>
        </patternFill>
      </fill>
      <border>
        <left/>
        <right/>
        <top/>
        <bottom/>
      </border>
    </dxf>
    <dxf>
      <fill>
        <patternFill patternType="solid">
          <bgColor indexed="9"/>
        </patternFill>
      </fill>
      <border>
        <left/>
        <right/>
        <top/>
        <bottom/>
      </border>
    </dxf>
    <dxf>
      <fill>
        <patternFill patternType="solid">
          <bgColor indexed="9"/>
        </patternFill>
      </fill>
      <border>
        <left/>
        <right/>
        <top/>
        <bottom/>
      </border>
    </dxf>
    <dxf>
      <fill>
        <patternFill>
          <bgColor indexed="40"/>
        </patternFill>
      </fill>
      <border>
        <left/>
        <right/>
        <top/>
        <bottom/>
      </border>
    </dxf>
    <dxf>
      <fill>
        <patternFill patternType="solid">
          <bgColor indexed="9"/>
        </patternFill>
      </fill>
      <border>
        <left/>
        <right/>
        <top/>
        <bottom/>
      </border>
    </dxf>
    <dxf>
      <fill>
        <patternFill>
          <bgColor indexed="40"/>
        </patternFill>
      </fill>
      <border>
        <left/>
        <right/>
        <top/>
        <bottom/>
      </border>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rgb="FF00CCFF"/>
        </patternFill>
      </fill>
    </dxf>
    <dxf>
      <fill>
        <patternFill patternType="none">
          <bgColor auto="1"/>
        </patternFill>
      </fill>
    </dxf>
    <dxf>
      <fill>
        <patternFill patternType="none">
          <bgColor auto="1"/>
        </patternFill>
      </fill>
    </dxf>
    <dxf>
      <fill>
        <patternFill>
          <bgColor rgb="FF00CCFF"/>
        </patternFill>
      </fill>
    </dxf>
    <dxf>
      <fill>
        <patternFill patternType="none">
          <bgColor auto="1"/>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patternType="solid">
          <bgColor theme="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theme="0"/>
        </patternFill>
      </fill>
    </dxf>
    <dxf>
      <fill>
        <patternFill>
          <bgColor rgb="FF00CCFF"/>
        </patternFill>
      </fill>
    </dxf>
    <dxf>
      <fill>
        <patternFill>
          <bgColor rgb="FF00CCFF"/>
        </patternFill>
      </fill>
    </dxf>
    <dxf>
      <fill>
        <patternFill>
          <bgColor theme="0"/>
        </patternFill>
      </fill>
    </dxf>
    <dxf>
      <fill>
        <patternFill>
          <bgColor theme="0"/>
        </patternFill>
      </fill>
    </dxf>
    <dxf>
      <fill>
        <patternFill>
          <bgColor rgb="FF00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CCFF"/>
        </patternFill>
      </fill>
    </dxf>
    <dxf>
      <fill>
        <patternFill>
          <bgColor rgb="FF00CCFF"/>
        </patternFill>
      </fill>
    </dxf>
    <dxf>
      <fill>
        <patternFill patternType="solid">
          <bgColor theme="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theme="0"/>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theme="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patternType="solid">
          <bgColor indexed="9"/>
        </patternFill>
      </fill>
    </dxf>
    <dxf>
      <fill>
        <patternFill>
          <bgColor indexed="22"/>
        </patternFill>
      </fill>
    </dxf>
    <dxf>
      <fill>
        <patternFill>
          <bgColor indexed="22"/>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indexed="65"/>
        </patternFill>
      </fill>
    </dxf>
    <dxf>
      <fill>
        <patternFill>
          <bgColor indexed="40"/>
        </patternFill>
      </fill>
    </dxf>
    <dxf>
      <font>
        <condense val="0"/>
        <extend val="0"/>
        <color auto="1"/>
      </font>
      <fill>
        <patternFill>
          <bgColor indexed="14"/>
        </patternFill>
      </fill>
    </dxf>
    <dxf>
      <fill>
        <patternFill patternType="none">
          <bgColor auto="1"/>
        </patternFill>
      </fill>
    </dxf>
    <dxf>
      <fill>
        <patternFill>
          <bgColor theme="0"/>
        </patternFill>
      </fill>
    </dxf>
    <dxf>
      <fill>
        <patternFill>
          <bgColor rgb="FFC0C0C0"/>
        </patternFill>
      </fill>
    </dxf>
    <dxf>
      <fill>
        <patternFill patternType="solid">
          <bgColor indexed="22"/>
        </patternFill>
      </fill>
    </dxf>
    <dxf>
      <fill>
        <patternFill patternType="none">
          <bgColor indexed="65"/>
        </patternFill>
      </fill>
    </dxf>
    <dxf>
      <fill>
        <patternFill>
          <bgColor indexed="22"/>
        </patternFill>
      </fill>
    </dxf>
    <dxf>
      <fill>
        <patternFill patternType="none">
          <bgColor auto="1"/>
        </patternFill>
      </fill>
    </dxf>
    <dxf>
      <fill>
        <patternFill>
          <bgColor rgb="FFC0C0C0"/>
        </patternFill>
      </fill>
    </dxf>
    <dxf>
      <fill>
        <patternFill>
          <bgColor rgb="FFC0C0C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theme="0" tint="-0.24994659260841701"/>
        </patternFill>
      </fill>
    </dxf>
    <dxf>
      <fill>
        <patternFill>
          <bgColor rgb="FFC0C0C0"/>
        </patternFill>
      </fill>
    </dxf>
    <dxf>
      <fill>
        <patternFill>
          <bgColor theme="0"/>
        </patternFill>
      </fill>
    </dxf>
    <dxf>
      <fill>
        <patternFill>
          <bgColor rgb="FFC0C0C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22"/>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fgColor auto="1"/>
          <bgColor rgb="FFC0C0C0"/>
        </patternFill>
      </fill>
    </dxf>
    <dxf>
      <font>
        <b/>
        <i val="0"/>
      </font>
      <fill>
        <patternFill>
          <bgColor rgb="FFC0C0C0"/>
        </patternFill>
      </fill>
    </dxf>
    <dxf>
      <fill>
        <patternFill>
          <bgColor indexed="40"/>
        </patternFill>
      </fill>
    </dxf>
    <dxf>
      <fill>
        <patternFill>
          <bgColor indexed="40"/>
        </patternFill>
      </fill>
    </dxf>
    <dxf>
      <fill>
        <patternFill>
          <bgColor indexed="40"/>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8"/>
        </patternFill>
      </fill>
    </dxf>
    <dxf>
      <fill>
        <patternFill>
          <bgColor indexed="8"/>
        </patternFill>
      </fill>
    </dxf>
    <dxf>
      <fill>
        <patternFill>
          <bgColor indexed="8"/>
        </patternFill>
      </fill>
    </dxf>
  </dxfs>
  <tableStyles count="0" defaultTableStyle="TableStyleMedium2" defaultPivotStyle="PivotStyleLight16"/>
  <colors>
    <mruColors>
      <color rgb="FF00CCFF"/>
      <color rgb="FF99CCFF"/>
      <color rgb="FF00FF00"/>
      <color rgb="FF33CCFF"/>
      <color rgb="FF00008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3505200</xdr:colOff>
      <xdr:row>2</xdr:row>
      <xdr:rowOff>476250</xdr:rowOff>
    </xdr:from>
    <xdr:to>
      <xdr:col>2</xdr:col>
      <xdr:colOff>7334250</xdr:colOff>
      <xdr:row>2</xdr:row>
      <xdr:rowOff>1676400</xdr:rowOff>
    </xdr:to>
    <xdr:sp macro="" textlink="">
      <xdr:nvSpPr>
        <xdr:cNvPr id="17411" name="Text Box 3">
          <a:extLst>
            <a:ext uri="{FF2B5EF4-FFF2-40B4-BE49-F238E27FC236}">
              <a16:creationId xmlns:a16="http://schemas.microsoft.com/office/drawing/2014/main" id="{00000000-0008-0000-0300-000003440000}"/>
            </a:ext>
          </a:extLst>
        </xdr:cNvPr>
        <xdr:cNvSpPr txBox="1">
          <a:spLocks noChangeArrowheads="1"/>
        </xdr:cNvSpPr>
      </xdr:nvSpPr>
      <xdr:spPr bwMode="auto">
        <a:xfrm>
          <a:off x="5029200" y="1447800"/>
          <a:ext cx="3829050" cy="1200150"/>
        </a:xfrm>
        <a:prstGeom prst="rect">
          <a:avLst/>
        </a:prstGeom>
        <a:solidFill>
          <a:srgbClr val="FFFFFF"/>
        </a:solidFill>
        <a:ln w="9525">
          <a:solidFill>
            <a:srgbClr val="000000"/>
          </a:solidFill>
          <a:miter lim="800000"/>
          <a:headEnd/>
          <a:tailEnd/>
        </a:ln>
      </xdr:spPr>
      <xdr:txBody>
        <a:bodyPr vertOverflow="clip" wrap="square" lIns="91440" tIns="73152" rIns="91440" bIns="0" anchor="t" upright="1"/>
        <a:lstStyle/>
        <a:p>
          <a:pPr algn="ctr" rtl="0">
            <a:defRPr sz="1000"/>
          </a:pPr>
          <a:r>
            <a:rPr lang="en-GB" sz="4500" b="1" i="0" u="none" strike="noStrike" baseline="0">
              <a:solidFill>
                <a:srgbClr val="000000"/>
              </a:solidFill>
              <a:latin typeface="Arial"/>
              <a:cs typeface="Arial"/>
            </a:rPr>
            <a:t>BASIC</a:t>
          </a:r>
        </a:p>
        <a:p>
          <a:pPr algn="ctr" rtl="0">
            <a:defRPr sz="1000"/>
          </a:pPr>
          <a:r>
            <a:rPr lang="en-GB" sz="2700" b="1" i="0" u="none" strike="noStrike" baseline="0">
              <a:solidFill>
                <a:srgbClr val="000000"/>
              </a:solidFill>
              <a:latin typeface="Arial"/>
              <a:cs typeface="Arial"/>
            </a:rPr>
            <a:t>Office - Bulk (Cement)</a:t>
          </a:r>
        </a:p>
      </xdr:txBody>
    </xdr:sp>
    <xdr:clientData/>
  </xdr:twoCellAnchor>
  <xdr:twoCellAnchor>
    <xdr:from>
      <xdr:col>2</xdr:col>
      <xdr:colOff>83820</xdr:colOff>
      <xdr:row>2</xdr:row>
      <xdr:rowOff>114300</xdr:rowOff>
    </xdr:from>
    <xdr:to>
      <xdr:col>2</xdr:col>
      <xdr:colOff>2659380</xdr:colOff>
      <xdr:row>2</xdr:row>
      <xdr:rowOff>1981200</xdr:rowOff>
    </xdr:to>
    <xdr:pic>
      <xdr:nvPicPr>
        <xdr:cNvPr id="17454" name="Picture 10" descr="GA_logo">
          <a:extLst>
            <a:ext uri="{FF2B5EF4-FFF2-40B4-BE49-F238E27FC236}">
              <a16:creationId xmlns:a16="http://schemas.microsoft.com/office/drawing/2014/main" id="{00000000-0008-0000-0300-00002E4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5920" y="1082040"/>
          <a:ext cx="257556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xdr:colOff>
      <xdr:row>2</xdr:row>
      <xdr:rowOff>91440</xdr:rowOff>
    </xdr:from>
    <xdr:to>
      <xdr:col>2</xdr:col>
      <xdr:colOff>2651760</xdr:colOff>
      <xdr:row>2</xdr:row>
      <xdr:rowOff>1973580</xdr:rowOff>
    </xdr:to>
    <xdr:pic>
      <xdr:nvPicPr>
        <xdr:cNvPr id="26720" name="Picture 1" descr="GA_logo">
          <a:extLst>
            <a:ext uri="{FF2B5EF4-FFF2-40B4-BE49-F238E27FC236}">
              <a16:creationId xmlns:a16="http://schemas.microsoft.com/office/drawing/2014/main" id="{00000000-0008-0000-0500-00006068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0220" y="1059180"/>
          <a:ext cx="2590800" cy="188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3907155</xdr:colOff>
      <xdr:row>2</xdr:row>
      <xdr:rowOff>438150</xdr:rowOff>
    </xdr:from>
    <xdr:to>
      <xdr:col>2</xdr:col>
      <xdr:colOff>7635292</xdr:colOff>
      <xdr:row>2</xdr:row>
      <xdr:rowOff>1657350</xdr:rowOff>
    </xdr:to>
    <xdr:sp macro="" textlink="">
      <xdr:nvSpPr>
        <xdr:cNvPr id="26626" name="Text Box 2">
          <a:extLst>
            <a:ext uri="{FF2B5EF4-FFF2-40B4-BE49-F238E27FC236}">
              <a16:creationId xmlns:a16="http://schemas.microsoft.com/office/drawing/2014/main" id="{00000000-0008-0000-0500-000002680000}"/>
            </a:ext>
          </a:extLst>
        </xdr:cNvPr>
        <xdr:cNvSpPr txBox="1">
          <a:spLocks noChangeArrowheads="1"/>
        </xdr:cNvSpPr>
      </xdr:nvSpPr>
      <xdr:spPr bwMode="auto">
        <a:xfrm>
          <a:off x="5564505" y="1409700"/>
          <a:ext cx="3728137" cy="121920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700" b="1" i="0" u="none" strike="noStrike" baseline="0">
              <a:solidFill>
                <a:srgbClr val="000000"/>
              </a:solidFill>
              <a:latin typeface="Arial"/>
              <a:cs typeface="Arial"/>
            </a:rPr>
            <a:t>Office - Bulk (Cement)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53340</xdr:colOff>
      <xdr:row>2</xdr:row>
      <xdr:rowOff>99060</xdr:rowOff>
    </xdr:from>
    <xdr:to>
      <xdr:col>2</xdr:col>
      <xdr:colOff>2606040</xdr:colOff>
      <xdr:row>2</xdr:row>
      <xdr:rowOff>1965960</xdr:rowOff>
    </xdr:to>
    <xdr:pic>
      <xdr:nvPicPr>
        <xdr:cNvPr id="29712" name="Picture 5" descr="GA_logo">
          <a:extLst>
            <a:ext uri="{FF2B5EF4-FFF2-40B4-BE49-F238E27FC236}">
              <a16:creationId xmlns:a16="http://schemas.microsoft.com/office/drawing/2014/main" id="{00000000-0008-0000-0600-0000107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0" y="1066800"/>
          <a:ext cx="25527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hyperlink" Target="http://glomeep.imo.org/technology/shaft-generator/" TargetMode="External"/><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R229"/>
  <sheetViews>
    <sheetView tabSelected="1" zoomScale="50" zoomScaleNormal="50" zoomScaleSheetLayoutView="50" workbookViewId="0">
      <pane ySplit="3" topLeftCell="A4" activePane="bottomLeft" state="frozen"/>
      <selection pane="bottomLeft" activeCell="AA1" sqref="AA1"/>
    </sheetView>
  </sheetViews>
  <sheetFormatPr defaultColWidth="9.140625" defaultRowHeight="12.75" x14ac:dyDescent="0.2"/>
  <cols>
    <col min="2" max="2" width="13.7109375" style="77" customWidth="1"/>
    <col min="3" max="3" width="123.140625" style="1" customWidth="1"/>
    <col min="4" max="6" width="6.140625" customWidth="1"/>
    <col min="7" max="7" width="5.7109375" customWidth="1"/>
    <col min="8" max="23" width="6.140625" customWidth="1"/>
    <col min="24" max="24" width="6.28515625" customWidth="1"/>
    <col min="25" max="25" width="2.42578125" style="61" hidden="1" customWidth="1"/>
    <col min="26" max="26" width="5.7109375" style="61" customWidth="1"/>
    <col min="27" max="74" width="9.140625" style="226"/>
    <col min="75" max="122" width="9.140625" style="61"/>
  </cols>
  <sheetData>
    <row r="1" spans="1:122" ht="45" customHeight="1" thickBot="1" x14ac:dyDescent="0.25">
      <c r="A1" s="316" t="s">
        <v>94</v>
      </c>
      <c r="B1" s="317"/>
      <c r="C1" s="316"/>
      <c r="D1" s="318" t="s">
        <v>544</v>
      </c>
      <c r="E1" s="316"/>
      <c r="F1" s="316"/>
      <c r="G1" s="316"/>
      <c r="H1" s="316"/>
      <c r="I1" s="316"/>
      <c r="J1" s="316"/>
      <c r="K1" s="316"/>
      <c r="L1" s="316"/>
      <c r="M1" s="316"/>
      <c r="N1" s="316"/>
      <c r="O1" s="316"/>
      <c r="P1" s="316"/>
      <c r="Q1" s="316"/>
      <c r="R1" s="316"/>
      <c r="S1" s="316"/>
      <c r="T1" s="316"/>
      <c r="U1" s="316"/>
      <c r="V1" s="316"/>
      <c r="W1" s="316"/>
      <c r="X1" s="319" t="s">
        <v>545</v>
      </c>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1" customFormat="1" ht="31.7" customHeight="1" thickBot="1" x14ac:dyDescent="0.25">
      <c r="A2" s="669" t="s">
        <v>1237</v>
      </c>
      <c r="B2" s="670"/>
      <c r="C2" s="670"/>
      <c r="D2" s="670"/>
      <c r="E2" s="670"/>
      <c r="F2" s="670"/>
      <c r="G2" s="670"/>
      <c r="H2" s="670"/>
      <c r="I2" s="670"/>
      <c r="J2" s="670"/>
      <c r="K2" s="670"/>
      <c r="L2" s="670"/>
      <c r="M2" s="670"/>
      <c r="N2" s="670"/>
      <c r="O2" s="670"/>
      <c r="P2" s="670"/>
      <c r="Q2" s="670"/>
      <c r="R2" s="670"/>
      <c r="S2" s="670"/>
      <c r="T2" s="670"/>
      <c r="U2" s="670"/>
      <c r="V2" s="670"/>
      <c r="W2" s="670"/>
      <c r="X2" s="671"/>
      <c r="Y2" s="64"/>
      <c r="Z2" s="64"/>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row>
    <row r="3" spans="1:122" ht="161.44999999999999" customHeight="1" thickBot="1" x14ac:dyDescent="0.25">
      <c r="A3" s="425" t="s">
        <v>206</v>
      </c>
      <c r="B3" s="367" t="s">
        <v>26</v>
      </c>
      <c r="C3" s="76" t="s">
        <v>477</v>
      </c>
      <c r="D3" s="2" t="s">
        <v>580</v>
      </c>
      <c r="E3" s="3" t="s">
        <v>478</v>
      </c>
      <c r="F3" s="21" t="s">
        <v>110</v>
      </c>
      <c r="G3" s="3" t="s">
        <v>478</v>
      </c>
      <c r="H3" s="21" t="s">
        <v>292</v>
      </c>
      <c r="I3" s="3" t="s">
        <v>478</v>
      </c>
      <c r="J3" s="21" t="s">
        <v>111</v>
      </c>
      <c r="K3" s="3" t="s">
        <v>478</v>
      </c>
      <c r="L3" s="21" t="s">
        <v>291</v>
      </c>
      <c r="M3" s="3" t="s">
        <v>478</v>
      </c>
      <c r="N3" s="21" t="s">
        <v>112</v>
      </c>
      <c r="O3" s="3" t="s">
        <v>478</v>
      </c>
      <c r="P3" s="21" t="s">
        <v>290</v>
      </c>
      <c r="Q3" s="3" t="s">
        <v>478</v>
      </c>
      <c r="R3" s="21" t="s">
        <v>287</v>
      </c>
      <c r="S3" s="3" t="s">
        <v>478</v>
      </c>
      <c r="T3" s="21" t="s">
        <v>288</v>
      </c>
      <c r="U3" s="3" t="s">
        <v>478</v>
      </c>
      <c r="V3" s="21" t="s">
        <v>289</v>
      </c>
      <c r="W3" s="3" t="s">
        <v>478</v>
      </c>
      <c r="X3" s="426" t="s">
        <v>216</v>
      </c>
    </row>
    <row r="4" spans="1:122" ht="33" customHeight="1" thickBot="1" x14ac:dyDescent="0.35">
      <c r="A4" s="588"/>
      <c r="B4" s="589" t="s">
        <v>265</v>
      </c>
      <c r="C4" s="672" t="s">
        <v>454</v>
      </c>
      <c r="D4" s="673"/>
      <c r="E4" s="673"/>
      <c r="F4" s="673"/>
      <c r="G4" s="673"/>
      <c r="H4" s="673"/>
      <c r="I4" s="673"/>
      <c r="J4" s="673"/>
      <c r="K4" s="673"/>
      <c r="L4" s="673"/>
      <c r="M4" s="673"/>
      <c r="N4" s="673"/>
      <c r="O4" s="673"/>
      <c r="P4" s="673"/>
      <c r="Q4" s="673"/>
      <c r="R4" s="673"/>
      <c r="S4" s="673"/>
      <c r="T4" s="673"/>
      <c r="U4" s="673"/>
      <c r="V4" s="673"/>
      <c r="W4" s="673"/>
      <c r="X4" s="671"/>
    </row>
    <row r="5" spans="1:122" ht="30" customHeight="1" thickBot="1" x14ac:dyDescent="0.35">
      <c r="A5" s="361"/>
      <c r="B5" s="241" t="s">
        <v>266</v>
      </c>
      <c r="C5" s="78" t="s">
        <v>572</v>
      </c>
      <c r="D5" s="34"/>
      <c r="E5" s="79"/>
      <c r="F5" s="34" t="s">
        <v>573</v>
      </c>
      <c r="G5" s="80"/>
      <c r="H5" s="35" t="s">
        <v>573</v>
      </c>
      <c r="I5" s="79"/>
      <c r="J5" s="34" t="s">
        <v>573</v>
      </c>
      <c r="K5" s="80"/>
      <c r="L5" s="35" t="s">
        <v>573</v>
      </c>
      <c r="M5" s="79"/>
      <c r="N5" s="34" t="s">
        <v>573</v>
      </c>
      <c r="O5" s="80"/>
      <c r="P5" s="35" t="s">
        <v>573</v>
      </c>
      <c r="Q5" s="79"/>
      <c r="R5" s="81"/>
      <c r="S5" s="80"/>
      <c r="T5" s="34" t="s">
        <v>573</v>
      </c>
      <c r="U5" s="79"/>
      <c r="V5" s="34" t="s">
        <v>573</v>
      </c>
      <c r="W5" s="79"/>
      <c r="X5" s="428"/>
    </row>
    <row r="6" spans="1:122" ht="27.95" customHeight="1" thickBot="1" x14ac:dyDescent="0.25">
      <c r="A6" s="361"/>
      <c r="B6" s="249" t="s">
        <v>66</v>
      </c>
      <c r="C6" s="122" t="s">
        <v>237</v>
      </c>
      <c r="D6" s="641"/>
      <c r="E6" s="642"/>
      <c r="F6" s="641"/>
      <c r="G6" s="642"/>
      <c r="H6" s="641"/>
      <c r="I6" s="642"/>
      <c r="J6" s="641"/>
      <c r="K6" s="642"/>
      <c r="L6" s="641"/>
      <c r="M6" s="642"/>
      <c r="N6" s="641"/>
      <c r="O6" s="642"/>
      <c r="P6" s="641"/>
      <c r="Q6" s="642"/>
      <c r="R6" s="641"/>
      <c r="S6" s="642"/>
      <c r="T6" s="641"/>
      <c r="U6" s="642"/>
      <c r="V6" s="641"/>
      <c r="W6" s="649"/>
      <c r="X6" s="362"/>
      <c r="Y6" s="61">
        <f>COUNTIF(D6:W6,"a")+COUNTIF(D6:W6,"s")</f>
        <v>0</v>
      </c>
      <c r="Z6" s="165"/>
    </row>
    <row r="7" spans="1:122" ht="30" customHeight="1" thickBot="1" x14ac:dyDescent="0.5">
      <c r="A7" s="361"/>
      <c r="B7" s="241" t="s">
        <v>267</v>
      </c>
      <c r="C7" s="18" t="s">
        <v>389</v>
      </c>
      <c r="D7" s="29"/>
      <c r="E7" s="82"/>
      <c r="F7" s="30" t="s">
        <v>573</v>
      </c>
      <c r="G7" s="83"/>
      <c r="H7" s="29" t="s">
        <v>573</v>
      </c>
      <c r="I7" s="82"/>
      <c r="J7" s="30" t="s">
        <v>573</v>
      </c>
      <c r="K7" s="83"/>
      <c r="L7" s="29" t="s">
        <v>573</v>
      </c>
      <c r="M7" s="84"/>
      <c r="N7" s="30" t="s">
        <v>573</v>
      </c>
      <c r="O7" s="85"/>
      <c r="P7" s="29" t="s">
        <v>573</v>
      </c>
      <c r="Q7" s="82"/>
      <c r="R7" s="30"/>
      <c r="S7" s="83"/>
      <c r="T7" s="86"/>
      <c r="U7" s="82"/>
      <c r="V7" s="85"/>
      <c r="W7" s="83"/>
      <c r="X7" s="363"/>
    </row>
    <row r="8" spans="1:122" ht="45" customHeight="1" x14ac:dyDescent="0.2">
      <c r="A8" s="361"/>
      <c r="B8" s="266" t="s">
        <v>67</v>
      </c>
      <c r="C8" s="123" t="s">
        <v>205</v>
      </c>
      <c r="D8" s="647"/>
      <c r="E8" s="648"/>
      <c r="F8" s="647"/>
      <c r="G8" s="648"/>
      <c r="H8" s="647"/>
      <c r="I8" s="648"/>
      <c r="J8" s="647"/>
      <c r="K8" s="648"/>
      <c r="L8" s="647"/>
      <c r="M8" s="648"/>
      <c r="N8" s="647"/>
      <c r="O8" s="648"/>
      <c r="P8" s="647"/>
      <c r="Q8" s="648"/>
      <c r="R8" s="647"/>
      <c r="S8" s="648"/>
      <c r="T8" s="647"/>
      <c r="U8" s="648"/>
      <c r="V8" s="647"/>
      <c r="W8" s="650"/>
      <c r="X8" s="362"/>
      <c r="Y8" s="61">
        <f>COUNTIF(D8:W8,"a")+COUNTIF(D8:W8,"s")</f>
        <v>0</v>
      </c>
      <c r="Z8" s="165"/>
    </row>
    <row r="9" spans="1:122" ht="27.95" customHeight="1" x14ac:dyDescent="0.2">
      <c r="A9" s="361"/>
      <c r="B9" s="250" t="s">
        <v>399</v>
      </c>
      <c r="C9" s="124" t="s">
        <v>164</v>
      </c>
      <c r="D9" s="645"/>
      <c r="E9" s="646"/>
      <c r="F9" s="645"/>
      <c r="G9" s="646"/>
      <c r="H9" s="645"/>
      <c r="I9" s="646"/>
      <c r="J9" s="645"/>
      <c r="K9" s="646"/>
      <c r="L9" s="645"/>
      <c r="M9" s="646"/>
      <c r="N9" s="645"/>
      <c r="O9" s="646"/>
      <c r="P9" s="645"/>
      <c r="Q9" s="646"/>
      <c r="R9" s="645"/>
      <c r="S9" s="646"/>
      <c r="T9" s="645"/>
      <c r="U9" s="646"/>
      <c r="V9" s="645"/>
      <c r="W9" s="651"/>
      <c r="X9" s="362"/>
      <c r="Y9" s="61">
        <f>COUNTIF(D9:W9,"a")+COUNTIF(D9:W9,"s")</f>
        <v>0</v>
      </c>
      <c r="Z9" s="165"/>
    </row>
    <row r="10" spans="1:122" ht="45" customHeight="1" thickBot="1" x14ac:dyDescent="0.25">
      <c r="A10" s="361"/>
      <c r="B10" s="287" t="s">
        <v>400</v>
      </c>
      <c r="C10" s="128" t="s">
        <v>204</v>
      </c>
      <c r="D10" s="643"/>
      <c r="E10" s="644"/>
      <c r="F10" s="643"/>
      <c r="G10" s="644"/>
      <c r="H10" s="643"/>
      <c r="I10" s="644"/>
      <c r="J10" s="643"/>
      <c r="K10" s="644"/>
      <c r="L10" s="643"/>
      <c r="M10" s="644"/>
      <c r="N10" s="643"/>
      <c r="O10" s="644"/>
      <c r="P10" s="643"/>
      <c r="Q10" s="644"/>
      <c r="R10" s="643"/>
      <c r="S10" s="644"/>
      <c r="T10" s="643"/>
      <c r="U10" s="644"/>
      <c r="V10" s="643"/>
      <c r="W10" s="652"/>
      <c r="X10" s="362"/>
      <c r="Y10" s="61">
        <f>COUNTIF(D10:W10,"a")+COUNTIF(D10:W10,"s")</f>
        <v>0</v>
      </c>
      <c r="Z10" s="165"/>
    </row>
    <row r="11" spans="1:122" ht="30" customHeight="1" thickBot="1" x14ac:dyDescent="0.5">
      <c r="A11" s="361"/>
      <c r="B11" s="241" t="s">
        <v>270</v>
      </c>
      <c r="C11" s="18" t="s">
        <v>555</v>
      </c>
      <c r="D11" s="29"/>
      <c r="E11" s="82"/>
      <c r="F11" s="30" t="s">
        <v>573</v>
      </c>
      <c r="G11" s="83"/>
      <c r="H11" s="29" t="s">
        <v>573</v>
      </c>
      <c r="I11" s="82"/>
      <c r="J11" s="30" t="s">
        <v>573</v>
      </c>
      <c r="K11" s="83"/>
      <c r="L11" s="29" t="s">
        <v>573</v>
      </c>
      <c r="M11" s="82"/>
      <c r="N11" s="30" t="s">
        <v>573</v>
      </c>
      <c r="O11" s="83"/>
      <c r="P11" s="29" t="s">
        <v>573</v>
      </c>
      <c r="Q11" s="82"/>
      <c r="R11" s="30"/>
      <c r="S11" s="83"/>
      <c r="T11" s="29" t="s">
        <v>573</v>
      </c>
      <c r="U11" s="82"/>
      <c r="V11" s="30" t="s">
        <v>573</v>
      </c>
      <c r="W11" s="83"/>
      <c r="X11" s="363"/>
    </row>
    <row r="12" spans="1:122" ht="45" customHeight="1" x14ac:dyDescent="0.2">
      <c r="A12" s="361"/>
      <c r="B12" s="266" t="s">
        <v>68</v>
      </c>
      <c r="C12" s="139" t="s">
        <v>203</v>
      </c>
      <c r="D12" s="647"/>
      <c r="E12" s="648"/>
      <c r="F12" s="647"/>
      <c r="G12" s="648"/>
      <c r="H12" s="647"/>
      <c r="I12" s="648"/>
      <c r="J12" s="647"/>
      <c r="K12" s="648"/>
      <c r="L12" s="647"/>
      <c r="M12" s="648"/>
      <c r="N12" s="647"/>
      <c r="O12" s="648"/>
      <c r="P12" s="647"/>
      <c r="Q12" s="648"/>
      <c r="R12" s="647"/>
      <c r="S12" s="648"/>
      <c r="T12" s="647"/>
      <c r="U12" s="648"/>
      <c r="V12" s="647"/>
      <c r="W12" s="650"/>
      <c r="X12" s="362"/>
      <c r="Y12" s="61">
        <f>COUNTIF(D12:W12,"a")+COUNTIF(D12:W12,"s")</f>
        <v>0</v>
      </c>
      <c r="Z12" s="165"/>
    </row>
    <row r="13" spans="1:122" ht="45" customHeight="1" x14ac:dyDescent="0.2">
      <c r="A13" s="361"/>
      <c r="B13" s="250" t="s">
        <v>69</v>
      </c>
      <c r="C13" s="127" t="s">
        <v>27</v>
      </c>
      <c r="D13" s="645"/>
      <c r="E13" s="646"/>
      <c r="F13" s="645"/>
      <c r="G13" s="646"/>
      <c r="H13" s="645"/>
      <c r="I13" s="646"/>
      <c r="J13" s="645"/>
      <c r="K13" s="646"/>
      <c r="L13" s="645"/>
      <c r="M13" s="646"/>
      <c r="N13" s="645"/>
      <c r="O13" s="646"/>
      <c r="P13" s="645"/>
      <c r="Q13" s="646"/>
      <c r="R13" s="645"/>
      <c r="S13" s="646"/>
      <c r="T13" s="645"/>
      <c r="U13" s="646"/>
      <c r="V13" s="645"/>
      <c r="W13" s="651"/>
      <c r="X13" s="362"/>
      <c r="Y13" s="61">
        <f>COUNTIF(D13:W13,"a")+COUNTIF(D13:W13,"s")</f>
        <v>0</v>
      </c>
      <c r="Z13" s="165"/>
    </row>
    <row r="14" spans="1:122" ht="27.95" customHeight="1" x14ac:dyDescent="0.2">
      <c r="A14" s="361"/>
      <c r="B14" s="250" t="s">
        <v>401</v>
      </c>
      <c r="C14" s="124" t="s">
        <v>350</v>
      </c>
      <c r="D14" s="645"/>
      <c r="E14" s="646"/>
      <c r="F14" s="645"/>
      <c r="G14" s="646"/>
      <c r="H14" s="645"/>
      <c r="I14" s="646"/>
      <c r="J14" s="645"/>
      <c r="K14" s="646"/>
      <c r="L14" s="645"/>
      <c r="M14" s="646"/>
      <c r="N14" s="645"/>
      <c r="O14" s="646"/>
      <c r="P14" s="645"/>
      <c r="Q14" s="646"/>
      <c r="R14" s="645"/>
      <c r="S14" s="646"/>
      <c r="T14" s="645"/>
      <c r="U14" s="646"/>
      <c r="V14" s="645"/>
      <c r="W14" s="651"/>
      <c r="X14" s="362"/>
      <c r="Y14" s="61">
        <f>COUNTIF(D14:W14,"a")+COUNTIF(D14:W14,"s")</f>
        <v>0</v>
      </c>
      <c r="Z14" s="165"/>
    </row>
    <row r="15" spans="1:122" ht="27.95" customHeight="1" thickBot="1" x14ac:dyDescent="0.25">
      <c r="A15" s="361"/>
      <c r="B15" s="250" t="s">
        <v>402</v>
      </c>
      <c r="C15" s="125" t="s">
        <v>351</v>
      </c>
      <c r="D15" s="643"/>
      <c r="E15" s="644"/>
      <c r="F15" s="643"/>
      <c r="G15" s="644"/>
      <c r="H15" s="643"/>
      <c r="I15" s="644"/>
      <c r="J15" s="643"/>
      <c r="K15" s="644"/>
      <c r="L15" s="643"/>
      <c r="M15" s="644"/>
      <c r="N15" s="643"/>
      <c r="O15" s="644"/>
      <c r="P15" s="643"/>
      <c r="Q15" s="644"/>
      <c r="R15" s="643"/>
      <c r="S15" s="644"/>
      <c r="T15" s="643"/>
      <c r="U15" s="644"/>
      <c r="V15" s="643"/>
      <c r="W15" s="652"/>
      <c r="X15" s="362"/>
      <c r="Y15" s="61">
        <f>COUNTIF(D15:W15,"a")+COUNTIF(D15:W15,"s")</f>
        <v>0</v>
      </c>
      <c r="Z15" s="165"/>
    </row>
    <row r="16" spans="1:122" ht="30" customHeight="1" thickBot="1" x14ac:dyDescent="0.5">
      <c r="A16" s="361"/>
      <c r="B16" s="241" t="s">
        <v>269</v>
      </c>
      <c r="C16" s="18" t="s">
        <v>238</v>
      </c>
      <c r="D16" s="29" t="s">
        <v>573</v>
      </c>
      <c r="E16" s="82"/>
      <c r="F16" s="30" t="s">
        <v>573</v>
      </c>
      <c r="G16" s="83"/>
      <c r="H16" s="86"/>
      <c r="I16" s="82"/>
      <c r="J16" s="87"/>
      <c r="K16" s="83"/>
      <c r="L16" s="86"/>
      <c r="M16" s="82"/>
      <c r="N16" s="87"/>
      <c r="O16" s="83"/>
      <c r="P16" s="86"/>
      <c r="Q16" s="82"/>
      <c r="R16" s="87"/>
      <c r="S16" s="83"/>
      <c r="T16" s="86"/>
      <c r="U16" s="82"/>
      <c r="V16" s="85"/>
      <c r="W16" s="83"/>
      <c r="X16" s="363"/>
    </row>
    <row r="17" spans="1:26" ht="27.95" customHeight="1" x14ac:dyDescent="0.2">
      <c r="A17" s="361"/>
      <c r="B17" s="250" t="s">
        <v>403</v>
      </c>
      <c r="C17" s="126" t="s">
        <v>404</v>
      </c>
      <c r="D17" s="647"/>
      <c r="E17" s="648"/>
      <c r="F17" s="647"/>
      <c r="G17" s="648"/>
      <c r="H17" s="647"/>
      <c r="I17" s="648"/>
      <c r="J17" s="647"/>
      <c r="K17" s="648"/>
      <c r="L17" s="647"/>
      <c r="M17" s="648"/>
      <c r="N17" s="647"/>
      <c r="O17" s="648"/>
      <c r="P17" s="647"/>
      <c r="Q17" s="648"/>
      <c r="R17" s="647"/>
      <c r="S17" s="648"/>
      <c r="T17" s="647"/>
      <c r="U17" s="648"/>
      <c r="V17" s="647"/>
      <c r="W17" s="650"/>
      <c r="X17" s="362"/>
      <c r="Y17" s="61">
        <f>COUNTIF(D17:W17,"a")+COUNTIF(D17:W17,"s")</f>
        <v>0</v>
      </c>
      <c r="Z17" s="165"/>
    </row>
    <row r="18" spans="1:26" ht="67.7" customHeight="1" thickBot="1" x14ac:dyDescent="0.25">
      <c r="A18" s="361"/>
      <c r="B18" s="287" t="s">
        <v>70</v>
      </c>
      <c r="C18" s="128" t="s">
        <v>461</v>
      </c>
      <c r="D18" s="643"/>
      <c r="E18" s="644"/>
      <c r="F18" s="643"/>
      <c r="G18" s="644"/>
      <c r="H18" s="643"/>
      <c r="I18" s="644"/>
      <c r="J18" s="643"/>
      <c r="K18" s="644"/>
      <c r="L18" s="643"/>
      <c r="M18" s="644"/>
      <c r="N18" s="643"/>
      <c r="O18" s="644"/>
      <c r="P18" s="643"/>
      <c r="Q18" s="644"/>
      <c r="R18" s="643"/>
      <c r="S18" s="644"/>
      <c r="T18" s="643"/>
      <c r="U18" s="644"/>
      <c r="V18" s="643"/>
      <c r="W18" s="652"/>
      <c r="X18" s="362"/>
      <c r="Y18" s="61">
        <f>COUNTIF(D18:W18,"a")+COUNTIF(D18:W18,"s")</f>
        <v>0</v>
      </c>
      <c r="Z18" s="165"/>
    </row>
    <row r="19" spans="1:26" ht="30" customHeight="1" thickBot="1" x14ac:dyDescent="0.5">
      <c r="A19" s="361"/>
      <c r="B19" s="241" t="s">
        <v>268</v>
      </c>
      <c r="C19" s="26" t="s">
        <v>549</v>
      </c>
      <c r="D19" s="29"/>
      <c r="E19" s="88"/>
      <c r="F19" s="30" t="s">
        <v>573</v>
      </c>
      <c r="G19" s="89"/>
      <c r="H19" s="29" t="s">
        <v>573</v>
      </c>
      <c r="I19" s="88"/>
      <c r="J19" s="30" t="s">
        <v>573</v>
      </c>
      <c r="K19" s="89"/>
      <c r="L19" s="29" t="s">
        <v>573</v>
      </c>
      <c r="M19" s="88"/>
      <c r="N19" s="30" t="s">
        <v>573</v>
      </c>
      <c r="O19" s="89"/>
      <c r="P19" s="29" t="s">
        <v>573</v>
      </c>
      <c r="Q19" s="88"/>
      <c r="R19" s="30"/>
      <c r="S19" s="89"/>
      <c r="T19" s="29"/>
      <c r="U19" s="88"/>
      <c r="V19" s="30" t="s">
        <v>573</v>
      </c>
      <c r="W19" s="83"/>
      <c r="X19" s="363"/>
    </row>
    <row r="20" spans="1:26" ht="27.95" customHeight="1" x14ac:dyDescent="0.2">
      <c r="A20" s="361"/>
      <c r="B20" s="266" t="s">
        <v>577</v>
      </c>
      <c r="C20" s="129" t="s">
        <v>578</v>
      </c>
      <c r="D20" s="647"/>
      <c r="E20" s="648"/>
      <c r="F20" s="647"/>
      <c r="G20" s="648"/>
      <c r="H20" s="647"/>
      <c r="I20" s="648"/>
      <c r="J20" s="647"/>
      <c r="K20" s="648"/>
      <c r="L20" s="647"/>
      <c r="M20" s="648"/>
      <c r="N20" s="647"/>
      <c r="O20" s="648"/>
      <c r="P20" s="647"/>
      <c r="Q20" s="648"/>
      <c r="R20" s="647"/>
      <c r="S20" s="648"/>
      <c r="T20" s="647"/>
      <c r="U20" s="648"/>
      <c r="V20" s="647"/>
      <c r="W20" s="650"/>
      <c r="X20" s="362"/>
      <c r="Y20" s="61">
        <f>COUNTIF(D20:W20,"a")+COUNTIF(D20:W20,"s")</f>
        <v>0</v>
      </c>
      <c r="Z20" s="165"/>
    </row>
    <row r="21" spans="1:26" ht="45" customHeight="1" x14ac:dyDescent="0.2">
      <c r="A21" s="361"/>
      <c r="B21" s="250" t="s">
        <v>405</v>
      </c>
      <c r="C21" s="127" t="s">
        <v>117</v>
      </c>
      <c r="D21" s="645"/>
      <c r="E21" s="646"/>
      <c r="F21" s="645"/>
      <c r="G21" s="646"/>
      <c r="H21" s="645"/>
      <c r="I21" s="646"/>
      <c r="J21" s="645"/>
      <c r="K21" s="646"/>
      <c r="L21" s="645"/>
      <c r="M21" s="646"/>
      <c r="N21" s="645"/>
      <c r="O21" s="646"/>
      <c r="P21" s="645"/>
      <c r="Q21" s="646"/>
      <c r="R21" s="645"/>
      <c r="S21" s="646"/>
      <c r="T21" s="645"/>
      <c r="U21" s="646"/>
      <c r="V21" s="645"/>
      <c r="W21" s="651"/>
      <c r="X21" s="362"/>
      <c r="Y21" s="61">
        <f>COUNTIF(D21:W21,"a")+COUNTIF(D21:W21,"s")</f>
        <v>0</v>
      </c>
      <c r="Z21" s="165"/>
    </row>
    <row r="22" spans="1:26" ht="27.95" customHeight="1" thickBot="1" x14ac:dyDescent="0.25">
      <c r="A22" s="429"/>
      <c r="B22" s="298" t="s">
        <v>406</v>
      </c>
      <c r="C22" s="364" t="s">
        <v>55</v>
      </c>
      <c r="D22" s="643"/>
      <c r="E22" s="644"/>
      <c r="F22" s="643"/>
      <c r="G22" s="644"/>
      <c r="H22" s="643"/>
      <c r="I22" s="644"/>
      <c r="J22" s="643"/>
      <c r="K22" s="644"/>
      <c r="L22" s="643"/>
      <c r="M22" s="644"/>
      <c r="N22" s="643"/>
      <c r="O22" s="644"/>
      <c r="P22" s="643"/>
      <c r="Q22" s="644"/>
      <c r="R22" s="643"/>
      <c r="S22" s="644"/>
      <c r="T22" s="643"/>
      <c r="U22" s="644"/>
      <c r="V22" s="643"/>
      <c r="W22" s="652"/>
      <c r="X22" s="365"/>
      <c r="Y22" s="61">
        <f>COUNTIF(D22:W22,"a")+COUNTIF(D22:W22,"s")</f>
        <v>0</v>
      </c>
      <c r="Z22" s="165"/>
    </row>
    <row r="23" spans="1:26" ht="30" customHeight="1" thickBot="1" x14ac:dyDescent="0.5">
      <c r="A23" s="427"/>
      <c r="B23" s="274">
        <v>106</v>
      </c>
      <c r="C23" s="357" t="s">
        <v>550</v>
      </c>
      <c r="D23" s="358"/>
      <c r="E23" s="359"/>
      <c r="F23" s="188" t="s">
        <v>573</v>
      </c>
      <c r="G23" s="360"/>
      <c r="H23" s="358"/>
      <c r="I23" s="359"/>
      <c r="J23" s="360"/>
      <c r="K23" s="360"/>
      <c r="L23" s="34" t="s">
        <v>573</v>
      </c>
      <c r="M23" s="359"/>
      <c r="N23" s="360"/>
      <c r="O23" s="80"/>
      <c r="P23" s="90"/>
      <c r="Q23" s="79"/>
      <c r="R23" s="81"/>
      <c r="S23" s="80"/>
      <c r="T23" s="358"/>
      <c r="U23" s="359"/>
      <c r="V23" s="360"/>
      <c r="W23" s="79"/>
      <c r="X23" s="430"/>
    </row>
    <row r="24" spans="1:26" ht="45" customHeight="1" x14ac:dyDescent="0.2">
      <c r="A24" s="361"/>
      <c r="B24" s="266" t="s">
        <v>348</v>
      </c>
      <c r="C24" s="151" t="s">
        <v>414</v>
      </c>
      <c r="D24" s="647"/>
      <c r="E24" s="648"/>
      <c r="F24" s="647"/>
      <c r="G24" s="648"/>
      <c r="H24" s="647"/>
      <c r="I24" s="648"/>
      <c r="J24" s="647"/>
      <c r="K24" s="648"/>
      <c r="L24" s="647"/>
      <c r="M24" s="648"/>
      <c r="N24" s="647"/>
      <c r="O24" s="648"/>
      <c r="P24" s="647"/>
      <c r="Q24" s="648"/>
      <c r="R24" s="647"/>
      <c r="S24" s="648"/>
      <c r="T24" s="647"/>
      <c r="U24" s="648"/>
      <c r="V24" s="647"/>
      <c r="W24" s="650"/>
      <c r="X24" s="362"/>
      <c r="Y24" s="61">
        <f t="shared" ref="Y24:Y38" si="0">COUNTIF(D24:W24,"a")+COUNTIF(D24:W24,"s")</f>
        <v>0</v>
      </c>
      <c r="Z24" s="165"/>
    </row>
    <row r="25" spans="1:26" ht="45" customHeight="1" x14ac:dyDescent="0.2">
      <c r="A25" s="361"/>
      <c r="B25" s="250" t="s">
        <v>56</v>
      </c>
      <c r="C25" s="137" t="s">
        <v>139</v>
      </c>
      <c r="D25" s="645"/>
      <c r="E25" s="646"/>
      <c r="F25" s="645"/>
      <c r="G25" s="646"/>
      <c r="H25" s="645"/>
      <c r="I25" s="646"/>
      <c r="J25" s="645"/>
      <c r="K25" s="646"/>
      <c r="L25" s="645"/>
      <c r="M25" s="646"/>
      <c r="N25" s="645"/>
      <c r="O25" s="646"/>
      <c r="P25" s="645"/>
      <c r="Q25" s="646"/>
      <c r="R25" s="645"/>
      <c r="S25" s="646"/>
      <c r="T25" s="645"/>
      <c r="U25" s="646"/>
      <c r="V25" s="645"/>
      <c r="W25" s="651"/>
      <c r="X25" s="362"/>
      <c r="Y25" s="61">
        <f t="shared" si="0"/>
        <v>0</v>
      </c>
      <c r="Z25" s="165"/>
    </row>
    <row r="26" spans="1:26" ht="45" customHeight="1" x14ac:dyDescent="0.2">
      <c r="A26" s="361"/>
      <c r="B26" s="250" t="s">
        <v>469</v>
      </c>
      <c r="C26" s="138" t="s">
        <v>352</v>
      </c>
      <c r="D26" s="645"/>
      <c r="E26" s="646"/>
      <c r="F26" s="645"/>
      <c r="G26" s="646"/>
      <c r="H26" s="645"/>
      <c r="I26" s="646"/>
      <c r="J26" s="645"/>
      <c r="K26" s="646"/>
      <c r="L26" s="645"/>
      <c r="M26" s="646"/>
      <c r="N26" s="645"/>
      <c r="O26" s="646"/>
      <c r="P26" s="645"/>
      <c r="Q26" s="646"/>
      <c r="R26" s="645"/>
      <c r="S26" s="646"/>
      <c r="T26" s="645"/>
      <c r="U26" s="646"/>
      <c r="V26" s="645"/>
      <c r="W26" s="651"/>
      <c r="X26" s="362"/>
      <c r="Y26" s="61">
        <f t="shared" si="0"/>
        <v>0</v>
      </c>
      <c r="Z26" s="165"/>
    </row>
    <row r="27" spans="1:26" ht="45" customHeight="1" x14ac:dyDescent="0.2">
      <c r="A27" s="361"/>
      <c r="B27" s="250" t="s">
        <v>106</v>
      </c>
      <c r="C27" s="138" t="s">
        <v>353</v>
      </c>
      <c r="D27" s="645"/>
      <c r="E27" s="646"/>
      <c r="F27" s="645"/>
      <c r="G27" s="646"/>
      <c r="H27" s="645"/>
      <c r="I27" s="646"/>
      <c r="J27" s="645"/>
      <c r="K27" s="646"/>
      <c r="L27" s="645"/>
      <c r="M27" s="646"/>
      <c r="N27" s="645"/>
      <c r="O27" s="646"/>
      <c r="P27" s="645"/>
      <c r="Q27" s="646"/>
      <c r="R27" s="645"/>
      <c r="S27" s="646"/>
      <c r="T27" s="645"/>
      <c r="U27" s="646"/>
      <c r="V27" s="645"/>
      <c r="W27" s="651"/>
      <c r="X27" s="362"/>
      <c r="Y27" s="61">
        <f t="shared" si="0"/>
        <v>0</v>
      </c>
      <c r="Z27" s="165"/>
    </row>
    <row r="28" spans="1:26" ht="45" customHeight="1" x14ac:dyDescent="0.2">
      <c r="A28" s="361"/>
      <c r="B28" s="250" t="s">
        <v>470</v>
      </c>
      <c r="C28" s="138" t="s">
        <v>354</v>
      </c>
      <c r="D28" s="645"/>
      <c r="E28" s="646"/>
      <c r="F28" s="645"/>
      <c r="G28" s="646"/>
      <c r="H28" s="645"/>
      <c r="I28" s="646"/>
      <c r="J28" s="645"/>
      <c r="K28" s="646"/>
      <c r="L28" s="645"/>
      <c r="M28" s="646"/>
      <c r="N28" s="645"/>
      <c r="O28" s="646"/>
      <c r="P28" s="645"/>
      <c r="Q28" s="646"/>
      <c r="R28" s="645"/>
      <c r="S28" s="646"/>
      <c r="T28" s="645"/>
      <c r="U28" s="646"/>
      <c r="V28" s="645"/>
      <c r="W28" s="651"/>
      <c r="X28" s="362"/>
      <c r="Y28" s="61">
        <f t="shared" si="0"/>
        <v>0</v>
      </c>
      <c r="Z28" s="165"/>
    </row>
    <row r="29" spans="1:26" ht="45" customHeight="1" x14ac:dyDescent="0.2">
      <c r="A29" s="361"/>
      <c r="B29" s="250" t="s">
        <v>107</v>
      </c>
      <c r="C29" s="138" t="s">
        <v>321</v>
      </c>
      <c r="D29" s="645"/>
      <c r="E29" s="646"/>
      <c r="F29" s="645"/>
      <c r="G29" s="646"/>
      <c r="H29" s="645"/>
      <c r="I29" s="646"/>
      <c r="J29" s="645"/>
      <c r="K29" s="646"/>
      <c r="L29" s="645"/>
      <c r="M29" s="646"/>
      <c r="N29" s="645"/>
      <c r="O29" s="646"/>
      <c r="P29" s="645"/>
      <c r="Q29" s="646"/>
      <c r="R29" s="645"/>
      <c r="S29" s="646"/>
      <c r="T29" s="645"/>
      <c r="U29" s="646"/>
      <c r="V29" s="645"/>
      <c r="W29" s="651"/>
      <c r="X29" s="362"/>
      <c r="Y29" s="61">
        <f t="shared" si="0"/>
        <v>0</v>
      </c>
      <c r="Z29" s="165"/>
    </row>
    <row r="30" spans="1:26" ht="27.95" customHeight="1" x14ac:dyDescent="0.2">
      <c r="A30" s="361"/>
      <c r="B30" s="250" t="s">
        <v>471</v>
      </c>
      <c r="C30" s="138" t="s">
        <v>391</v>
      </c>
      <c r="D30" s="645"/>
      <c r="E30" s="646"/>
      <c r="F30" s="645"/>
      <c r="G30" s="646"/>
      <c r="H30" s="645"/>
      <c r="I30" s="646"/>
      <c r="J30" s="645"/>
      <c r="K30" s="646"/>
      <c r="L30" s="645"/>
      <c r="M30" s="646"/>
      <c r="N30" s="645"/>
      <c r="O30" s="646"/>
      <c r="P30" s="645"/>
      <c r="Q30" s="646"/>
      <c r="R30" s="645"/>
      <c r="S30" s="646"/>
      <c r="T30" s="645"/>
      <c r="U30" s="646"/>
      <c r="V30" s="645"/>
      <c r="W30" s="651"/>
      <c r="X30" s="362"/>
      <c r="Y30" s="61">
        <f t="shared" si="0"/>
        <v>0</v>
      </c>
      <c r="Z30" s="165"/>
    </row>
    <row r="31" spans="1:26" ht="27.95" customHeight="1" x14ac:dyDescent="0.2">
      <c r="A31" s="361"/>
      <c r="B31" s="287" t="s">
        <v>176</v>
      </c>
      <c r="C31" s="128" t="s">
        <v>177</v>
      </c>
      <c r="D31" s="645"/>
      <c r="E31" s="646"/>
      <c r="F31" s="645"/>
      <c r="G31" s="646"/>
      <c r="H31" s="645"/>
      <c r="I31" s="646"/>
      <c r="J31" s="645"/>
      <c r="K31" s="646"/>
      <c r="L31" s="645"/>
      <c r="M31" s="646"/>
      <c r="N31" s="645"/>
      <c r="O31" s="646"/>
      <c r="P31" s="645"/>
      <c r="Q31" s="646"/>
      <c r="R31" s="645"/>
      <c r="S31" s="646"/>
      <c r="T31" s="645"/>
      <c r="U31" s="646"/>
      <c r="V31" s="645"/>
      <c r="W31" s="651"/>
      <c r="X31" s="362"/>
      <c r="Y31" s="61">
        <f t="shared" si="0"/>
        <v>0</v>
      </c>
      <c r="Z31" s="165"/>
    </row>
    <row r="32" spans="1:26" ht="27.95" customHeight="1" x14ac:dyDescent="0.2">
      <c r="A32" s="361"/>
      <c r="B32" s="250" t="s">
        <v>178</v>
      </c>
      <c r="C32" s="144" t="s">
        <v>246</v>
      </c>
      <c r="D32" s="645"/>
      <c r="E32" s="646"/>
      <c r="F32" s="645"/>
      <c r="G32" s="646"/>
      <c r="H32" s="645"/>
      <c r="I32" s="646"/>
      <c r="J32" s="645"/>
      <c r="K32" s="646"/>
      <c r="L32" s="645"/>
      <c r="M32" s="646"/>
      <c r="N32" s="645"/>
      <c r="O32" s="646"/>
      <c r="P32" s="645"/>
      <c r="Q32" s="646"/>
      <c r="R32" s="645"/>
      <c r="S32" s="646"/>
      <c r="T32" s="645"/>
      <c r="U32" s="646"/>
      <c r="V32" s="645"/>
      <c r="W32" s="651"/>
      <c r="X32" s="362"/>
      <c r="Y32" s="61">
        <f t="shared" si="0"/>
        <v>0</v>
      </c>
      <c r="Z32" s="165"/>
    </row>
    <row r="33" spans="1:122" ht="27.95" customHeight="1" x14ac:dyDescent="0.2">
      <c r="A33" s="361"/>
      <c r="B33" s="266" t="s">
        <v>247</v>
      </c>
      <c r="C33" s="130" t="s">
        <v>462</v>
      </c>
      <c r="D33" s="645"/>
      <c r="E33" s="646"/>
      <c r="F33" s="645"/>
      <c r="G33" s="646"/>
      <c r="H33" s="645"/>
      <c r="I33" s="646"/>
      <c r="J33" s="645"/>
      <c r="K33" s="646"/>
      <c r="L33" s="645"/>
      <c r="M33" s="646"/>
      <c r="N33" s="645"/>
      <c r="O33" s="646"/>
      <c r="P33" s="645"/>
      <c r="Q33" s="646"/>
      <c r="R33" s="645"/>
      <c r="S33" s="646"/>
      <c r="T33" s="645"/>
      <c r="U33" s="646"/>
      <c r="V33" s="645"/>
      <c r="W33" s="651"/>
      <c r="X33" s="362"/>
      <c r="Y33" s="61">
        <f t="shared" si="0"/>
        <v>0</v>
      </c>
      <c r="Z33" s="165"/>
    </row>
    <row r="34" spans="1:122" ht="27.95" customHeight="1" x14ac:dyDescent="0.2">
      <c r="A34" s="361"/>
      <c r="B34" s="266" t="s">
        <v>108</v>
      </c>
      <c r="C34" s="139" t="s">
        <v>420</v>
      </c>
      <c r="D34" s="645"/>
      <c r="E34" s="646"/>
      <c r="F34" s="645"/>
      <c r="G34" s="646"/>
      <c r="H34" s="645"/>
      <c r="I34" s="646"/>
      <c r="J34" s="645"/>
      <c r="K34" s="646"/>
      <c r="L34" s="645"/>
      <c r="M34" s="646"/>
      <c r="N34" s="645"/>
      <c r="O34" s="646"/>
      <c r="P34" s="645"/>
      <c r="Q34" s="646"/>
      <c r="R34" s="645"/>
      <c r="S34" s="646"/>
      <c r="T34" s="645"/>
      <c r="U34" s="646"/>
      <c r="V34" s="645"/>
      <c r="W34" s="651"/>
      <c r="X34" s="362"/>
      <c r="Y34" s="61">
        <f t="shared" si="0"/>
        <v>0</v>
      </c>
      <c r="Z34" s="165"/>
    </row>
    <row r="35" spans="1:122" ht="45" customHeight="1" x14ac:dyDescent="0.2">
      <c r="A35" s="361"/>
      <c r="B35" s="250" t="s">
        <v>421</v>
      </c>
      <c r="C35" s="138" t="s">
        <v>567</v>
      </c>
      <c r="D35" s="645"/>
      <c r="E35" s="646"/>
      <c r="F35" s="645"/>
      <c r="G35" s="646"/>
      <c r="H35" s="645"/>
      <c r="I35" s="646"/>
      <c r="J35" s="645"/>
      <c r="K35" s="646"/>
      <c r="L35" s="645"/>
      <c r="M35" s="646"/>
      <c r="N35" s="645"/>
      <c r="O35" s="646"/>
      <c r="P35" s="645"/>
      <c r="Q35" s="646"/>
      <c r="R35" s="645"/>
      <c r="S35" s="646"/>
      <c r="T35" s="645"/>
      <c r="U35" s="646"/>
      <c r="V35" s="645"/>
      <c r="W35" s="651"/>
      <c r="X35" s="362"/>
      <c r="Y35" s="61">
        <f t="shared" si="0"/>
        <v>0</v>
      </c>
      <c r="Z35" s="165"/>
    </row>
    <row r="36" spans="1:122" ht="45" customHeight="1" x14ac:dyDescent="0.2">
      <c r="A36" s="361"/>
      <c r="B36" s="250" t="s">
        <v>422</v>
      </c>
      <c r="C36" s="138" t="s">
        <v>568</v>
      </c>
      <c r="D36" s="645"/>
      <c r="E36" s="646"/>
      <c r="F36" s="645"/>
      <c r="G36" s="646"/>
      <c r="H36" s="645"/>
      <c r="I36" s="646"/>
      <c r="J36" s="645"/>
      <c r="K36" s="646"/>
      <c r="L36" s="645"/>
      <c r="M36" s="646"/>
      <c r="N36" s="645"/>
      <c r="O36" s="646"/>
      <c r="P36" s="645"/>
      <c r="Q36" s="646"/>
      <c r="R36" s="645"/>
      <c r="S36" s="646"/>
      <c r="T36" s="645"/>
      <c r="U36" s="646"/>
      <c r="V36" s="645"/>
      <c r="W36" s="651"/>
      <c r="X36" s="362"/>
      <c r="Y36" s="61">
        <f t="shared" si="0"/>
        <v>0</v>
      </c>
      <c r="Z36" s="165"/>
    </row>
    <row r="37" spans="1:122" ht="45" customHeight="1" x14ac:dyDescent="0.2">
      <c r="A37" s="361"/>
      <c r="B37" s="287" t="s">
        <v>423</v>
      </c>
      <c r="C37" s="128" t="s">
        <v>548</v>
      </c>
      <c r="D37" s="645"/>
      <c r="E37" s="646"/>
      <c r="F37" s="645"/>
      <c r="G37" s="646"/>
      <c r="H37" s="645"/>
      <c r="I37" s="646"/>
      <c r="J37" s="645"/>
      <c r="K37" s="646"/>
      <c r="L37" s="645"/>
      <c r="M37" s="646"/>
      <c r="N37" s="645"/>
      <c r="O37" s="646"/>
      <c r="P37" s="645"/>
      <c r="Q37" s="646"/>
      <c r="R37" s="645"/>
      <c r="S37" s="646"/>
      <c r="T37" s="645"/>
      <c r="U37" s="646"/>
      <c r="V37" s="645"/>
      <c r="W37" s="651"/>
      <c r="X37" s="362"/>
      <c r="Y37" s="61">
        <f t="shared" si="0"/>
        <v>0</v>
      </c>
      <c r="Z37" s="165"/>
    </row>
    <row r="38" spans="1:122" ht="27.95" customHeight="1" thickBot="1" x14ac:dyDescent="0.25">
      <c r="A38" s="361"/>
      <c r="B38" s="287" t="s">
        <v>522</v>
      </c>
      <c r="C38" s="154" t="s">
        <v>388</v>
      </c>
      <c r="D38" s="653"/>
      <c r="E38" s="655"/>
      <c r="F38" s="653"/>
      <c r="G38" s="655"/>
      <c r="H38" s="653"/>
      <c r="I38" s="655"/>
      <c r="J38" s="653"/>
      <c r="K38" s="655"/>
      <c r="L38" s="653"/>
      <c r="M38" s="655"/>
      <c r="N38" s="653"/>
      <c r="O38" s="655"/>
      <c r="P38" s="653"/>
      <c r="Q38" s="655"/>
      <c r="R38" s="653"/>
      <c r="S38" s="655"/>
      <c r="T38" s="653"/>
      <c r="U38" s="655"/>
      <c r="V38" s="653"/>
      <c r="W38" s="654"/>
      <c r="X38" s="381"/>
      <c r="Y38" s="61">
        <f t="shared" si="0"/>
        <v>0</v>
      </c>
      <c r="Z38" s="165"/>
    </row>
    <row r="39" spans="1:122" s="1" customFormat="1" ht="30" customHeight="1" thickBot="1" x14ac:dyDescent="0.5">
      <c r="A39" s="431"/>
      <c r="B39" s="241" t="s">
        <v>271</v>
      </c>
      <c r="C39" s="17" t="s">
        <v>239</v>
      </c>
      <c r="D39" s="29"/>
      <c r="E39" s="82"/>
      <c r="F39" s="30" t="s">
        <v>573</v>
      </c>
      <c r="G39" s="83"/>
      <c r="H39" s="29" t="s">
        <v>573</v>
      </c>
      <c r="I39" s="82"/>
      <c r="J39" s="30" t="s">
        <v>573</v>
      </c>
      <c r="K39" s="83"/>
      <c r="L39" s="29" t="s">
        <v>573</v>
      </c>
      <c r="M39" s="82"/>
      <c r="N39" s="30" t="s">
        <v>573</v>
      </c>
      <c r="O39" s="83"/>
      <c r="P39" s="29" t="s">
        <v>573</v>
      </c>
      <c r="Q39" s="82"/>
      <c r="R39" s="87"/>
      <c r="S39" s="83"/>
      <c r="T39" s="86"/>
      <c r="U39" s="82"/>
      <c r="V39" s="30" t="s">
        <v>573</v>
      </c>
      <c r="W39" s="83"/>
      <c r="X39" s="363"/>
      <c r="Y39" s="64"/>
      <c r="Z39" s="64"/>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row>
    <row r="40" spans="1:122" s="1" customFormat="1" ht="45" customHeight="1" x14ac:dyDescent="0.2">
      <c r="A40" s="431"/>
      <c r="B40" s="266" t="s">
        <v>363</v>
      </c>
      <c r="C40" s="139" t="s">
        <v>102</v>
      </c>
      <c r="D40" s="647"/>
      <c r="E40" s="648"/>
      <c r="F40" s="647"/>
      <c r="G40" s="648"/>
      <c r="H40" s="647"/>
      <c r="I40" s="648"/>
      <c r="J40" s="647"/>
      <c r="K40" s="648"/>
      <c r="L40" s="647"/>
      <c r="M40" s="648"/>
      <c r="N40" s="647"/>
      <c r="O40" s="648"/>
      <c r="P40" s="647"/>
      <c r="Q40" s="648"/>
      <c r="R40" s="647"/>
      <c r="S40" s="648"/>
      <c r="T40" s="647"/>
      <c r="U40" s="648"/>
      <c r="V40" s="647"/>
      <c r="W40" s="650"/>
      <c r="X40" s="362"/>
      <c r="Y40" s="61">
        <f>COUNTIF(D40:W40,"a")+COUNTIF(D40:W40,"s")</f>
        <v>0</v>
      </c>
      <c r="Z40" s="16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row>
    <row r="41" spans="1:122" s="1" customFormat="1" ht="45" customHeight="1" thickBot="1" x14ac:dyDescent="0.25">
      <c r="A41" s="361"/>
      <c r="B41" s="287" t="s">
        <v>295</v>
      </c>
      <c r="C41" s="128" t="s">
        <v>527</v>
      </c>
      <c r="D41" s="653"/>
      <c r="E41" s="655"/>
      <c r="F41" s="653"/>
      <c r="G41" s="655"/>
      <c r="H41" s="653"/>
      <c r="I41" s="655"/>
      <c r="J41" s="653"/>
      <c r="K41" s="655"/>
      <c r="L41" s="653"/>
      <c r="M41" s="655"/>
      <c r="N41" s="653"/>
      <c r="O41" s="655"/>
      <c r="P41" s="653"/>
      <c r="Q41" s="655"/>
      <c r="R41" s="653"/>
      <c r="S41" s="655"/>
      <c r="T41" s="653"/>
      <c r="U41" s="655"/>
      <c r="V41" s="653"/>
      <c r="W41" s="654"/>
      <c r="X41" s="394"/>
      <c r="Y41" s="61">
        <f>COUNTIF(D41:W41,"a")+COUNTIF(D41:W41,"s")</f>
        <v>0</v>
      </c>
      <c r="Z41" s="16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row>
    <row r="42" spans="1:122" ht="30" customHeight="1" thickBot="1" x14ac:dyDescent="0.5">
      <c r="A42" s="361"/>
      <c r="B42" s="241">
        <v>108</v>
      </c>
      <c r="C42" s="18" t="s">
        <v>240</v>
      </c>
      <c r="D42" s="29" t="s">
        <v>573</v>
      </c>
      <c r="E42" s="82"/>
      <c r="F42" s="30" t="s">
        <v>573</v>
      </c>
      <c r="G42" s="83"/>
      <c r="H42" s="29" t="s">
        <v>573</v>
      </c>
      <c r="I42" s="82"/>
      <c r="J42" s="30" t="s">
        <v>573</v>
      </c>
      <c r="K42" s="83"/>
      <c r="L42" s="29" t="s">
        <v>573</v>
      </c>
      <c r="M42" s="82"/>
      <c r="N42" s="30" t="s">
        <v>573</v>
      </c>
      <c r="O42" s="83"/>
      <c r="P42" s="29" t="s">
        <v>573</v>
      </c>
      <c r="Q42" s="82"/>
      <c r="R42" s="87"/>
      <c r="S42" s="83"/>
      <c r="T42" s="29" t="s">
        <v>573</v>
      </c>
      <c r="U42" s="82"/>
      <c r="V42" s="30" t="s">
        <v>573</v>
      </c>
      <c r="W42" s="83"/>
      <c r="X42" s="363"/>
    </row>
    <row r="43" spans="1:122" ht="45" customHeight="1" x14ac:dyDescent="0.2">
      <c r="A43" s="431"/>
      <c r="B43" s="266" t="s">
        <v>296</v>
      </c>
      <c r="C43" s="139" t="s">
        <v>104</v>
      </c>
      <c r="D43" s="647"/>
      <c r="E43" s="648"/>
      <c r="F43" s="647"/>
      <c r="G43" s="648"/>
      <c r="H43" s="647"/>
      <c r="I43" s="648"/>
      <c r="J43" s="647"/>
      <c r="K43" s="648"/>
      <c r="L43" s="647"/>
      <c r="M43" s="648"/>
      <c r="N43" s="647"/>
      <c r="O43" s="648"/>
      <c r="P43" s="647"/>
      <c r="Q43" s="648"/>
      <c r="R43" s="647"/>
      <c r="S43" s="648"/>
      <c r="T43" s="647"/>
      <c r="U43" s="648"/>
      <c r="V43" s="647"/>
      <c r="W43" s="650"/>
      <c r="X43" s="362"/>
      <c r="Y43" s="61">
        <f>COUNTIF(D43:W43,"a")+COUNTIF(D43:W43,"s")</f>
        <v>0</v>
      </c>
      <c r="Z43" s="165"/>
    </row>
    <row r="44" spans="1:122" ht="45" customHeight="1" x14ac:dyDescent="0.2">
      <c r="A44" s="431"/>
      <c r="B44" s="250" t="s">
        <v>297</v>
      </c>
      <c r="C44" s="138" t="s">
        <v>103</v>
      </c>
      <c r="D44" s="645"/>
      <c r="E44" s="646"/>
      <c r="F44" s="645"/>
      <c r="G44" s="646"/>
      <c r="H44" s="645"/>
      <c r="I44" s="646"/>
      <c r="J44" s="645"/>
      <c r="K44" s="646"/>
      <c r="L44" s="645"/>
      <c r="M44" s="646"/>
      <c r="N44" s="645"/>
      <c r="O44" s="646"/>
      <c r="P44" s="645"/>
      <c r="Q44" s="646"/>
      <c r="R44" s="645"/>
      <c r="S44" s="646"/>
      <c r="T44" s="645"/>
      <c r="U44" s="646"/>
      <c r="V44" s="645"/>
      <c r="W44" s="651"/>
      <c r="X44" s="362"/>
      <c r="Y44" s="61">
        <f>COUNTIF(D44:W44,"a")+COUNTIF(D44:W44,"s")</f>
        <v>0</v>
      </c>
      <c r="Z44" s="165"/>
    </row>
    <row r="45" spans="1:122" ht="27.95" customHeight="1" x14ac:dyDescent="0.2">
      <c r="A45" s="431"/>
      <c r="B45" s="250" t="s">
        <v>464</v>
      </c>
      <c r="C45" s="138" t="s">
        <v>100</v>
      </c>
      <c r="D45" s="645"/>
      <c r="E45" s="646"/>
      <c r="F45" s="645"/>
      <c r="G45" s="646"/>
      <c r="H45" s="645"/>
      <c r="I45" s="646"/>
      <c r="J45" s="645"/>
      <c r="K45" s="646"/>
      <c r="L45" s="645"/>
      <c r="M45" s="646"/>
      <c r="N45" s="645"/>
      <c r="O45" s="646"/>
      <c r="P45" s="645"/>
      <c r="Q45" s="646"/>
      <c r="R45" s="645"/>
      <c r="S45" s="646"/>
      <c r="T45" s="645"/>
      <c r="U45" s="646"/>
      <c r="V45" s="645"/>
      <c r="W45" s="651"/>
      <c r="X45" s="362"/>
      <c r="Y45" s="61">
        <f>COUNTIF(D45:W45,"a")+COUNTIF(D45:W45,"s")</f>
        <v>0</v>
      </c>
      <c r="Z45" s="165"/>
    </row>
    <row r="46" spans="1:122" ht="27.95" customHeight="1" thickBot="1" x14ac:dyDescent="0.25">
      <c r="A46" s="432"/>
      <c r="B46" s="298" t="s">
        <v>364</v>
      </c>
      <c r="C46" s="303" t="s">
        <v>365</v>
      </c>
      <c r="D46" s="643"/>
      <c r="E46" s="644"/>
      <c r="F46" s="643"/>
      <c r="G46" s="644"/>
      <c r="H46" s="643"/>
      <c r="I46" s="644"/>
      <c r="J46" s="643"/>
      <c r="K46" s="644"/>
      <c r="L46" s="643"/>
      <c r="M46" s="644"/>
      <c r="N46" s="643"/>
      <c r="O46" s="644"/>
      <c r="P46" s="643"/>
      <c r="Q46" s="644"/>
      <c r="R46" s="643"/>
      <c r="S46" s="644"/>
      <c r="T46" s="643"/>
      <c r="U46" s="644"/>
      <c r="V46" s="643"/>
      <c r="W46" s="652"/>
      <c r="X46" s="365"/>
      <c r="Y46" s="61">
        <f>COUNTIF(D46:W46,"a")+COUNTIF(D46:W46,"s")</f>
        <v>0</v>
      </c>
      <c r="Z46" s="165"/>
    </row>
    <row r="47" spans="1:122" ht="40.9" customHeight="1" thickBot="1" x14ac:dyDescent="0.5">
      <c r="A47" s="433"/>
      <c r="B47" s="274">
        <v>109</v>
      </c>
      <c r="C47" s="302" t="s">
        <v>385</v>
      </c>
      <c r="D47" s="34"/>
      <c r="E47" s="80"/>
      <c r="F47" s="35" t="s">
        <v>573</v>
      </c>
      <c r="G47" s="79"/>
      <c r="H47" s="34" t="s">
        <v>573</v>
      </c>
      <c r="I47" s="80"/>
      <c r="J47" s="35" t="s">
        <v>573</v>
      </c>
      <c r="K47" s="79"/>
      <c r="L47" s="34" t="s">
        <v>573</v>
      </c>
      <c r="M47" s="80"/>
      <c r="N47" s="35" t="s">
        <v>573</v>
      </c>
      <c r="O47" s="79"/>
      <c r="P47" s="34" t="s">
        <v>573</v>
      </c>
      <c r="Q47" s="80"/>
      <c r="R47" s="35"/>
      <c r="S47" s="79"/>
      <c r="T47" s="34"/>
      <c r="U47" s="80"/>
      <c r="V47" s="35" t="s">
        <v>573</v>
      </c>
      <c r="W47" s="79"/>
      <c r="X47" s="430"/>
    </row>
    <row r="48" spans="1:122" ht="27.95" customHeight="1" x14ac:dyDescent="0.2">
      <c r="A48" s="431"/>
      <c r="B48" s="266" t="s">
        <v>465</v>
      </c>
      <c r="C48" s="139" t="s">
        <v>562</v>
      </c>
      <c r="D48" s="647"/>
      <c r="E48" s="648"/>
      <c r="F48" s="647"/>
      <c r="G48" s="648"/>
      <c r="H48" s="647"/>
      <c r="I48" s="648"/>
      <c r="J48" s="647"/>
      <c r="K48" s="648"/>
      <c r="L48" s="647"/>
      <c r="M48" s="648"/>
      <c r="N48" s="647"/>
      <c r="O48" s="648"/>
      <c r="P48" s="647"/>
      <c r="Q48" s="648"/>
      <c r="R48" s="647"/>
      <c r="S48" s="648"/>
      <c r="T48" s="647"/>
      <c r="U48" s="648"/>
      <c r="V48" s="647"/>
      <c r="W48" s="650"/>
      <c r="X48" s="362"/>
      <c r="Y48" s="61">
        <f>COUNTIF(D48:W48,"a")+COUNTIF(D48:W48,"s")</f>
        <v>0</v>
      </c>
      <c r="Z48" s="165"/>
    </row>
    <row r="49" spans="1:26" ht="45" customHeight="1" x14ac:dyDescent="0.2">
      <c r="A49" s="361"/>
      <c r="B49" s="250" t="s">
        <v>332</v>
      </c>
      <c r="C49" s="138" t="s">
        <v>150</v>
      </c>
      <c r="D49" s="645"/>
      <c r="E49" s="646"/>
      <c r="F49" s="645"/>
      <c r="G49" s="646"/>
      <c r="H49" s="645"/>
      <c r="I49" s="646"/>
      <c r="J49" s="645"/>
      <c r="K49" s="646"/>
      <c r="L49" s="645"/>
      <c r="M49" s="646"/>
      <c r="N49" s="645"/>
      <c r="O49" s="646"/>
      <c r="P49" s="645"/>
      <c r="Q49" s="646"/>
      <c r="R49" s="645"/>
      <c r="S49" s="646"/>
      <c r="T49" s="645"/>
      <c r="U49" s="646"/>
      <c r="V49" s="645"/>
      <c r="W49" s="651"/>
      <c r="X49" s="362"/>
      <c r="Y49" s="61">
        <f>COUNTIF(D49:W49,"a")+COUNTIF(D49:W49,"s")</f>
        <v>0</v>
      </c>
      <c r="Z49" s="165"/>
    </row>
    <row r="50" spans="1:26" ht="27.95" customHeight="1" x14ac:dyDescent="0.2">
      <c r="A50" s="361"/>
      <c r="B50" s="250" t="s">
        <v>333</v>
      </c>
      <c r="C50" s="138" t="s">
        <v>1152</v>
      </c>
      <c r="D50" s="645"/>
      <c r="E50" s="646"/>
      <c r="F50" s="645"/>
      <c r="G50" s="646"/>
      <c r="H50" s="645"/>
      <c r="I50" s="646"/>
      <c r="J50" s="645"/>
      <c r="K50" s="646"/>
      <c r="L50" s="645"/>
      <c r="M50" s="646"/>
      <c r="N50" s="645"/>
      <c r="O50" s="646"/>
      <c r="P50" s="645"/>
      <c r="Q50" s="646"/>
      <c r="R50" s="645"/>
      <c r="S50" s="646"/>
      <c r="T50" s="645"/>
      <c r="U50" s="646"/>
      <c r="V50" s="645"/>
      <c r="W50" s="651"/>
      <c r="X50" s="362"/>
      <c r="Y50" s="61">
        <f>COUNTIF(D50:W50,"a")+COUNTIF(D50:W50,"s")</f>
        <v>0</v>
      </c>
      <c r="Z50" s="165"/>
    </row>
    <row r="51" spans="1:26" ht="27.95" customHeight="1" x14ac:dyDescent="0.2">
      <c r="A51" s="361"/>
      <c r="B51" s="250" t="s">
        <v>334</v>
      </c>
      <c r="C51" s="124" t="s">
        <v>565</v>
      </c>
      <c r="D51" s="645"/>
      <c r="E51" s="646"/>
      <c r="F51" s="645"/>
      <c r="G51" s="646"/>
      <c r="H51" s="645"/>
      <c r="I51" s="646"/>
      <c r="J51" s="645"/>
      <c r="K51" s="646"/>
      <c r="L51" s="645"/>
      <c r="M51" s="646"/>
      <c r="N51" s="645"/>
      <c r="O51" s="646"/>
      <c r="P51" s="645"/>
      <c r="Q51" s="646"/>
      <c r="R51" s="645"/>
      <c r="S51" s="646"/>
      <c r="T51" s="645"/>
      <c r="U51" s="646"/>
      <c r="V51" s="645"/>
      <c r="W51" s="651"/>
      <c r="X51" s="362"/>
      <c r="Y51" s="61">
        <f>COUNTIF(D51:W51,"a")+COUNTIF(D51:W51,"s")</f>
        <v>0</v>
      </c>
      <c r="Z51" s="165"/>
    </row>
    <row r="52" spans="1:26" ht="45" customHeight="1" thickBot="1" x14ac:dyDescent="0.25">
      <c r="A52" s="361"/>
      <c r="B52" s="287" t="s">
        <v>335</v>
      </c>
      <c r="C52" s="128" t="s">
        <v>384</v>
      </c>
      <c r="D52" s="643"/>
      <c r="E52" s="644"/>
      <c r="F52" s="643"/>
      <c r="G52" s="644"/>
      <c r="H52" s="643"/>
      <c r="I52" s="644"/>
      <c r="J52" s="643"/>
      <c r="K52" s="644"/>
      <c r="L52" s="643"/>
      <c r="M52" s="644"/>
      <c r="N52" s="643"/>
      <c r="O52" s="644"/>
      <c r="P52" s="643"/>
      <c r="Q52" s="644"/>
      <c r="R52" s="643"/>
      <c r="S52" s="644"/>
      <c r="T52" s="643"/>
      <c r="U52" s="644"/>
      <c r="V52" s="643"/>
      <c r="W52" s="652"/>
      <c r="X52" s="362"/>
      <c r="Y52" s="61">
        <f>COUNTIF(D52:W52,"a")+COUNTIF(D52:W52,"s")</f>
        <v>0</v>
      </c>
      <c r="Z52" s="165"/>
    </row>
    <row r="53" spans="1:26" ht="30" customHeight="1" thickBot="1" x14ac:dyDescent="0.25">
      <c r="A53" s="361"/>
      <c r="B53" s="241" t="s">
        <v>273</v>
      </c>
      <c r="C53" s="19" t="s">
        <v>450</v>
      </c>
      <c r="D53" s="29"/>
      <c r="E53" s="82"/>
      <c r="F53" s="30" t="s">
        <v>573</v>
      </c>
      <c r="G53" s="83"/>
      <c r="H53" s="29" t="s">
        <v>573</v>
      </c>
      <c r="I53" s="82"/>
      <c r="J53" s="30" t="s">
        <v>573</v>
      </c>
      <c r="K53" s="83"/>
      <c r="L53" s="29"/>
      <c r="M53" s="91"/>
      <c r="N53" s="30"/>
      <c r="O53" s="92"/>
      <c r="P53" s="29"/>
      <c r="Q53" s="91"/>
      <c r="R53" s="93"/>
      <c r="S53" s="92"/>
      <c r="T53" s="94"/>
      <c r="U53" s="91"/>
      <c r="V53" s="30"/>
      <c r="W53" s="92"/>
      <c r="X53" s="416"/>
      <c r="Y53" s="62"/>
    </row>
    <row r="54" spans="1:26" ht="27.95" customHeight="1" x14ac:dyDescent="0.2">
      <c r="A54" s="361"/>
      <c r="B54" s="266" t="s">
        <v>336</v>
      </c>
      <c r="C54" s="139" t="s">
        <v>99</v>
      </c>
      <c r="D54" s="647"/>
      <c r="E54" s="648"/>
      <c r="F54" s="647"/>
      <c r="G54" s="648"/>
      <c r="H54" s="647"/>
      <c r="I54" s="648"/>
      <c r="J54" s="647"/>
      <c r="K54" s="648"/>
      <c r="L54" s="647"/>
      <c r="M54" s="648"/>
      <c r="N54" s="647"/>
      <c r="O54" s="648"/>
      <c r="P54" s="647"/>
      <c r="Q54" s="648"/>
      <c r="R54" s="647"/>
      <c r="S54" s="648"/>
      <c r="T54" s="647"/>
      <c r="U54" s="648"/>
      <c r="V54" s="647"/>
      <c r="W54" s="650"/>
      <c r="X54" s="362"/>
      <c r="Y54" s="61">
        <f t="shared" ref="Y54:Y59" si="1">COUNTIF(D54:W54,"a")+COUNTIF(D54:W54,"s")</f>
        <v>0</v>
      </c>
      <c r="Z54" s="165"/>
    </row>
    <row r="55" spans="1:26" ht="27.95" customHeight="1" x14ac:dyDescent="0.2">
      <c r="A55" s="361"/>
      <c r="B55" s="250" t="s">
        <v>337</v>
      </c>
      <c r="C55" s="138" t="s">
        <v>328</v>
      </c>
      <c r="D55" s="645"/>
      <c r="E55" s="646"/>
      <c r="F55" s="645"/>
      <c r="G55" s="646"/>
      <c r="H55" s="645"/>
      <c r="I55" s="646"/>
      <c r="J55" s="645"/>
      <c r="K55" s="646"/>
      <c r="L55" s="645"/>
      <c r="M55" s="646"/>
      <c r="N55" s="645"/>
      <c r="O55" s="646"/>
      <c r="P55" s="645"/>
      <c r="Q55" s="646"/>
      <c r="R55" s="645"/>
      <c r="S55" s="646"/>
      <c r="T55" s="645"/>
      <c r="U55" s="646"/>
      <c r="V55" s="645"/>
      <c r="W55" s="651"/>
      <c r="X55" s="362"/>
      <c r="Y55" s="61">
        <f t="shared" si="1"/>
        <v>0</v>
      </c>
      <c r="Z55" s="165"/>
    </row>
    <row r="56" spans="1:26" ht="27.95" customHeight="1" x14ac:dyDescent="0.2">
      <c r="A56" s="361"/>
      <c r="B56" s="250" t="s">
        <v>338</v>
      </c>
      <c r="C56" s="124" t="s">
        <v>339</v>
      </c>
      <c r="D56" s="645"/>
      <c r="E56" s="646"/>
      <c r="F56" s="645"/>
      <c r="G56" s="646"/>
      <c r="H56" s="645"/>
      <c r="I56" s="646"/>
      <c r="J56" s="645"/>
      <c r="K56" s="646"/>
      <c r="L56" s="645"/>
      <c r="M56" s="646"/>
      <c r="N56" s="645"/>
      <c r="O56" s="646"/>
      <c r="P56" s="645"/>
      <c r="Q56" s="646"/>
      <c r="R56" s="645"/>
      <c r="S56" s="646"/>
      <c r="T56" s="645"/>
      <c r="U56" s="646"/>
      <c r="V56" s="645"/>
      <c r="W56" s="651"/>
      <c r="X56" s="362"/>
      <c r="Y56" s="61">
        <f t="shared" si="1"/>
        <v>0</v>
      </c>
      <c r="Z56" s="165"/>
    </row>
    <row r="57" spans="1:26" ht="27.95" customHeight="1" x14ac:dyDescent="0.2">
      <c r="A57" s="361"/>
      <c r="B57" s="287" t="s">
        <v>340</v>
      </c>
      <c r="C57" s="128" t="s">
        <v>341</v>
      </c>
      <c r="D57" s="645"/>
      <c r="E57" s="646"/>
      <c r="F57" s="645"/>
      <c r="G57" s="646"/>
      <c r="H57" s="645"/>
      <c r="I57" s="646"/>
      <c r="J57" s="645"/>
      <c r="K57" s="646"/>
      <c r="L57" s="645"/>
      <c r="M57" s="646"/>
      <c r="N57" s="645"/>
      <c r="O57" s="646"/>
      <c r="P57" s="645"/>
      <c r="Q57" s="646"/>
      <c r="R57" s="645"/>
      <c r="S57" s="646"/>
      <c r="T57" s="645"/>
      <c r="U57" s="646"/>
      <c r="V57" s="645"/>
      <c r="W57" s="651"/>
      <c r="X57" s="362"/>
      <c r="Y57" s="61">
        <f t="shared" si="1"/>
        <v>0</v>
      </c>
      <c r="Z57" s="165"/>
    </row>
    <row r="58" spans="1:26" ht="27.95" customHeight="1" x14ac:dyDescent="0.2">
      <c r="A58" s="361"/>
      <c r="B58" s="250" t="s">
        <v>329</v>
      </c>
      <c r="C58" s="138" t="s">
        <v>294</v>
      </c>
      <c r="D58" s="645"/>
      <c r="E58" s="646"/>
      <c r="F58" s="645"/>
      <c r="G58" s="646"/>
      <c r="H58" s="645"/>
      <c r="I58" s="646"/>
      <c r="J58" s="645"/>
      <c r="K58" s="646"/>
      <c r="L58" s="645"/>
      <c r="M58" s="646"/>
      <c r="N58" s="645"/>
      <c r="O58" s="646"/>
      <c r="P58" s="645"/>
      <c r="Q58" s="646"/>
      <c r="R58" s="645"/>
      <c r="S58" s="646"/>
      <c r="T58" s="645"/>
      <c r="U58" s="646"/>
      <c r="V58" s="645"/>
      <c r="W58" s="651"/>
      <c r="X58" s="362"/>
      <c r="Y58" s="61">
        <f t="shared" si="1"/>
        <v>0</v>
      </c>
      <c r="Z58" s="165"/>
    </row>
    <row r="59" spans="1:26" ht="45" customHeight="1" thickBot="1" x14ac:dyDescent="0.25">
      <c r="A59" s="361"/>
      <c r="B59" s="287" t="s">
        <v>330</v>
      </c>
      <c r="C59" s="128" t="s">
        <v>151</v>
      </c>
      <c r="D59" s="643"/>
      <c r="E59" s="644"/>
      <c r="F59" s="643"/>
      <c r="G59" s="644"/>
      <c r="H59" s="643"/>
      <c r="I59" s="644"/>
      <c r="J59" s="643"/>
      <c r="K59" s="644"/>
      <c r="L59" s="643"/>
      <c r="M59" s="644"/>
      <c r="N59" s="643"/>
      <c r="O59" s="644"/>
      <c r="P59" s="643"/>
      <c r="Q59" s="644"/>
      <c r="R59" s="643"/>
      <c r="S59" s="644"/>
      <c r="T59" s="643"/>
      <c r="U59" s="644"/>
      <c r="V59" s="643"/>
      <c r="W59" s="652"/>
      <c r="X59" s="362"/>
      <c r="Y59" s="61">
        <f t="shared" si="1"/>
        <v>0</v>
      </c>
      <c r="Z59" s="165"/>
    </row>
    <row r="60" spans="1:26" ht="30" customHeight="1" thickBot="1" x14ac:dyDescent="0.5">
      <c r="A60" s="361"/>
      <c r="B60" s="241" t="s">
        <v>272</v>
      </c>
      <c r="C60" s="18" t="s">
        <v>320</v>
      </c>
      <c r="D60" s="29"/>
      <c r="E60" s="82"/>
      <c r="F60" s="30" t="s">
        <v>573</v>
      </c>
      <c r="G60" s="83"/>
      <c r="H60" s="29"/>
      <c r="I60" s="82"/>
      <c r="J60" s="30"/>
      <c r="K60" s="83"/>
      <c r="L60" s="29"/>
      <c r="M60" s="82"/>
      <c r="N60" s="30"/>
      <c r="O60" s="83"/>
      <c r="P60" s="29"/>
      <c r="Q60" s="82"/>
      <c r="R60" s="30"/>
      <c r="S60" s="83"/>
      <c r="T60" s="29"/>
      <c r="U60" s="82"/>
      <c r="V60" s="30"/>
      <c r="W60" s="83"/>
      <c r="X60" s="363"/>
    </row>
    <row r="61" spans="1:26" ht="45" customHeight="1" x14ac:dyDescent="0.2">
      <c r="A61" s="361"/>
      <c r="B61" s="266" t="s">
        <v>242</v>
      </c>
      <c r="C61" s="139" t="s">
        <v>152</v>
      </c>
      <c r="D61" s="647"/>
      <c r="E61" s="648"/>
      <c r="F61" s="647"/>
      <c r="G61" s="648"/>
      <c r="H61" s="647"/>
      <c r="I61" s="648"/>
      <c r="J61" s="647"/>
      <c r="K61" s="648"/>
      <c r="L61" s="647"/>
      <c r="M61" s="648"/>
      <c r="N61" s="647"/>
      <c r="O61" s="648"/>
      <c r="P61" s="647"/>
      <c r="Q61" s="648"/>
      <c r="R61" s="647"/>
      <c r="S61" s="648"/>
      <c r="T61" s="647"/>
      <c r="U61" s="648"/>
      <c r="V61" s="647"/>
      <c r="W61" s="650"/>
      <c r="X61" s="362"/>
      <c r="Y61" s="61">
        <f>COUNTIF(D61:W61,"a")+COUNTIF(D61:W61,"s")</f>
        <v>0</v>
      </c>
      <c r="Z61" s="165"/>
    </row>
    <row r="62" spans="1:26" ht="27.95" customHeight="1" x14ac:dyDescent="0.2">
      <c r="A62" s="431"/>
      <c r="B62" s="250" t="s">
        <v>243</v>
      </c>
      <c r="C62" s="124" t="s">
        <v>244</v>
      </c>
      <c r="D62" s="645"/>
      <c r="E62" s="646"/>
      <c r="F62" s="645"/>
      <c r="G62" s="646"/>
      <c r="H62" s="645"/>
      <c r="I62" s="646"/>
      <c r="J62" s="645"/>
      <c r="K62" s="646"/>
      <c r="L62" s="645"/>
      <c r="M62" s="646"/>
      <c r="N62" s="645"/>
      <c r="O62" s="646"/>
      <c r="P62" s="645"/>
      <c r="Q62" s="646"/>
      <c r="R62" s="645"/>
      <c r="S62" s="646"/>
      <c r="T62" s="645"/>
      <c r="U62" s="646"/>
      <c r="V62" s="645"/>
      <c r="W62" s="651"/>
      <c r="X62" s="362"/>
      <c r="Y62" s="61">
        <f>COUNTIF(D62:W62,"a")+COUNTIF(D62:W62,"s")</f>
        <v>0</v>
      </c>
      <c r="Z62" s="165"/>
    </row>
    <row r="63" spans="1:26" ht="27.95" customHeight="1" x14ac:dyDescent="0.2">
      <c r="A63" s="431"/>
      <c r="B63" s="250" t="s">
        <v>245</v>
      </c>
      <c r="C63" s="138" t="s">
        <v>324</v>
      </c>
      <c r="D63" s="645"/>
      <c r="E63" s="646"/>
      <c r="F63" s="645"/>
      <c r="G63" s="646"/>
      <c r="H63" s="645"/>
      <c r="I63" s="646"/>
      <c r="J63" s="645"/>
      <c r="K63" s="646"/>
      <c r="L63" s="645"/>
      <c r="M63" s="646"/>
      <c r="N63" s="645"/>
      <c r="O63" s="646"/>
      <c r="P63" s="645"/>
      <c r="Q63" s="646"/>
      <c r="R63" s="645"/>
      <c r="S63" s="646"/>
      <c r="T63" s="645"/>
      <c r="U63" s="646"/>
      <c r="V63" s="645"/>
      <c r="W63" s="651"/>
      <c r="X63" s="362"/>
      <c r="Y63" s="61">
        <f>COUNTIF(D63:W63,"a")+COUNTIF(D63:W63,"s")</f>
        <v>0</v>
      </c>
      <c r="Z63" s="165"/>
    </row>
    <row r="64" spans="1:26" ht="27.95" customHeight="1" thickBot="1" x14ac:dyDescent="0.25">
      <c r="A64" s="431"/>
      <c r="B64" s="287" t="s">
        <v>325</v>
      </c>
      <c r="C64" s="125" t="s">
        <v>140</v>
      </c>
      <c r="D64" s="653"/>
      <c r="E64" s="655"/>
      <c r="F64" s="653"/>
      <c r="G64" s="655"/>
      <c r="H64" s="653"/>
      <c r="I64" s="655"/>
      <c r="J64" s="653"/>
      <c r="K64" s="655"/>
      <c r="L64" s="653"/>
      <c r="M64" s="655"/>
      <c r="N64" s="653"/>
      <c r="O64" s="655"/>
      <c r="P64" s="653"/>
      <c r="Q64" s="655"/>
      <c r="R64" s="653"/>
      <c r="S64" s="655"/>
      <c r="T64" s="653"/>
      <c r="U64" s="655"/>
      <c r="V64" s="653"/>
      <c r="W64" s="654"/>
      <c r="X64" s="394"/>
      <c r="Y64" s="61">
        <f>COUNTIF(D64:W64,"a")+COUNTIF(D64:W64,"s")</f>
        <v>0</v>
      </c>
      <c r="Z64" s="165"/>
    </row>
    <row r="65" spans="1:26" ht="30" customHeight="1" thickBot="1" x14ac:dyDescent="0.25">
      <c r="A65" s="361"/>
      <c r="B65" s="241">
        <v>112</v>
      </c>
      <c r="C65" s="18" t="s">
        <v>552</v>
      </c>
      <c r="D65" s="29" t="s">
        <v>573</v>
      </c>
      <c r="E65" s="82"/>
      <c r="F65" s="30" t="s">
        <v>573</v>
      </c>
      <c r="G65" s="83"/>
      <c r="H65" s="29" t="s">
        <v>573</v>
      </c>
      <c r="I65" s="82"/>
      <c r="J65" s="30" t="s">
        <v>573</v>
      </c>
      <c r="K65" s="83"/>
      <c r="L65" s="29" t="s">
        <v>573</v>
      </c>
      <c r="M65" s="82"/>
      <c r="N65" s="30" t="s">
        <v>573</v>
      </c>
      <c r="O65" s="83"/>
      <c r="P65" s="29" t="s">
        <v>573</v>
      </c>
      <c r="Q65" s="82"/>
      <c r="R65" s="30" t="s">
        <v>573</v>
      </c>
      <c r="S65" s="83"/>
      <c r="T65" s="29" t="s">
        <v>573</v>
      </c>
      <c r="U65" s="82"/>
      <c r="V65" s="30" t="s">
        <v>573</v>
      </c>
      <c r="W65" s="83"/>
      <c r="X65" s="60"/>
    </row>
    <row r="66" spans="1:26" ht="45" customHeight="1" x14ac:dyDescent="0.2">
      <c r="A66" s="361"/>
      <c r="B66" s="266" t="s">
        <v>326</v>
      </c>
      <c r="C66" s="139" t="s">
        <v>557</v>
      </c>
      <c r="D66" s="647"/>
      <c r="E66" s="648"/>
      <c r="F66" s="647"/>
      <c r="G66" s="648"/>
      <c r="H66" s="647"/>
      <c r="I66" s="648"/>
      <c r="J66" s="647"/>
      <c r="K66" s="648"/>
      <c r="L66" s="647"/>
      <c r="M66" s="648"/>
      <c r="N66" s="647"/>
      <c r="O66" s="648"/>
      <c r="P66" s="647"/>
      <c r="Q66" s="648"/>
      <c r="R66" s="647"/>
      <c r="S66" s="648"/>
      <c r="T66" s="647"/>
      <c r="U66" s="648"/>
      <c r="V66" s="647"/>
      <c r="W66" s="650"/>
      <c r="X66" s="362"/>
      <c r="Y66" s="61">
        <f>COUNTIF(D66:W66,"a")+COUNTIF(D66:W66,"s")</f>
        <v>0</v>
      </c>
      <c r="Z66" s="165"/>
    </row>
    <row r="67" spans="1:26" ht="45" customHeight="1" x14ac:dyDescent="0.2">
      <c r="A67" s="361"/>
      <c r="B67" s="250" t="s">
        <v>366</v>
      </c>
      <c r="C67" s="138" t="s">
        <v>377</v>
      </c>
      <c r="D67" s="645"/>
      <c r="E67" s="646"/>
      <c r="F67" s="645"/>
      <c r="G67" s="646"/>
      <c r="H67" s="645"/>
      <c r="I67" s="646"/>
      <c r="J67" s="645"/>
      <c r="K67" s="646"/>
      <c r="L67" s="645"/>
      <c r="M67" s="646"/>
      <c r="N67" s="645"/>
      <c r="O67" s="646"/>
      <c r="P67" s="645"/>
      <c r="Q67" s="646"/>
      <c r="R67" s="645"/>
      <c r="S67" s="646"/>
      <c r="T67" s="645"/>
      <c r="U67" s="646"/>
      <c r="V67" s="645"/>
      <c r="W67" s="651"/>
      <c r="X67" s="362"/>
      <c r="Y67" s="61">
        <f>COUNTIF(D67:W67,"a")+COUNTIF(D67:W67,"s")</f>
        <v>0</v>
      </c>
      <c r="Z67" s="165"/>
    </row>
    <row r="68" spans="1:26" ht="27.95" customHeight="1" x14ac:dyDescent="0.2">
      <c r="A68" s="361"/>
      <c r="B68" s="250" t="s">
        <v>367</v>
      </c>
      <c r="C68" s="138" t="s">
        <v>378</v>
      </c>
      <c r="D68" s="645"/>
      <c r="E68" s="646"/>
      <c r="F68" s="645"/>
      <c r="G68" s="646"/>
      <c r="H68" s="645"/>
      <c r="I68" s="646"/>
      <c r="J68" s="645"/>
      <c r="K68" s="646"/>
      <c r="L68" s="645"/>
      <c r="M68" s="646"/>
      <c r="N68" s="645"/>
      <c r="O68" s="646"/>
      <c r="P68" s="645"/>
      <c r="Q68" s="646"/>
      <c r="R68" s="645"/>
      <c r="S68" s="646"/>
      <c r="T68" s="645"/>
      <c r="U68" s="646"/>
      <c r="V68" s="645"/>
      <c r="W68" s="651"/>
      <c r="X68" s="362"/>
      <c r="Y68" s="61">
        <f>COUNTIF(D68:W68,"a")+COUNTIF(D68:W68,"s")</f>
        <v>0</v>
      </c>
      <c r="Z68" s="165"/>
    </row>
    <row r="69" spans="1:26" ht="45" customHeight="1" x14ac:dyDescent="0.2">
      <c r="A69" s="361"/>
      <c r="B69" s="287" t="s">
        <v>327</v>
      </c>
      <c r="C69" s="128" t="s">
        <v>368</v>
      </c>
      <c r="D69" s="645"/>
      <c r="E69" s="646"/>
      <c r="F69" s="645"/>
      <c r="G69" s="646"/>
      <c r="H69" s="645"/>
      <c r="I69" s="646"/>
      <c r="J69" s="645"/>
      <c r="K69" s="646"/>
      <c r="L69" s="645"/>
      <c r="M69" s="646"/>
      <c r="N69" s="645"/>
      <c r="O69" s="646"/>
      <c r="P69" s="645"/>
      <c r="Q69" s="646"/>
      <c r="R69" s="645"/>
      <c r="S69" s="646"/>
      <c r="T69" s="645"/>
      <c r="U69" s="646"/>
      <c r="V69" s="645"/>
      <c r="W69" s="651"/>
      <c r="X69" s="362"/>
      <c r="Y69" s="61">
        <f>COUNTIF(D69:W69,"a")+COUNTIF(D69:W69,"s")</f>
        <v>0</v>
      </c>
      <c r="Z69" s="165"/>
    </row>
    <row r="70" spans="1:26" ht="45" customHeight="1" thickBot="1" x14ac:dyDescent="0.25">
      <c r="A70" s="429"/>
      <c r="B70" s="298" t="s">
        <v>369</v>
      </c>
      <c r="C70" s="366" t="s">
        <v>379</v>
      </c>
      <c r="D70" s="643"/>
      <c r="E70" s="644"/>
      <c r="F70" s="643"/>
      <c r="G70" s="644"/>
      <c r="H70" s="643"/>
      <c r="I70" s="644"/>
      <c r="J70" s="643"/>
      <c r="K70" s="644"/>
      <c r="L70" s="643"/>
      <c r="M70" s="644"/>
      <c r="N70" s="643"/>
      <c r="O70" s="644"/>
      <c r="P70" s="643"/>
      <c r="Q70" s="644"/>
      <c r="R70" s="643"/>
      <c r="S70" s="644"/>
      <c r="T70" s="643"/>
      <c r="U70" s="644"/>
      <c r="V70" s="643"/>
      <c r="W70" s="652"/>
      <c r="X70" s="365"/>
      <c r="Y70" s="61">
        <f>COUNTIF(D70:W70,"a")+COUNTIF(D70:W70,"s")</f>
        <v>0</v>
      </c>
      <c r="Z70" s="165"/>
    </row>
    <row r="71" spans="1:26" ht="33" customHeight="1" thickBot="1" x14ac:dyDescent="0.25">
      <c r="A71" s="433"/>
      <c r="B71" s="297"/>
      <c r="C71" s="659" t="s">
        <v>553</v>
      </c>
      <c r="D71" s="660"/>
      <c r="E71" s="660"/>
      <c r="F71" s="660"/>
      <c r="G71" s="660"/>
      <c r="H71" s="660"/>
      <c r="I71" s="660"/>
      <c r="J71" s="660"/>
      <c r="K71" s="660"/>
      <c r="L71" s="660"/>
      <c r="M71" s="660"/>
      <c r="N71" s="660"/>
      <c r="O71" s="660"/>
      <c r="P71" s="660"/>
      <c r="Q71" s="660"/>
      <c r="R71" s="660"/>
      <c r="S71" s="660"/>
      <c r="T71" s="660"/>
      <c r="U71" s="660"/>
      <c r="V71" s="660"/>
      <c r="W71" s="660"/>
      <c r="X71" s="661"/>
    </row>
    <row r="72" spans="1:26" ht="33" customHeight="1" thickBot="1" x14ac:dyDescent="0.25">
      <c r="A72" s="434"/>
      <c r="B72" s="297">
        <v>200</v>
      </c>
      <c r="C72" s="672" t="s">
        <v>411</v>
      </c>
      <c r="D72" s="677"/>
      <c r="E72" s="677"/>
      <c r="F72" s="677"/>
      <c r="G72" s="677"/>
      <c r="H72" s="677"/>
      <c r="I72" s="677"/>
      <c r="J72" s="677"/>
      <c r="K72" s="677"/>
      <c r="L72" s="677"/>
      <c r="M72" s="677"/>
      <c r="N72" s="677"/>
      <c r="O72" s="677"/>
      <c r="P72" s="677"/>
      <c r="Q72" s="677"/>
      <c r="R72" s="677"/>
      <c r="S72" s="677"/>
      <c r="T72" s="677"/>
      <c r="U72" s="677"/>
      <c r="V72" s="677"/>
      <c r="W72" s="677"/>
      <c r="X72" s="678"/>
    </row>
    <row r="73" spans="1:26" ht="30" customHeight="1" thickBot="1" x14ac:dyDescent="0.25">
      <c r="A73" s="361"/>
      <c r="B73" s="305" t="s">
        <v>264</v>
      </c>
      <c r="C73" s="162" t="s">
        <v>322</v>
      </c>
      <c r="D73" s="95"/>
      <c r="E73" s="96"/>
      <c r="F73" s="97"/>
      <c r="G73" s="98"/>
      <c r="H73" s="495" t="s">
        <v>573</v>
      </c>
      <c r="I73" s="96"/>
      <c r="J73" s="99" t="s">
        <v>573</v>
      </c>
      <c r="K73" s="98"/>
      <c r="L73" s="495"/>
      <c r="M73" s="96"/>
      <c r="N73" s="99"/>
      <c r="O73" s="98"/>
      <c r="P73" s="95"/>
      <c r="Q73" s="96"/>
      <c r="R73" s="97"/>
      <c r="S73" s="98"/>
      <c r="T73" s="95"/>
      <c r="U73" s="96"/>
      <c r="V73" s="97"/>
      <c r="W73" s="98"/>
      <c r="X73" s="402"/>
    </row>
    <row r="74" spans="1:26" ht="27.95" customHeight="1" thickBot="1" x14ac:dyDescent="0.25">
      <c r="A74" s="361"/>
      <c r="B74" s="305" t="s">
        <v>263</v>
      </c>
      <c r="C74" s="153" t="s">
        <v>241</v>
      </c>
      <c r="D74" s="641"/>
      <c r="E74" s="642"/>
      <c r="F74" s="641"/>
      <c r="G74" s="642"/>
      <c r="H74" s="641"/>
      <c r="I74" s="642"/>
      <c r="J74" s="641"/>
      <c r="K74" s="642"/>
      <c r="L74" s="641"/>
      <c r="M74" s="642"/>
      <c r="N74" s="641"/>
      <c r="O74" s="642"/>
      <c r="P74" s="641"/>
      <c r="Q74" s="642"/>
      <c r="R74" s="641"/>
      <c r="S74" s="642"/>
      <c r="T74" s="641"/>
      <c r="U74" s="642"/>
      <c r="V74" s="641"/>
      <c r="W74" s="649"/>
      <c r="X74" s="362"/>
      <c r="Y74" s="61">
        <f>COUNTIF(D74:W74,"a")+COUNTIF(D74:W74,"s")</f>
        <v>0</v>
      </c>
      <c r="Z74" s="165"/>
    </row>
    <row r="75" spans="1:26" ht="30" customHeight="1" thickBot="1" x14ac:dyDescent="0.25">
      <c r="A75" s="361"/>
      <c r="B75" s="259" t="s">
        <v>262</v>
      </c>
      <c r="C75" s="196" t="s">
        <v>149</v>
      </c>
      <c r="D75" s="86"/>
      <c r="E75" s="82"/>
      <c r="F75" s="87"/>
      <c r="G75" s="83"/>
      <c r="H75" s="29" t="s">
        <v>573</v>
      </c>
      <c r="I75" s="82"/>
      <c r="J75" s="30" t="s">
        <v>573</v>
      </c>
      <c r="K75" s="83"/>
      <c r="L75" s="29"/>
      <c r="M75" s="82"/>
      <c r="N75" s="30"/>
      <c r="O75" s="83"/>
      <c r="P75" s="86"/>
      <c r="Q75" s="82"/>
      <c r="R75" s="87"/>
      <c r="S75" s="83"/>
      <c r="T75" s="86"/>
      <c r="U75" s="82"/>
      <c r="V75" s="87"/>
      <c r="W75" s="83"/>
      <c r="X75" s="60"/>
    </row>
    <row r="76" spans="1:26" ht="27.95" customHeight="1" thickBot="1" x14ac:dyDescent="0.25">
      <c r="A76" s="435"/>
      <c r="B76" s="241" t="s">
        <v>121</v>
      </c>
      <c r="C76" s="152" t="s">
        <v>558</v>
      </c>
      <c r="D76" s="641"/>
      <c r="E76" s="642"/>
      <c r="F76" s="641"/>
      <c r="G76" s="642"/>
      <c r="H76" s="641"/>
      <c r="I76" s="642"/>
      <c r="J76" s="641"/>
      <c r="K76" s="642"/>
      <c r="L76" s="641"/>
      <c r="M76" s="642"/>
      <c r="N76" s="641"/>
      <c r="O76" s="642"/>
      <c r="P76" s="641"/>
      <c r="Q76" s="642"/>
      <c r="R76" s="641"/>
      <c r="S76" s="642"/>
      <c r="T76" s="641"/>
      <c r="U76" s="642"/>
      <c r="V76" s="641"/>
      <c r="W76" s="649"/>
      <c r="X76" s="535"/>
      <c r="Y76" s="61">
        <f>COUNTIF(D76:W76,"a")+COUNTIF(D76:W76,"s")+COUNTIF(X76,"NA")</f>
        <v>0</v>
      </c>
      <c r="Z76" s="165"/>
    </row>
    <row r="77" spans="1:26" ht="30" customHeight="1" thickBot="1" x14ac:dyDescent="0.25">
      <c r="A77" s="431"/>
      <c r="B77" s="294" t="s">
        <v>274</v>
      </c>
      <c r="C77" s="304" t="s">
        <v>323</v>
      </c>
      <c r="D77" s="81"/>
      <c r="E77" s="80"/>
      <c r="F77" s="90"/>
      <c r="G77" s="79"/>
      <c r="H77" s="34" t="s">
        <v>573</v>
      </c>
      <c r="I77" s="80"/>
      <c r="J77" s="35" t="s">
        <v>573</v>
      </c>
      <c r="K77" s="79"/>
      <c r="L77" s="34"/>
      <c r="M77" s="80"/>
      <c r="N77" s="35"/>
      <c r="O77" s="79"/>
      <c r="P77" s="81"/>
      <c r="Q77" s="80"/>
      <c r="R77" s="90"/>
      <c r="S77" s="79"/>
      <c r="T77" s="81"/>
      <c r="U77" s="80"/>
      <c r="V77" s="81"/>
      <c r="W77" s="79"/>
      <c r="X77" s="60"/>
    </row>
    <row r="78" spans="1:26" ht="27.95" customHeight="1" thickBot="1" x14ac:dyDescent="0.25">
      <c r="A78" s="435"/>
      <c r="B78" s="306" t="s">
        <v>370</v>
      </c>
      <c r="C78" s="146" t="s">
        <v>559</v>
      </c>
      <c r="D78" s="656"/>
      <c r="E78" s="657"/>
      <c r="F78" s="656"/>
      <c r="G78" s="657"/>
      <c r="H78" s="656"/>
      <c r="I78" s="657"/>
      <c r="J78" s="656"/>
      <c r="K78" s="657"/>
      <c r="L78" s="656"/>
      <c r="M78" s="657"/>
      <c r="N78" s="656"/>
      <c r="O78" s="657"/>
      <c r="P78" s="656"/>
      <c r="Q78" s="657"/>
      <c r="R78" s="656"/>
      <c r="S78" s="657"/>
      <c r="T78" s="656"/>
      <c r="U78" s="657"/>
      <c r="V78" s="656"/>
      <c r="W78" s="662"/>
      <c r="X78" s="394"/>
      <c r="Y78" s="61">
        <f>COUNTIF(D78:W78,"a")+COUNTIF(D78:W78,"s")</f>
        <v>0</v>
      </c>
      <c r="Z78" s="165"/>
    </row>
    <row r="79" spans="1:26" ht="30" customHeight="1" thickBot="1" x14ac:dyDescent="0.25">
      <c r="A79" s="431"/>
      <c r="B79" s="241" t="s">
        <v>261</v>
      </c>
      <c r="C79" s="163" t="s">
        <v>410</v>
      </c>
      <c r="D79" s="29"/>
      <c r="E79" s="32"/>
      <c r="F79" s="30"/>
      <c r="G79" s="33"/>
      <c r="H79" s="29" t="s">
        <v>573</v>
      </c>
      <c r="I79" s="32"/>
      <c r="J79" s="30" t="s">
        <v>573</v>
      </c>
      <c r="K79" s="33"/>
      <c r="L79" s="29"/>
      <c r="M79" s="32"/>
      <c r="N79" s="30" t="s">
        <v>573</v>
      </c>
      <c r="O79" s="33"/>
      <c r="P79" s="29"/>
      <c r="Q79" s="32"/>
      <c r="R79" s="30"/>
      <c r="S79" s="33"/>
      <c r="T79" s="29"/>
      <c r="U79" s="32"/>
      <c r="V79" s="30"/>
      <c r="W79" s="33"/>
      <c r="X79" s="60"/>
    </row>
    <row r="80" spans="1:26" ht="27.95" customHeight="1" thickBot="1" x14ac:dyDescent="0.25">
      <c r="A80" s="431"/>
      <c r="B80" s="249" t="s">
        <v>122</v>
      </c>
      <c r="C80" s="354" t="s">
        <v>123</v>
      </c>
      <c r="D80" s="656"/>
      <c r="E80" s="657"/>
      <c r="F80" s="656"/>
      <c r="G80" s="657"/>
      <c r="H80" s="656"/>
      <c r="I80" s="657"/>
      <c r="J80" s="656"/>
      <c r="K80" s="657"/>
      <c r="L80" s="656"/>
      <c r="M80" s="657"/>
      <c r="N80" s="656"/>
      <c r="O80" s="657"/>
      <c r="P80" s="656"/>
      <c r="Q80" s="657"/>
      <c r="R80" s="656"/>
      <c r="S80" s="657"/>
      <c r="T80" s="656"/>
      <c r="U80" s="657"/>
      <c r="V80" s="656"/>
      <c r="W80" s="662"/>
      <c r="X80" s="436"/>
      <c r="Y80" s="61">
        <f>COUNTIF(D80:W80,"a")+COUNTIF(D80:W80,"s")+COUNTIF(X80,"NA")</f>
        <v>0</v>
      </c>
      <c r="Z80" s="165"/>
    </row>
    <row r="81" spans="1:122" ht="30" customHeight="1" thickBot="1" x14ac:dyDescent="0.5">
      <c r="A81" s="361"/>
      <c r="B81" s="241" t="s">
        <v>275</v>
      </c>
      <c r="C81" s="160" t="s">
        <v>448</v>
      </c>
      <c r="D81" s="100"/>
      <c r="E81" s="101"/>
      <c r="F81" s="100"/>
      <c r="G81" s="102"/>
      <c r="H81" s="43"/>
      <c r="I81" s="101"/>
      <c r="J81" s="43" t="s">
        <v>573</v>
      </c>
      <c r="K81" s="102"/>
      <c r="L81" s="100"/>
      <c r="M81" s="101"/>
      <c r="N81" s="43" t="s">
        <v>573</v>
      </c>
      <c r="O81" s="102"/>
      <c r="P81" s="100"/>
      <c r="Q81" s="101"/>
      <c r="R81" s="103"/>
      <c r="S81" s="102"/>
      <c r="T81" s="100"/>
      <c r="U81" s="101"/>
      <c r="V81" s="103"/>
      <c r="W81" s="102"/>
      <c r="X81" s="59"/>
    </row>
    <row r="82" spans="1:122" ht="30" customHeight="1" thickBot="1" x14ac:dyDescent="0.25">
      <c r="A82" s="361"/>
      <c r="B82" s="468"/>
      <c r="C82" s="158" t="s">
        <v>675</v>
      </c>
      <c r="D82" s="636"/>
      <c r="E82" s="637"/>
      <c r="F82" s="637"/>
      <c r="G82" s="637"/>
      <c r="H82" s="637"/>
      <c r="I82" s="637"/>
      <c r="J82" s="637"/>
      <c r="K82" s="637"/>
      <c r="L82" s="637"/>
      <c r="M82" s="637"/>
      <c r="N82" s="637"/>
      <c r="O82" s="637"/>
      <c r="P82" s="637"/>
      <c r="Q82" s="637"/>
      <c r="R82" s="637"/>
      <c r="S82" s="637"/>
      <c r="T82" s="637"/>
      <c r="U82" s="637"/>
      <c r="V82" s="637"/>
      <c r="W82" s="637"/>
      <c r="X82" s="465"/>
      <c r="Y82" s="63"/>
    </row>
    <row r="83" spans="1:122" ht="67.7" customHeight="1" x14ac:dyDescent="0.2">
      <c r="A83" s="361"/>
      <c r="B83" s="250" t="s">
        <v>256</v>
      </c>
      <c r="C83" s="139" t="s">
        <v>676</v>
      </c>
      <c r="D83" s="638"/>
      <c r="E83" s="639"/>
      <c r="F83" s="638"/>
      <c r="G83" s="639"/>
      <c r="H83" s="638"/>
      <c r="I83" s="639"/>
      <c r="J83" s="638"/>
      <c r="K83" s="639"/>
      <c r="L83" s="638"/>
      <c r="M83" s="639"/>
      <c r="N83" s="638"/>
      <c r="O83" s="639"/>
      <c r="P83" s="638"/>
      <c r="Q83" s="639"/>
      <c r="R83" s="638"/>
      <c r="S83" s="639"/>
      <c r="T83" s="638"/>
      <c r="U83" s="639"/>
      <c r="V83" s="638"/>
      <c r="W83" s="640"/>
      <c r="X83" s="436"/>
      <c r="Y83" s="61">
        <f>COUNTIF(D83:W83,"a")+COUNTIF(D83:W83,"s")+COUNTIF(X83,"NA")</f>
        <v>0</v>
      </c>
      <c r="Z83" s="165"/>
    </row>
    <row r="84" spans="1:122" ht="106.5" customHeight="1" thickBot="1" x14ac:dyDescent="0.25">
      <c r="A84" s="361"/>
      <c r="B84" s="250" t="s">
        <v>257</v>
      </c>
      <c r="C84" s="128" t="s">
        <v>677</v>
      </c>
      <c r="D84" s="634"/>
      <c r="E84" s="635"/>
      <c r="F84" s="634"/>
      <c r="G84" s="635"/>
      <c r="H84" s="634"/>
      <c r="I84" s="635"/>
      <c r="J84" s="634"/>
      <c r="K84" s="635"/>
      <c r="L84" s="634"/>
      <c r="M84" s="635"/>
      <c r="N84" s="634"/>
      <c r="O84" s="635"/>
      <c r="P84" s="634"/>
      <c r="Q84" s="635"/>
      <c r="R84" s="634"/>
      <c r="S84" s="635"/>
      <c r="T84" s="634"/>
      <c r="U84" s="635"/>
      <c r="V84" s="634"/>
      <c r="W84" s="658"/>
      <c r="X84" s="466" t="str">
        <f>IF($X$83="na","na","")</f>
        <v/>
      </c>
      <c r="Y84" s="61">
        <f>COUNTIF(D84:W84,"a")+COUNTIF(D84:W84,"s")+COUNTIF(X84,"NA")</f>
        <v>0</v>
      </c>
      <c r="Z84" s="165"/>
    </row>
    <row r="85" spans="1:122" ht="30" customHeight="1" thickBot="1" x14ac:dyDescent="0.25">
      <c r="A85" s="361"/>
      <c r="B85" s="250"/>
      <c r="C85" s="158" t="s">
        <v>678</v>
      </c>
      <c r="D85" s="636"/>
      <c r="E85" s="637"/>
      <c r="F85" s="637"/>
      <c r="G85" s="637"/>
      <c r="H85" s="637"/>
      <c r="I85" s="637"/>
      <c r="J85" s="637"/>
      <c r="K85" s="637"/>
      <c r="L85" s="637"/>
      <c r="M85" s="637"/>
      <c r="N85" s="637"/>
      <c r="O85" s="637"/>
      <c r="P85" s="637"/>
      <c r="Q85" s="637"/>
      <c r="R85" s="637"/>
      <c r="S85" s="637"/>
      <c r="T85" s="637"/>
      <c r="U85" s="637"/>
      <c r="V85" s="637"/>
      <c r="W85" s="637"/>
      <c r="X85" s="465"/>
      <c r="Y85" s="63"/>
    </row>
    <row r="86" spans="1:122" ht="45" customHeight="1" x14ac:dyDescent="0.2">
      <c r="A86" s="361"/>
      <c r="B86" s="250" t="s">
        <v>260</v>
      </c>
      <c r="C86" s="139" t="s">
        <v>1043</v>
      </c>
      <c r="D86" s="638"/>
      <c r="E86" s="639"/>
      <c r="F86" s="638"/>
      <c r="G86" s="639"/>
      <c r="H86" s="638"/>
      <c r="I86" s="639"/>
      <c r="J86" s="638"/>
      <c r="K86" s="639"/>
      <c r="L86" s="638"/>
      <c r="M86" s="639"/>
      <c r="N86" s="638"/>
      <c r="O86" s="639"/>
      <c r="P86" s="638"/>
      <c r="Q86" s="639"/>
      <c r="R86" s="638"/>
      <c r="S86" s="639"/>
      <c r="T86" s="638"/>
      <c r="U86" s="639"/>
      <c r="V86" s="638"/>
      <c r="W86" s="640"/>
      <c r="X86" s="437" t="str">
        <f>IF($X$83="na","na","")</f>
        <v/>
      </c>
      <c r="Y86" s="61">
        <f>COUNTIF(D86:W86,"a")+COUNTIF(D86:W86,"s")+COUNTIF(X86,"NA")</f>
        <v>0</v>
      </c>
      <c r="Z86" s="165"/>
    </row>
    <row r="87" spans="1:122" ht="67.7" customHeight="1" x14ac:dyDescent="0.2">
      <c r="A87" s="361"/>
      <c r="B87" s="250" t="s">
        <v>259</v>
      </c>
      <c r="C87" s="138" t="s">
        <v>679</v>
      </c>
      <c r="D87" s="628"/>
      <c r="E87" s="633"/>
      <c r="F87" s="628"/>
      <c r="G87" s="633"/>
      <c r="H87" s="628"/>
      <c r="I87" s="633"/>
      <c r="J87" s="628"/>
      <c r="K87" s="633"/>
      <c r="L87" s="628"/>
      <c r="M87" s="633"/>
      <c r="N87" s="628"/>
      <c r="O87" s="633"/>
      <c r="P87" s="628"/>
      <c r="Q87" s="633"/>
      <c r="R87" s="628"/>
      <c r="S87" s="633"/>
      <c r="T87" s="628"/>
      <c r="U87" s="633"/>
      <c r="V87" s="628"/>
      <c r="W87" s="629"/>
      <c r="X87" s="467" t="str">
        <f>IF($X$83="na","na","")</f>
        <v/>
      </c>
      <c r="Y87" s="61">
        <f>COUNTIF(D87:W87,"a")+COUNTIF(D87:W87,"s")+COUNTIF(X87,"NA")</f>
        <v>0</v>
      </c>
      <c r="Z87" s="165"/>
    </row>
    <row r="88" spans="1:122" ht="45" customHeight="1" thickBot="1" x14ac:dyDescent="0.25">
      <c r="A88" s="429"/>
      <c r="B88" s="298" t="s">
        <v>258</v>
      </c>
      <c r="C88" s="337" t="s">
        <v>455</v>
      </c>
      <c r="D88" s="630"/>
      <c r="E88" s="631"/>
      <c r="F88" s="630"/>
      <c r="G88" s="631"/>
      <c r="H88" s="630"/>
      <c r="I88" s="631"/>
      <c r="J88" s="630"/>
      <c r="K88" s="631"/>
      <c r="L88" s="630"/>
      <c r="M88" s="631"/>
      <c r="N88" s="630"/>
      <c r="O88" s="631"/>
      <c r="P88" s="630"/>
      <c r="Q88" s="631"/>
      <c r="R88" s="630"/>
      <c r="S88" s="631"/>
      <c r="T88" s="630"/>
      <c r="U88" s="631"/>
      <c r="V88" s="630"/>
      <c r="W88" s="632"/>
      <c r="X88" s="587" t="str">
        <f>IF($X$83="na","na","")</f>
        <v/>
      </c>
      <c r="Y88" s="61">
        <f>COUNTIF(D88:W88,"a")+COUNTIF(D88:W88,"s")+COUNTIF(X88,"NA")</f>
        <v>0</v>
      </c>
      <c r="Z88" s="165"/>
    </row>
    <row r="89" spans="1:122" ht="27" customHeight="1" thickBot="1" x14ac:dyDescent="0.5">
      <c r="A89" s="427"/>
      <c r="B89" s="274" t="s">
        <v>586</v>
      </c>
      <c r="C89" s="181" t="s">
        <v>587</v>
      </c>
      <c r="D89" s="583"/>
      <c r="E89" s="584"/>
      <c r="F89" s="583"/>
      <c r="G89" s="585"/>
      <c r="H89" s="53"/>
      <c r="I89" s="584"/>
      <c r="J89" s="53"/>
      <c r="K89" s="585"/>
      <c r="L89" s="583"/>
      <c r="M89" s="584"/>
      <c r="N89" s="53"/>
      <c r="O89" s="585"/>
      <c r="P89" s="583"/>
      <c r="Q89" s="584"/>
      <c r="R89" s="586"/>
      <c r="S89" s="585"/>
      <c r="T89" s="583"/>
      <c r="U89" s="584"/>
      <c r="V89" s="586"/>
      <c r="W89" s="585"/>
      <c r="X89" s="423"/>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row>
    <row r="90" spans="1:122" ht="48" customHeight="1" thickBot="1" x14ac:dyDescent="0.35">
      <c r="A90" s="450"/>
      <c r="B90" s="292"/>
      <c r="C90" s="496" t="s">
        <v>765</v>
      </c>
      <c r="D90" s="674"/>
      <c r="E90" s="675"/>
      <c r="F90" s="675"/>
      <c r="G90" s="675"/>
      <c r="H90" s="675"/>
      <c r="I90" s="675"/>
      <c r="J90" s="675"/>
      <c r="K90" s="675"/>
      <c r="L90" s="675"/>
      <c r="M90" s="675"/>
      <c r="N90" s="675"/>
      <c r="O90" s="675"/>
      <c r="P90" s="675"/>
      <c r="Q90" s="675"/>
      <c r="R90" s="675"/>
      <c r="S90" s="675"/>
      <c r="T90" s="675"/>
      <c r="U90" s="675"/>
      <c r="V90" s="675"/>
      <c r="W90" s="675"/>
      <c r="X90" s="676"/>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row>
    <row r="91" spans="1:122" ht="67.7" customHeight="1" x14ac:dyDescent="0.2">
      <c r="A91" s="361"/>
      <c r="B91" s="266" t="s">
        <v>588</v>
      </c>
      <c r="C91" s="139" t="s">
        <v>589</v>
      </c>
      <c r="D91" s="663"/>
      <c r="E91" s="667"/>
      <c r="F91" s="663"/>
      <c r="G91" s="667"/>
      <c r="H91" s="663"/>
      <c r="I91" s="667"/>
      <c r="J91" s="663"/>
      <c r="K91" s="667"/>
      <c r="L91" s="663"/>
      <c r="M91" s="667"/>
      <c r="N91" s="663"/>
      <c r="O91" s="667"/>
      <c r="P91" s="663"/>
      <c r="Q91" s="667"/>
      <c r="R91" s="663"/>
      <c r="S91" s="667"/>
      <c r="T91" s="663"/>
      <c r="U91" s="667"/>
      <c r="V91" s="663"/>
      <c r="W91" s="664"/>
      <c r="X91" s="120"/>
      <c r="Y91" s="61">
        <f>COUNTIF(D91:W91,"a")+COUNTIF(D91:W91,"s")+COUNTIF(X91,"NA")</f>
        <v>0</v>
      </c>
      <c r="Z91" s="45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row>
    <row r="92" spans="1:122" ht="67.7" customHeight="1" thickBot="1" x14ac:dyDescent="0.25">
      <c r="A92" s="429"/>
      <c r="B92" s="298" t="s">
        <v>590</v>
      </c>
      <c r="C92" s="303" t="s">
        <v>591</v>
      </c>
      <c r="D92" s="665"/>
      <c r="E92" s="668"/>
      <c r="F92" s="665"/>
      <c r="G92" s="668"/>
      <c r="H92" s="665"/>
      <c r="I92" s="668"/>
      <c r="J92" s="665"/>
      <c r="K92" s="668"/>
      <c r="L92" s="665"/>
      <c r="M92" s="668"/>
      <c r="N92" s="665"/>
      <c r="O92" s="668"/>
      <c r="P92" s="665"/>
      <c r="Q92" s="668"/>
      <c r="R92" s="665"/>
      <c r="S92" s="668"/>
      <c r="T92" s="665"/>
      <c r="U92" s="668"/>
      <c r="V92" s="665"/>
      <c r="W92" s="666"/>
      <c r="X92" s="209"/>
      <c r="Y92" s="61">
        <f>COUNTIF(D92:W92,"a")+COUNTIF(D92:W92,"s")</f>
        <v>0</v>
      </c>
      <c r="Z92" s="451"/>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row>
    <row r="93" spans="1:122" ht="33" customHeight="1" thickBot="1" x14ac:dyDescent="0.25">
      <c r="A93" s="433"/>
      <c r="B93" s="297" t="s">
        <v>277</v>
      </c>
      <c r="C93" s="659" t="s">
        <v>412</v>
      </c>
      <c r="D93" s="660"/>
      <c r="E93" s="660"/>
      <c r="F93" s="660"/>
      <c r="G93" s="660"/>
      <c r="H93" s="660"/>
      <c r="I93" s="660"/>
      <c r="J93" s="660"/>
      <c r="K93" s="660"/>
      <c r="L93" s="660"/>
      <c r="M93" s="660"/>
      <c r="N93" s="660"/>
      <c r="O93" s="660"/>
      <c r="P93" s="660"/>
      <c r="Q93" s="660"/>
      <c r="R93" s="660"/>
      <c r="S93" s="660"/>
      <c r="T93" s="660"/>
      <c r="U93" s="660"/>
      <c r="V93" s="660"/>
      <c r="W93" s="660"/>
      <c r="X93" s="661"/>
    </row>
    <row r="94" spans="1:122" ht="30" customHeight="1" thickBot="1" x14ac:dyDescent="0.25">
      <c r="A94" s="431"/>
      <c r="B94" s="241" t="s">
        <v>276</v>
      </c>
      <c r="C94" s="160" t="s">
        <v>554</v>
      </c>
      <c r="D94" s="86"/>
      <c r="E94" s="82"/>
      <c r="F94" s="30" t="s">
        <v>573</v>
      </c>
      <c r="G94" s="83"/>
      <c r="H94" s="29"/>
      <c r="I94" s="82"/>
      <c r="J94" s="30" t="s">
        <v>573</v>
      </c>
      <c r="K94" s="83"/>
      <c r="L94" s="29"/>
      <c r="M94" s="82"/>
      <c r="N94" s="30" t="s">
        <v>573</v>
      </c>
      <c r="O94" s="83"/>
      <c r="P94" s="86"/>
      <c r="Q94" s="82"/>
      <c r="R94" s="87"/>
      <c r="S94" s="83"/>
      <c r="T94" s="86"/>
      <c r="U94" s="82"/>
      <c r="V94" s="87"/>
      <c r="W94" s="83"/>
      <c r="X94" s="60"/>
    </row>
    <row r="95" spans="1:122" ht="67.7" customHeight="1" thickBot="1" x14ac:dyDescent="0.25">
      <c r="A95" s="435"/>
      <c r="B95" s="249" t="s">
        <v>124</v>
      </c>
      <c r="C95" s="136" t="s">
        <v>31</v>
      </c>
      <c r="D95" s="641"/>
      <c r="E95" s="642"/>
      <c r="F95" s="641"/>
      <c r="G95" s="642"/>
      <c r="H95" s="641"/>
      <c r="I95" s="642"/>
      <c r="J95" s="641"/>
      <c r="K95" s="642"/>
      <c r="L95" s="641"/>
      <c r="M95" s="642"/>
      <c r="N95" s="641"/>
      <c r="O95" s="642"/>
      <c r="P95" s="641"/>
      <c r="Q95" s="642"/>
      <c r="R95" s="641"/>
      <c r="S95" s="642"/>
      <c r="T95" s="641"/>
      <c r="U95" s="642"/>
      <c r="V95" s="641"/>
      <c r="W95" s="649"/>
      <c r="X95" s="362"/>
      <c r="Y95" s="61">
        <f>COUNTIF(D95:W95,"a")+COUNTIF(D95:W95,"s")</f>
        <v>0</v>
      </c>
      <c r="Z95" s="165"/>
    </row>
    <row r="96" spans="1:122" ht="30" customHeight="1" thickBot="1" x14ac:dyDescent="0.25">
      <c r="A96" s="431"/>
      <c r="B96" s="241" t="s">
        <v>428</v>
      </c>
      <c r="C96" s="159" t="s">
        <v>525</v>
      </c>
      <c r="D96" s="81"/>
      <c r="E96" s="80"/>
      <c r="F96" s="34" t="s">
        <v>573</v>
      </c>
      <c r="G96" s="79"/>
      <c r="H96" s="34"/>
      <c r="I96" s="80"/>
      <c r="J96" s="35" t="s">
        <v>573</v>
      </c>
      <c r="K96" s="79"/>
      <c r="L96" s="81"/>
      <c r="M96" s="80"/>
      <c r="N96" s="35" t="s">
        <v>573</v>
      </c>
      <c r="O96" s="79"/>
      <c r="P96" s="81"/>
      <c r="Q96" s="80"/>
      <c r="R96" s="90"/>
      <c r="S96" s="79"/>
      <c r="T96" s="81"/>
      <c r="U96" s="80"/>
      <c r="V96" s="90"/>
      <c r="W96" s="79"/>
      <c r="X96" s="60"/>
    </row>
    <row r="97" spans="1:26" ht="27.95" customHeight="1" x14ac:dyDescent="0.2">
      <c r="A97" s="435"/>
      <c r="B97" s="266" t="s">
        <v>371</v>
      </c>
      <c r="C97" s="139" t="s">
        <v>372</v>
      </c>
      <c r="D97" s="647"/>
      <c r="E97" s="648"/>
      <c r="F97" s="647"/>
      <c r="G97" s="648"/>
      <c r="H97" s="647"/>
      <c r="I97" s="648"/>
      <c r="J97" s="647"/>
      <c r="K97" s="648"/>
      <c r="L97" s="647"/>
      <c r="M97" s="648"/>
      <c r="N97" s="647"/>
      <c r="O97" s="648"/>
      <c r="P97" s="647"/>
      <c r="Q97" s="648"/>
      <c r="R97" s="647"/>
      <c r="S97" s="648"/>
      <c r="T97" s="647"/>
      <c r="U97" s="648"/>
      <c r="V97" s="647"/>
      <c r="W97" s="650"/>
      <c r="X97" s="362"/>
      <c r="Y97" s="61">
        <f t="shared" ref="Y97:Y102" si="2">COUNTIF(D97:W97,"a")+COUNTIF(D97:W97,"s")</f>
        <v>0</v>
      </c>
      <c r="Z97" s="165"/>
    </row>
    <row r="98" spans="1:26" ht="27.95" customHeight="1" x14ac:dyDescent="0.2">
      <c r="A98" s="435"/>
      <c r="B98" s="250" t="s">
        <v>466</v>
      </c>
      <c r="C98" s="138" t="s">
        <v>467</v>
      </c>
      <c r="D98" s="645"/>
      <c r="E98" s="646"/>
      <c r="F98" s="645"/>
      <c r="G98" s="646"/>
      <c r="H98" s="645"/>
      <c r="I98" s="646"/>
      <c r="J98" s="645"/>
      <c r="K98" s="646"/>
      <c r="L98" s="645"/>
      <c r="M98" s="646"/>
      <c r="N98" s="645"/>
      <c r="O98" s="646"/>
      <c r="P98" s="645"/>
      <c r="Q98" s="646"/>
      <c r="R98" s="645"/>
      <c r="S98" s="646"/>
      <c r="T98" s="645"/>
      <c r="U98" s="646"/>
      <c r="V98" s="645"/>
      <c r="W98" s="651"/>
      <c r="X98" s="362"/>
      <c r="Y98" s="61">
        <f t="shared" si="2"/>
        <v>0</v>
      </c>
      <c r="Z98" s="165"/>
    </row>
    <row r="99" spans="1:26" ht="27.95" customHeight="1" x14ac:dyDescent="0.2">
      <c r="A99" s="435"/>
      <c r="B99" s="250" t="s">
        <v>468</v>
      </c>
      <c r="C99" s="138" t="s">
        <v>344</v>
      </c>
      <c r="D99" s="645"/>
      <c r="E99" s="646"/>
      <c r="F99" s="645"/>
      <c r="G99" s="646"/>
      <c r="H99" s="645"/>
      <c r="I99" s="646"/>
      <c r="J99" s="645"/>
      <c r="K99" s="646"/>
      <c r="L99" s="645"/>
      <c r="M99" s="646"/>
      <c r="N99" s="645"/>
      <c r="O99" s="646"/>
      <c r="P99" s="645"/>
      <c r="Q99" s="646"/>
      <c r="R99" s="645"/>
      <c r="S99" s="646"/>
      <c r="T99" s="645"/>
      <c r="U99" s="646"/>
      <c r="V99" s="645"/>
      <c r="W99" s="651"/>
      <c r="X99" s="362"/>
      <c r="Y99" s="61">
        <f t="shared" si="2"/>
        <v>0</v>
      </c>
      <c r="Z99" s="165"/>
    </row>
    <row r="100" spans="1:26" ht="45" customHeight="1" x14ac:dyDescent="0.2">
      <c r="A100" s="435"/>
      <c r="B100" s="250" t="s">
        <v>126</v>
      </c>
      <c r="C100" s="138" t="s">
        <v>453</v>
      </c>
      <c r="D100" s="645"/>
      <c r="E100" s="646"/>
      <c r="F100" s="645"/>
      <c r="G100" s="646"/>
      <c r="H100" s="645"/>
      <c r="I100" s="646"/>
      <c r="J100" s="645"/>
      <c r="K100" s="646"/>
      <c r="L100" s="645"/>
      <c r="M100" s="646"/>
      <c r="N100" s="645"/>
      <c r="O100" s="646"/>
      <c r="P100" s="645"/>
      <c r="Q100" s="646"/>
      <c r="R100" s="645"/>
      <c r="S100" s="646"/>
      <c r="T100" s="645"/>
      <c r="U100" s="646"/>
      <c r="V100" s="645"/>
      <c r="W100" s="651"/>
      <c r="X100" s="362"/>
      <c r="Y100" s="61">
        <f t="shared" si="2"/>
        <v>0</v>
      </c>
      <c r="Z100" s="165"/>
    </row>
    <row r="101" spans="1:26" ht="27.95" customHeight="1" x14ac:dyDescent="0.2">
      <c r="A101" s="435"/>
      <c r="B101" s="250" t="s">
        <v>127</v>
      </c>
      <c r="C101" s="138" t="s">
        <v>523</v>
      </c>
      <c r="D101" s="645"/>
      <c r="E101" s="646"/>
      <c r="F101" s="645"/>
      <c r="G101" s="646"/>
      <c r="H101" s="645"/>
      <c r="I101" s="646"/>
      <c r="J101" s="645"/>
      <c r="K101" s="646"/>
      <c r="L101" s="645"/>
      <c r="M101" s="646"/>
      <c r="N101" s="645"/>
      <c r="O101" s="646"/>
      <c r="P101" s="645"/>
      <c r="Q101" s="646"/>
      <c r="R101" s="645"/>
      <c r="S101" s="646"/>
      <c r="T101" s="645"/>
      <c r="U101" s="646"/>
      <c r="V101" s="645"/>
      <c r="W101" s="651"/>
      <c r="X101" s="362"/>
      <c r="Y101" s="61">
        <f t="shared" si="2"/>
        <v>0</v>
      </c>
      <c r="Z101" s="165"/>
    </row>
    <row r="102" spans="1:26" ht="45" customHeight="1" thickBot="1" x14ac:dyDescent="0.25">
      <c r="A102" s="435"/>
      <c r="B102" s="250" t="s">
        <v>524</v>
      </c>
      <c r="C102" s="131" t="s">
        <v>128</v>
      </c>
      <c r="D102" s="643"/>
      <c r="E102" s="644"/>
      <c r="F102" s="643"/>
      <c r="G102" s="644"/>
      <c r="H102" s="643"/>
      <c r="I102" s="644"/>
      <c r="J102" s="643"/>
      <c r="K102" s="644"/>
      <c r="L102" s="643"/>
      <c r="M102" s="644"/>
      <c r="N102" s="643"/>
      <c r="O102" s="644"/>
      <c r="P102" s="643"/>
      <c r="Q102" s="644"/>
      <c r="R102" s="643"/>
      <c r="S102" s="644"/>
      <c r="T102" s="643"/>
      <c r="U102" s="644"/>
      <c r="V102" s="643"/>
      <c r="W102" s="652"/>
      <c r="X102" s="362"/>
      <c r="Y102" s="61">
        <f t="shared" si="2"/>
        <v>0</v>
      </c>
      <c r="Z102" s="165"/>
    </row>
    <row r="103" spans="1:26" ht="30" customHeight="1" thickBot="1" x14ac:dyDescent="0.5">
      <c r="A103" s="361"/>
      <c r="B103" s="241">
        <v>350</v>
      </c>
      <c r="C103" s="160" t="s">
        <v>526</v>
      </c>
      <c r="D103" s="100"/>
      <c r="E103" s="101"/>
      <c r="F103" s="49" t="s">
        <v>573</v>
      </c>
      <c r="G103" s="101"/>
      <c r="H103" s="49" t="s">
        <v>573</v>
      </c>
      <c r="I103" s="101"/>
      <c r="J103" s="49" t="s">
        <v>573</v>
      </c>
      <c r="K103" s="102"/>
      <c r="L103" s="100"/>
      <c r="M103" s="101"/>
      <c r="N103" s="103"/>
      <c r="O103" s="102"/>
      <c r="P103" s="100"/>
      <c r="Q103" s="101"/>
      <c r="R103" s="103"/>
      <c r="S103" s="102"/>
      <c r="T103" s="100"/>
      <c r="U103" s="101"/>
      <c r="V103" s="103"/>
      <c r="W103" s="102"/>
      <c r="X103" s="59"/>
    </row>
    <row r="104" spans="1:26" ht="45" customHeight="1" x14ac:dyDescent="0.2">
      <c r="A104" s="361"/>
      <c r="B104" s="266" t="s">
        <v>236</v>
      </c>
      <c r="C104" s="139" t="s">
        <v>1072</v>
      </c>
      <c r="D104" s="679"/>
      <c r="E104" s="681"/>
      <c r="F104" s="679"/>
      <c r="G104" s="681"/>
      <c r="H104" s="679"/>
      <c r="I104" s="681"/>
      <c r="J104" s="679"/>
      <c r="K104" s="681"/>
      <c r="L104" s="679"/>
      <c r="M104" s="681"/>
      <c r="N104" s="679"/>
      <c r="O104" s="681"/>
      <c r="P104" s="679"/>
      <c r="Q104" s="681"/>
      <c r="R104" s="679"/>
      <c r="S104" s="681"/>
      <c r="T104" s="679"/>
      <c r="U104" s="681"/>
      <c r="V104" s="679"/>
      <c r="W104" s="680"/>
      <c r="X104" s="362"/>
      <c r="Y104" s="61">
        <f>COUNTIF(D104:W104,"a")+COUNTIF(D104:W104,"s")</f>
        <v>0</v>
      </c>
      <c r="Z104" s="165"/>
    </row>
    <row r="105" spans="1:26" ht="45" customHeight="1" thickBot="1" x14ac:dyDescent="0.25">
      <c r="A105" s="429"/>
      <c r="B105" s="298" t="s">
        <v>618</v>
      </c>
      <c r="C105" s="303" t="s">
        <v>619</v>
      </c>
      <c r="D105" s="665"/>
      <c r="E105" s="668"/>
      <c r="F105" s="665"/>
      <c r="G105" s="668"/>
      <c r="H105" s="665"/>
      <c r="I105" s="668"/>
      <c r="J105" s="665"/>
      <c r="K105" s="668"/>
      <c r="L105" s="665"/>
      <c r="M105" s="668"/>
      <c r="N105" s="665"/>
      <c r="O105" s="668"/>
      <c r="P105" s="665"/>
      <c r="Q105" s="668"/>
      <c r="R105" s="665"/>
      <c r="S105" s="668"/>
      <c r="T105" s="665"/>
      <c r="U105" s="668"/>
      <c r="V105" s="665"/>
      <c r="W105" s="666"/>
      <c r="X105" s="365"/>
      <c r="Y105" s="61">
        <f>COUNTIF(D105:W105,"a")+COUNTIF(D105:W105,"s")</f>
        <v>0</v>
      </c>
      <c r="Z105" s="165"/>
    </row>
    <row r="106" spans="1:26" s="226" customFormat="1" x14ac:dyDescent="0.2">
      <c r="B106" s="309"/>
      <c r="C106" s="225"/>
    </row>
    <row r="107" spans="1:26" s="226" customFormat="1" x14ac:dyDescent="0.2">
      <c r="B107" s="309"/>
      <c r="C107" s="225"/>
    </row>
    <row r="108" spans="1:26" s="226" customFormat="1" x14ac:dyDescent="0.2">
      <c r="B108" s="309"/>
      <c r="C108" s="225"/>
    </row>
    <row r="109" spans="1:26" s="226" customFormat="1" x14ac:dyDescent="0.2">
      <c r="B109" s="309"/>
      <c r="C109" s="225"/>
    </row>
    <row r="110" spans="1:26" s="226" customFormat="1" x14ac:dyDescent="0.2">
      <c r="B110" s="309"/>
      <c r="C110" s="225"/>
    </row>
    <row r="111" spans="1:26" s="226" customFormat="1" x14ac:dyDescent="0.2">
      <c r="B111" s="309"/>
      <c r="C111" s="225"/>
    </row>
    <row r="112" spans="1:26" s="226" customFormat="1" x14ac:dyDescent="0.2">
      <c r="B112" s="309"/>
      <c r="C112" s="225"/>
    </row>
    <row r="113" spans="2:24" s="226" customFormat="1" x14ac:dyDescent="0.2">
      <c r="B113" s="309"/>
      <c r="C113" s="225"/>
    </row>
    <row r="114" spans="2:24" s="226" customFormat="1" ht="22.5" x14ac:dyDescent="0.45">
      <c r="B114" s="309"/>
      <c r="C114" s="225"/>
      <c r="X114" s="310"/>
    </row>
    <row r="115" spans="2:24" s="226" customFormat="1" x14ac:dyDescent="0.2">
      <c r="B115" s="309"/>
      <c r="C115" s="225"/>
    </row>
    <row r="116" spans="2:24" s="226" customFormat="1" x14ac:dyDescent="0.2">
      <c r="B116" s="309"/>
      <c r="C116" s="225"/>
    </row>
    <row r="117" spans="2:24" s="226" customFormat="1" x14ac:dyDescent="0.2">
      <c r="B117" s="309"/>
      <c r="C117" s="225"/>
    </row>
    <row r="118" spans="2:24" s="226" customFormat="1" x14ac:dyDescent="0.2">
      <c r="B118" s="309"/>
      <c r="C118" s="225"/>
    </row>
    <row r="119" spans="2:24" s="226" customFormat="1" x14ac:dyDescent="0.2">
      <c r="B119" s="309"/>
      <c r="C119" s="225"/>
    </row>
    <row r="120" spans="2:24" s="226" customFormat="1" x14ac:dyDescent="0.2">
      <c r="B120" s="309"/>
      <c r="C120" s="225"/>
    </row>
    <row r="121" spans="2:24" s="226" customFormat="1" x14ac:dyDescent="0.2">
      <c r="B121" s="309"/>
      <c r="C121" s="225"/>
    </row>
    <row r="122" spans="2:24" s="226" customFormat="1" x14ac:dyDescent="0.2">
      <c r="B122" s="309"/>
      <c r="C122" s="225"/>
    </row>
    <row r="123" spans="2:24" s="226" customFormat="1" x14ac:dyDescent="0.2">
      <c r="B123" s="309"/>
      <c r="C123" s="225"/>
    </row>
    <row r="124" spans="2:24" s="226" customFormat="1" x14ac:dyDescent="0.2">
      <c r="B124" s="309"/>
      <c r="C124" s="225"/>
    </row>
    <row r="125" spans="2:24" s="226" customFormat="1" x14ac:dyDescent="0.2">
      <c r="B125" s="309"/>
      <c r="C125" s="225"/>
    </row>
    <row r="126" spans="2:24" s="226" customFormat="1" x14ac:dyDescent="0.2">
      <c r="B126" s="309"/>
      <c r="C126" s="225"/>
    </row>
    <row r="127" spans="2:24" s="226" customFormat="1" x14ac:dyDescent="0.2">
      <c r="B127" s="309"/>
      <c r="C127" s="225"/>
    </row>
    <row r="128" spans="2:24" s="226" customFormat="1" x14ac:dyDescent="0.2">
      <c r="B128" s="309"/>
      <c r="C128" s="225"/>
    </row>
    <row r="129" spans="2:3" s="226" customFormat="1" x14ac:dyDescent="0.2">
      <c r="B129" s="309"/>
      <c r="C129" s="225"/>
    </row>
    <row r="130" spans="2:3" s="226" customFormat="1" x14ac:dyDescent="0.2">
      <c r="B130" s="309"/>
      <c r="C130" s="225"/>
    </row>
    <row r="131" spans="2:3" s="226" customFormat="1" x14ac:dyDescent="0.2">
      <c r="B131" s="309"/>
      <c r="C131" s="225"/>
    </row>
    <row r="132" spans="2:3" s="226" customFormat="1" x14ac:dyDescent="0.2">
      <c r="B132" s="309"/>
      <c r="C132" s="225"/>
    </row>
    <row r="133" spans="2:3" s="226" customFormat="1" x14ac:dyDescent="0.2">
      <c r="B133" s="309"/>
      <c r="C133" s="225"/>
    </row>
    <row r="134" spans="2:3" s="226" customFormat="1" x14ac:dyDescent="0.2">
      <c r="B134" s="309"/>
      <c r="C134" s="225"/>
    </row>
    <row r="135" spans="2:3" s="226" customFormat="1" x14ac:dyDescent="0.2">
      <c r="B135" s="309"/>
      <c r="C135" s="225"/>
    </row>
    <row r="136" spans="2:3" s="226" customFormat="1" x14ac:dyDescent="0.2">
      <c r="B136" s="309"/>
      <c r="C136" s="225"/>
    </row>
    <row r="137" spans="2:3" s="226" customFormat="1" x14ac:dyDescent="0.2">
      <c r="B137" s="309"/>
      <c r="C137" s="225"/>
    </row>
    <row r="138" spans="2:3" s="226" customFormat="1" x14ac:dyDescent="0.2">
      <c r="B138" s="309"/>
      <c r="C138" s="225"/>
    </row>
    <row r="139" spans="2:3" s="226" customFormat="1" x14ac:dyDescent="0.2">
      <c r="B139" s="309"/>
      <c r="C139" s="225"/>
    </row>
    <row r="140" spans="2:3" s="226" customFormat="1" x14ac:dyDescent="0.2">
      <c r="B140" s="309"/>
      <c r="C140" s="225"/>
    </row>
    <row r="141" spans="2:3" s="226" customFormat="1" x14ac:dyDescent="0.2">
      <c r="B141" s="309"/>
      <c r="C141" s="225"/>
    </row>
    <row r="142" spans="2:3" s="226" customFormat="1" x14ac:dyDescent="0.2">
      <c r="B142" s="309"/>
      <c r="C142" s="225"/>
    </row>
    <row r="143" spans="2:3" s="226" customFormat="1" x14ac:dyDescent="0.2">
      <c r="B143" s="309"/>
      <c r="C143" s="225"/>
    </row>
    <row r="144" spans="2:3" s="226" customFormat="1" x14ac:dyDescent="0.2">
      <c r="B144" s="309"/>
      <c r="C144" s="225"/>
    </row>
    <row r="145" spans="2:3" s="226" customFormat="1" x14ac:dyDescent="0.2">
      <c r="B145" s="309"/>
      <c r="C145" s="225"/>
    </row>
    <row r="146" spans="2:3" s="226" customFormat="1" x14ac:dyDescent="0.2">
      <c r="B146" s="309"/>
      <c r="C146" s="225"/>
    </row>
    <row r="147" spans="2:3" s="226" customFormat="1" x14ac:dyDescent="0.2">
      <c r="B147" s="309"/>
      <c r="C147" s="225"/>
    </row>
    <row r="148" spans="2:3" s="226" customFormat="1" x14ac:dyDescent="0.2">
      <c r="B148" s="309"/>
      <c r="C148" s="225"/>
    </row>
    <row r="149" spans="2:3" s="226" customFormat="1" x14ac:dyDescent="0.2">
      <c r="B149" s="309"/>
      <c r="C149" s="225"/>
    </row>
    <row r="150" spans="2:3" s="226" customFormat="1" x14ac:dyDescent="0.2">
      <c r="B150" s="309"/>
      <c r="C150" s="225"/>
    </row>
    <row r="151" spans="2:3" s="226" customFormat="1" x14ac:dyDescent="0.2">
      <c r="B151" s="309"/>
      <c r="C151" s="225"/>
    </row>
    <row r="152" spans="2:3" s="226" customFormat="1" x14ac:dyDescent="0.2">
      <c r="B152" s="309"/>
      <c r="C152" s="225"/>
    </row>
    <row r="153" spans="2:3" s="226" customFormat="1" x14ac:dyDescent="0.2">
      <c r="B153" s="309"/>
      <c r="C153" s="225"/>
    </row>
    <row r="154" spans="2:3" s="226" customFormat="1" x14ac:dyDescent="0.2">
      <c r="B154" s="309"/>
      <c r="C154" s="225"/>
    </row>
    <row r="155" spans="2:3" s="226" customFormat="1" x14ac:dyDescent="0.2">
      <c r="B155" s="309"/>
      <c r="C155" s="225"/>
    </row>
    <row r="156" spans="2:3" s="226" customFormat="1" x14ac:dyDescent="0.2">
      <c r="B156" s="309"/>
      <c r="C156" s="225"/>
    </row>
    <row r="157" spans="2:3" s="226" customFormat="1" x14ac:dyDescent="0.2">
      <c r="B157" s="309"/>
      <c r="C157" s="225"/>
    </row>
    <row r="158" spans="2:3" s="226" customFormat="1" x14ac:dyDescent="0.2">
      <c r="B158" s="309"/>
      <c r="C158" s="225"/>
    </row>
    <row r="159" spans="2:3" s="226" customFormat="1" x14ac:dyDescent="0.2">
      <c r="B159" s="309"/>
      <c r="C159" s="225"/>
    </row>
    <row r="160" spans="2:3" s="226" customFormat="1" x14ac:dyDescent="0.2">
      <c r="B160" s="309"/>
      <c r="C160" s="225"/>
    </row>
    <row r="161" spans="2:3" s="226" customFormat="1" x14ac:dyDescent="0.2">
      <c r="B161" s="309"/>
      <c r="C161" s="225"/>
    </row>
    <row r="162" spans="2:3" s="226" customFormat="1" x14ac:dyDescent="0.2">
      <c r="B162" s="309"/>
      <c r="C162" s="225"/>
    </row>
    <row r="163" spans="2:3" s="226" customFormat="1" x14ac:dyDescent="0.2">
      <c r="B163" s="309"/>
      <c r="C163" s="225"/>
    </row>
    <row r="164" spans="2:3" s="226" customFormat="1" x14ac:dyDescent="0.2">
      <c r="B164" s="309"/>
      <c r="C164" s="225"/>
    </row>
    <row r="165" spans="2:3" s="226" customFormat="1" x14ac:dyDescent="0.2">
      <c r="B165" s="309"/>
      <c r="C165" s="225"/>
    </row>
    <row r="166" spans="2:3" s="226" customFormat="1" x14ac:dyDescent="0.2">
      <c r="B166" s="309"/>
      <c r="C166" s="225"/>
    </row>
    <row r="167" spans="2:3" s="226" customFormat="1" x14ac:dyDescent="0.2">
      <c r="B167" s="309"/>
      <c r="C167" s="225"/>
    </row>
    <row r="168" spans="2:3" s="226" customFormat="1" x14ac:dyDescent="0.2">
      <c r="B168" s="309"/>
      <c r="C168" s="225"/>
    </row>
    <row r="169" spans="2:3" s="226" customFormat="1" x14ac:dyDescent="0.2">
      <c r="B169" s="309"/>
      <c r="C169" s="225"/>
    </row>
    <row r="170" spans="2:3" s="226" customFormat="1" x14ac:dyDescent="0.2">
      <c r="B170" s="309"/>
      <c r="C170" s="225"/>
    </row>
    <row r="171" spans="2:3" s="226" customFormat="1" x14ac:dyDescent="0.2">
      <c r="B171" s="309"/>
      <c r="C171" s="225"/>
    </row>
    <row r="172" spans="2:3" s="226" customFormat="1" x14ac:dyDescent="0.2">
      <c r="B172" s="309"/>
      <c r="C172" s="225"/>
    </row>
    <row r="173" spans="2:3" s="226" customFormat="1" x14ac:dyDescent="0.2">
      <c r="B173" s="309"/>
      <c r="C173" s="225"/>
    </row>
    <row r="174" spans="2:3" s="226" customFormat="1" x14ac:dyDescent="0.2">
      <c r="B174" s="309"/>
      <c r="C174" s="225"/>
    </row>
    <row r="175" spans="2:3" s="226" customFormat="1" x14ac:dyDescent="0.2">
      <c r="B175" s="309"/>
      <c r="C175" s="225"/>
    </row>
    <row r="176" spans="2:3" s="226" customFormat="1" x14ac:dyDescent="0.2">
      <c r="B176" s="309"/>
      <c r="C176" s="225"/>
    </row>
    <row r="177" spans="2:3" s="226" customFormat="1" x14ac:dyDescent="0.2">
      <c r="B177" s="309"/>
      <c r="C177" s="225"/>
    </row>
    <row r="178" spans="2:3" s="226" customFormat="1" x14ac:dyDescent="0.2">
      <c r="B178" s="309"/>
      <c r="C178" s="225"/>
    </row>
    <row r="179" spans="2:3" s="226" customFormat="1" x14ac:dyDescent="0.2">
      <c r="B179" s="309"/>
      <c r="C179" s="225"/>
    </row>
    <row r="180" spans="2:3" s="226" customFormat="1" x14ac:dyDescent="0.2">
      <c r="B180" s="309"/>
      <c r="C180" s="225"/>
    </row>
    <row r="181" spans="2:3" s="226" customFormat="1" x14ac:dyDescent="0.2">
      <c r="B181" s="309"/>
      <c r="C181" s="225"/>
    </row>
    <row r="182" spans="2:3" s="226" customFormat="1" x14ac:dyDescent="0.2">
      <c r="B182" s="309"/>
      <c r="C182" s="225"/>
    </row>
    <row r="183" spans="2:3" s="226" customFormat="1" x14ac:dyDescent="0.2">
      <c r="B183" s="309"/>
      <c r="C183" s="225"/>
    </row>
    <row r="184" spans="2:3" s="226" customFormat="1" x14ac:dyDescent="0.2">
      <c r="B184" s="309"/>
      <c r="C184" s="225"/>
    </row>
    <row r="185" spans="2:3" s="226" customFormat="1" x14ac:dyDescent="0.2">
      <c r="B185" s="309"/>
      <c r="C185" s="225"/>
    </row>
    <row r="186" spans="2:3" s="226" customFormat="1" x14ac:dyDescent="0.2">
      <c r="B186" s="309"/>
      <c r="C186" s="225"/>
    </row>
    <row r="187" spans="2:3" s="226" customFormat="1" x14ac:dyDescent="0.2">
      <c r="B187" s="309"/>
      <c r="C187" s="225"/>
    </row>
    <row r="188" spans="2:3" s="226" customFormat="1" x14ac:dyDescent="0.2">
      <c r="B188" s="309"/>
      <c r="C188" s="225"/>
    </row>
    <row r="189" spans="2:3" s="226" customFormat="1" x14ac:dyDescent="0.2">
      <c r="B189" s="309"/>
      <c r="C189" s="225"/>
    </row>
    <row r="190" spans="2:3" s="226" customFormat="1" x14ac:dyDescent="0.2">
      <c r="B190" s="309"/>
      <c r="C190" s="225"/>
    </row>
    <row r="191" spans="2:3" s="226" customFormat="1" x14ac:dyDescent="0.2">
      <c r="B191" s="309"/>
      <c r="C191" s="225"/>
    </row>
    <row r="192" spans="2:3" s="226" customFormat="1" x14ac:dyDescent="0.2">
      <c r="B192" s="309"/>
      <c r="C192" s="225"/>
    </row>
    <row r="193" spans="2:3" s="226" customFormat="1" x14ac:dyDescent="0.2">
      <c r="B193" s="309"/>
      <c r="C193" s="225"/>
    </row>
    <row r="194" spans="2:3" s="226" customFormat="1" x14ac:dyDescent="0.2">
      <c r="B194" s="309"/>
      <c r="C194" s="225"/>
    </row>
    <row r="195" spans="2:3" s="226" customFormat="1" x14ac:dyDescent="0.2">
      <c r="B195" s="309"/>
      <c r="C195" s="225"/>
    </row>
    <row r="196" spans="2:3" s="226" customFormat="1" x14ac:dyDescent="0.2">
      <c r="B196" s="309"/>
      <c r="C196" s="225"/>
    </row>
    <row r="197" spans="2:3" s="226" customFormat="1" x14ac:dyDescent="0.2">
      <c r="B197" s="309"/>
      <c r="C197" s="225"/>
    </row>
    <row r="198" spans="2:3" s="226" customFormat="1" x14ac:dyDescent="0.2">
      <c r="B198" s="309"/>
      <c r="C198" s="225"/>
    </row>
    <row r="199" spans="2:3" s="226" customFormat="1" x14ac:dyDescent="0.2">
      <c r="B199" s="309"/>
      <c r="C199" s="225"/>
    </row>
    <row r="200" spans="2:3" s="226" customFormat="1" x14ac:dyDescent="0.2">
      <c r="B200" s="309"/>
      <c r="C200" s="225"/>
    </row>
    <row r="201" spans="2:3" s="226" customFormat="1" x14ac:dyDescent="0.2">
      <c r="B201" s="309"/>
      <c r="C201" s="225"/>
    </row>
    <row r="202" spans="2:3" s="226" customFormat="1" x14ac:dyDescent="0.2">
      <c r="B202" s="309"/>
      <c r="C202" s="225"/>
    </row>
    <row r="203" spans="2:3" s="226" customFormat="1" x14ac:dyDescent="0.2">
      <c r="B203" s="309"/>
      <c r="C203" s="225"/>
    </row>
    <row r="204" spans="2:3" s="226" customFormat="1" x14ac:dyDescent="0.2">
      <c r="B204" s="309"/>
      <c r="C204" s="225"/>
    </row>
    <row r="205" spans="2:3" s="226" customFormat="1" x14ac:dyDescent="0.2">
      <c r="B205" s="309"/>
      <c r="C205" s="225"/>
    </row>
    <row r="206" spans="2:3" s="226" customFormat="1" x14ac:dyDescent="0.2">
      <c r="B206" s="309"/>
      <c r="C206" s="225"/>
    </row>
    <row r="207" spans="2:3" s="226" customFormat="1" x14ac:dyDescent="0.2">
      <c r="B207" s="309"/>
      <c r="C207" s="225"/>
    </row>
    <row r="208" spans="2:3" s="226" customFormat="1" x14ac:dyDescent="0.2">
      <c r="B208" s="309"/>
      <c r="C208" s="225"/>
    </row>
    <row r="209" spans="2:3" s="226" customFormat="1" x14ac:dyDescent="0.2">
      <c r="B209" s="309"/>
      <c r="C209" s="225"/>
    </row>
    <row r="210" spans="2:3" s="226" customFormat="1" x14ac:dyDescent="0.2">
      <c r="B210" s="309"/>
      <c r="C210" s="225"/>
    </row>
    <row r="211" spans="2:3" s="226" customFormat="1" x14ac:dyDescent="0.2">
      <c r="B211" s="309"/>
      <c r="C211" s="225"/>
    </row>
    <row r="212" spans="2:3" s="226" customFormat="1" x14ac:dyDescent="0.2">
      <c r="B212" s="309"/>
      <c r="C212" s="225"/>
    </row>
    <row r="213" spans="2:3" s="226" customFormat="1" x14ac:dyDescent="0.2">
      <c r="B213" s="309"/>
      <c r="C213" s="225"/>
    </row>
    <row r="214" spans="2:3" s="226" customFormat="1" x14ac:dyDescent="0.2">
      <c r="B214" s="309"/>
      <c r="C214" s="225"/>
    </row>
    <row r="215" spans="2:3" s="226" customFormat="1" x14ac:dyDescent="0.2">
      <c r="B215" s="309"/>
      <c r="C215" s="225"/>
    </row>
    <row r="216" spans="2:3" s="226" customFormat="1" x14ac:dyDescent="0.2">
      <c r="B216" s="309"/>
      <c r="C216" s="225"/>
    </row>
    <row r="217" spans="2:3" s="226" customFormat="1" x14ac:dyDescent="0.2">
      <c r="B217" s="309"/>
      <c r="C217" s="225"/>
    </row>
    <row r="218" spans="2:3" s="226" customFormat="1" x14ac:dyDescent="0.2">
      <c r="B218" s="309"/>
      <c r="C218" s="225"/>
    </row>
    <row r="219" spans="2:3" s="226" customFormat="1" x14ac:dyDescent="0.2">
      <c r="B219" s="309"/>
      <c r="C219" s="225"/>
    </row>
    <row r="220" spans="2:3" s="226" customFormat="1" x14ac:dyDescent="0.2">
      <c r="B220" s="309"/>
      <c r="C220" s="225"/>
    </row>
    <row r="221" spans="2:3" s="226" customFormat="1" x14ac:dyDescent="0.2">
      <c r="B221" s="309"/>
      <c r="C221" s="225"/>
    </row>
    <row r="222" spans="2:3" s="226" customFormat="1" x14ac:dyDescent="0.2">
      <c r="B222" s="309"/>
      <c r="C222" s="225"/>
    </row>
    <row r="223" spans="2:3" s="226" customFormat="1" x14ac:dyDescent="0.2">
      <c r="B223" s="309"/>
      <c r="C223" s="225"/>
    </row>
    <row r="224" spans="2:3" s="226" customFormat="1" x14ac:dyDescent="0.2">
      <c r="B224" s="309"/>
      <c r="C224" s="225"/>
    </row>
    <row r="225" spans="2:3" s="226" customFormat="1" x14ac:dyDescent="0.2">
      <c r="B225" s="309"/>
      <c r="C225" s="225"/>
    </row>
    <row r="226" spans="2:3" s="226" customFormat="1" x14ac:dyDescent="0.2">
      <c r="B226" s="309"/>
      <c r="C226" s="225"/>
    </row>
    <row r="227" spans="2:3" s="226" customFormat="1" x14ac:dyDescent="0.2">
      <c r="B227" s="309"/>
      <c r="C227" s="225"/>
    </row>
    <row r="228" spans="2:3" s="226" customFormat="1" x14ac:dyDescent="0.2">
      <c r="B228" s="309"/>
      <c r="C228" s="225"/>
    </row>
    <row r="229" spans="2:3" s="226" customFormat="1" x14ac:dyDescent="0.2">
      <c r="B229" s="309"/>
      <c r="C229" s="225"/>
    </row>
  </sheetData>
  <sheetProtection algorithmName="SHA-512" hashValue="i5+W+jlgMMntBZyNMFKvR0MUBIMep92eZ6fTtgL0fMcUb+c6TmwViMRixOz1pg71+cNuLBK3j6IyID5j87V5Xg==" saltValue="/bPqi8UJ2MoilE+3oaYeQw==" spinCount="100000" sheet="1" objects="1" scenarios="1"/>
  <customSheetViews>
    <customSheetView guid="{FD0AFB41-F344-11D7-B106-0008C7076B3B}" scale="50" showPageBreaks="1" printArea="1" view="pageBreakPreview" showRuler="0">
      <selection activeCell="C4" sqref="C4:W4"/>
      <colBreaks count="1" manualBreakCount="1">
        <brk id="23" max="1048575" man="1"/>
      </colBreaks>
      <pageMargins left="0.35433070866141736" right="0.35433070866141736" top="0.78740157480314965" bottom="0.51181102362204722" header="0.39370078740157483" footer="0.27559055118110237"/>
      <printOptions horizontalCentered="1"/>
      <pageSetup paperSize="9" scale="50" orientation="landscape" cellComments="atEnd" horizontalDpi="4294967293" verticalDpi="300" r:id="rId1"/>
      <headerFooter alignWithMargins="0">
        <oddFooter>&amp;L&amp;F
01-07-2003/Rev.2/QMKS/DMDJF&amp;R&amp;"Arial,Vet"&amp;16BMC-02</oddFooter>
      </headerFooter>
    </customSheetView>
  </customSheetViews>
  <mergeCells count="748">
    <mergeCell ref="V104:W104"/>
    <mergeCell ref="D105:E105"/>
    <mergeCell ref="F105:G105"/>
    <mergeCell ref="H105:I105"/>
    <mergeCell ref="J105:K105"/>
    <mergeCell ref="L105:M105"/>
    <mergeCell ref="N105:O105"/>
    <mergeCell ref="P105:Q105"/>
    <mergeCell ref="R105:S105"/>
    <mergeCell ref="T105:U105"/>
    <mergeCell ref="V105:W105"/>
    <mergeCell ref="D104:E104"/>
    <mergeCell ref="F104:G104"/>
    <mergeCell ref="H104:I104"/>
    <mergeCell ref="J104:K104"/>
    <mergeCell ref="L104:M104"/>
    <mergeCell ref="N104:O104"/>
    <mergeCell ref="P104:Q104"/>
    <mergeCell ref="R104:S104"/>
    <mergeCell ref="T104:U104"/>
    <mergeCell ref="V44:W44"/>
    <mergeCell ref="V45:W45"/>
    <mergeCell ref="V55:W55"/>
    <mergeCell ref="D70:E70"/>
    <mergeCell ref="F70:G70"/>
    <mergeCell ref="H70:I70"/>
    <mergeCell ref="J70:K70"/>
    <mergeCell ref="D90:X90"/>
    <mergeCell ref="V48:W48"/>
    <mergeCell ref="V51:W51"/>
    <mergeCell ref="V52:W52"/>
    <mergeCell ref="V54:W54"/>
    <mergeCell ref="V49:W49"/>
    <mergeCell ref="V50:W50"/>
    <mergeCell ref="L70:M70"/>
    <mergeCell ref="N70:O70"/>
    <mergeCell ref="P70:Q70"/>
    <mergeCell ref="R70:S70"/>
    <mergeCell ref="H78:I78"/>
    <mergeCell ref="J78:K78"/>
    <mergeCell ref="D78:E78"/>
    <mergeCell ref="C72:X72"/>
    <mergeCell ref="T74:U74"/>
    <mergeCell ref="V74:W74"/>
    <mergeCell ref="V99:W99"/>
    <mergeCell ref="V100:W100"/>
    <mergeCell ref="V101:W101"/>
    <mergeCell ref="V102:W102"/>
    <mergeCell ref="A2:X2"/>
    <mergeCell ref="C4:X4"/>
    <mergeCell ref="C71:X71"/>
    <mergeCell ref="V70:W70"/>
    <mergeCell ref="V61:W61"/>
    <mergeCell ref="V62:W62"/>
    <mergeCell ref="V63:W63"/>
    <mergeCell ref="V64:W64"/>
    <mergeCell ref="V56:W56"/>
    <mergeCell ref="V59:W59"/>
    <mergeCell ref="V66:W66"/>
    <mergeCell ref="V67:W67"/>
    <mergeCell ref="V68:W68"/>
    <mergeCell ref="V69:W69"/>
    <mergeCell ref="T70:U70"/>
    <mergeCell ref="V41:W41"/>
    <mergeCell ref="L100:M100"/>
    <mergeCell ref="N100:O100"/>
    <mergeCell ref="V46:W46"/>
    <mergeCell ref="V43:W43"/>
    <mergeCell ref="T102:U102"/>
    <mergeCell ref="V57:W57"/>
    <mergeCell ref="V58:W58"/>
    <mergeCell ref="T98:U98"/>
    <mergeCell ref="D101:E101"/>
    <mergeCell ref="F101:G101"/>
    <mergeCell ref="H101:I101"/>
    <mergeCell ref="J101:K101"/>
    <mergeCell ref="L101:M101"/>
    <mergeCell ref="N101:O101"/>
    <mergeCell ref="P101:Q101"/>
    <mergeCell ref="R101:S101"/>
    <mergeCell ref="T101:U101"/>
    <mergeCell ref="L102:M102"/>
    <mergeCell ref="N102:O102"/>
    <mergeCell ref="P102:Q102"/>
    <mergeCell ref="R102:S102"/>
    <mergeCell ref="D102:E102"/>
    <mergeCell ref="F102:G102"/>
    <mergeCell ref="H102:I102"/>
    <mergeCell ref="J102:K102"/>
    <mergeCell ref="P100:Q100"/>
    <mergeCell ref="R100:S100"/>
    <mergeCell ref="T100:U100"/>
    <mergeCell ref="V95:W95"/>
    <mergeCell ref="V97:W97"/>
    <mergeCell ref="D91:E91"/>
    <mergeCell ref="F91:G91"/>
    <mergeCell ref="H91:I91"/>
    <mergeCell ref="J91:K91"/>
    <mergeCell ref="D98:E98"/>
    <mergeCell ref="F98:G98"/>
    <mergeCell ref="H98:I98"/>
    <mergeCell ref="J98:K98"/>
    <mergeCell ref="L98:M98"/>
    <mergeCell ref="N98:O98"/>
    <mergeCell ref="P98:Q98"/>
    <mergeCell ref="R98:S98"/>
    <mergeCell ref="V98:W98"/>
    <mergeCell ref="D92:E92"/>
    <mergeCell ref="F92:G92"/>
    <mergeCell ref="H92:I92"/>
    <mergeCell ref="J92:K92"/>
    <mergeCell ref="L92:M92"/>
    <mergeCell ref="N92:O92"/>
    <mergeCell ref="P92:Q92"/>
    <mergeCell ref="R92:S92"/>
    <mergeCell ref="T92:U92"/>
    <mergeCell ref="T91:U91"/>
    <mergeCell ref="T99:U99"/>
    <mergeCell ref="D100:E100"/>
    <mergeCell ref="F100:G100"/>
    <mergeCell ref="H100:I100"/>
    <mergeCell ref="J100:K100"/>
    <mergeCell ref="D97:E97"/>
    <mergeCell ref="F97:G97"/>
    <mergeCell ref="H97:I97"/>
    <mergeCell ref="J97:K97"/>
    <mergeCell ref="L97:M97"/>
    <mergeCell ref="N97:O97"/>
    <mergeCell ref="P97:Q97"/>
    <mergeCell ref="R97:S97"/>
    <mergeCell ref="T97:U97"/>
    <mergeCell ref="L99:M99"/>
    <mergeCell ref="N99:O99"/>
    <mergeCell ref="P99:Q99"/>
    <mergeCell ref="R99:S99"/>
    <mergeCell ref="D99:E99"/>
    <mergeCell ref="F99:G99"/>
    <mergeCell ref="H99:I99"/>
    <mergeCell ref="J99:K99"/>
    <mergeCell ref="R95:S95"/>
    <mergeCell ref="C93:X93"/>
    <mergeCell ref="J80:K80"/>
    <mergeCell ref="T80:U80"/>
    <mergeCell ref="L78:M78"/>
    <mergeCell ref="N78:O78"/>
    <mergeCell ref="T95:U95"/>
    <mergeCell ref="N80:O80"/>
    <mergeCell ref="P80:Q80"/>
    <mergeCell ref="R80:S80"/>
    <mergeCell ref="F78:G78"/>
    <mergeCell ref="V78:W78"/>
    <mergeCell ref="R78:S78"/>
    <mergeCell ref="V80:W80"/>
    <mergeCell ref="T78:U78"/>
    <mergeCell ref="V91:W91"/>
    <mergeCell ref="V92:W92"/>
    <mergeCell ref="L91:M91"/>
    <mergeCell ref="N91:O91"/>
    <mergeCell ref="P91:Q91"/>
    <mergeCell ref="R91:S91"/>
    <mergeCell ref="D95:E95"/>
    <mergeCell ref="F95:G95"/>
    <mergeCell ref="H95:I95"/>
    <mergeCell ref="J95:K95"/>
    <mergeCell ref="L95:M95"/>
    <mergeCell ref="N95:O95"/>
    <mergeCell ref="P95:Q95"/>
    <mergeCell ref="P78:Q78"/>
    <mergeCell ref="D80:E80"/>
    <mergeCell ref="F80:G80"/>
    <mergeCell ref="H80:I80"/>
    <mergeCell ref="L80:M80"/>
    <mergeCell ref="J74:K74"/>
    <mergeCell ref="D74:E74"/>
    <mergeCell ref="F74:G74"/>
    <mergeCell ref="H74:I74"/>
    <mergeCell ref="D82:W82"/>
    <mergeCell ref="D83:E83"/>
    <mergeCell ref="F83:G83"/>
    <mergeCell ref="H83:I83"/>
    <mergeCell ref="J83:K83"/>
    <mergeCell ref="L83:M83"/>
    <mergeCell ref="N83:O83"/>
    <mergeCell ref="P83:Q83"/>
    <mergeCell ref="R83:S83"/>
    <mergeCell ref="T83:U83"/>
    <mergeCell ref="V83:W83"/>
    <mergeCell ref="V84:W84"/>
    <mergeCell ref="T76:U76"/>
    <mergeCell ref="N76:O76"/>
    <mergeCell ref="V76:W76"/>
    <mergeCell ref="L74:M74"/>
    <mergeCell ref="N74:O74"/>
    <mergeCell ref="P74:Q74"/>
    <mergeCell ref="D76:E76"/>
    <mergeCell ref="F76:G76"/>
    <mergeCell ref="H76:I76"/>
    <mergeCell ref="J76:K76"/>
    <mergeCell ref="D67:E67"/>
    <mergeCell ref="F67:G67"/>
    <mergeCell ref="H67:I67"/>
    <mergeCell ref="J67:K67"/>
    <mergeCell ref="L67:M67"/>
    <mergeCell ref="J69:K69"/>
    <mergeCell ref="L69:M69"/>
    <mergeCell ref="N69:O69"/>
    <mergeCell ref="T67:U67"/>
    <mergeCell ref="D68:E68"/>
    <mergeCell ref="F68:G68"/>
    <mergeCell ref="H68:I68"/>
    <mergeCell ref="J68:K68"/>
    <mergeCell ref="L68:M68"/>
    <mergeCell ref="N68:O68"/>
    <mergeCell ref="P69:Q69"/>
    <mergeCell ref="R69:S69"/>
    <mergeCell ref="T69:U69"/>
    <mergeCell ref="N67:O67"/>
    <mergeCell ref="P67:Q67"/>
    <mergeCell ref="R67:S67"/>
    <mergeCell ref="D69:E69"/>
    <mergeCell ref="F69:G69"/>
    <mergeCell ref="H69:I69"/>
    <mergeCell ref="P64:Q64"/>
    <mergeCell ref="R64:S64"/>
    <mergeCell ref="T64:U64"/>
    <mergeCell ref="P66:Q66"/>
    <mergeCell ref="P68:Q68"/>
    <mergeCell ref="R68:S68"/>
    <mergeCell ref="T68:U68"/>
    <mergeCell ref="R66:S66"/>
    <mergeCell ref="T66:U66"/>
    <mergeCell ref="D64:E64"/>
    <mergeCell ref="F64:G64"/>
    <mergeCell ref="H64:I64"/>
    <mergeCell ref="J64:K64"/>
    <mergeCell ref="L64:M64"/>
    <mergeCell ref="N64:O64"/>
    <mergeCell ref="D63:E63"/>
    <mergeCell ref="D66:E66"/>
    <mergeCell ref="F66:G66"/>
    <mergeCell ref="H66:I66"/>
    <mergeCell ref="J66:K66"/>
    <mergeCell ref="L66:M66"/>
    <mergeCell ref="N66:O66"/>
    <mergeCell ref="F63:G63"/>
    <mergeCell ref="H63:I63"/>
    <mergeCell ref="J63:K63"/>
    <mergeCell ref="L63:M63"/>
    <mergeCell ref="N63:O63"/>
    <mergeCell ref="T61:U61"/>
    <mergeCell ref="P62:Q62"/>
    <mergeCell ref="R62:S62"/>
    <mergeCell ref="T62:U62"/>
    <mergeCell ref="P63:Q63"/>
    <mergeCell ref="R63:S63"/>
    <mergeCell ref="T63:U63"/>
    <mergeCell ref="D61:E61"/>
    <mergeCell ref="F61:G61"/>
    <mergeCell ref="H61:I61"/>
    <mergeCell ref="J61:K61"/>
    <mergeCell ref="L61:M61"/>
    <mergeCell ref="N61:O61"/>
    <mergeCell ref="P61:Q61"/>
    <mergeCell ref="R61:S61"/>
    <mergeCell ref="D62:E62"/>
    <mergeCell ref="F62:G62"/>
    <mergeCell ref="H62:I62"/>
    <mergeCell ref="J62:K62"/>
    <mergeCell ref="L62:M62"/>
    <mergeCell ref="N62:O62"/>
    <mergeCell ref="D59:E59"/>
    <mergeCell ref="F59:G59"/>
    <mergeCell ref="H59:I59"/>
    <mergeCell ref="J59:K59"/>
    <mergeCell ref="L59:M59"/>
    <mergeCell ref="N59:O59"/>
    <mergeCell ref="P59:Q59"/>
    <mergeCell ref="R59:S59"/>
    <mergeCell ref="T59:U59"/>
    <mergeCell ref="D58:E58"/>
    <mergeCell ref="F58:G58"/>
    <mergeCell ref="H58:I58"/>
    <mergeCell ref="J58:K58"/>
    <mergeCell ref="L58:M58"/>
    <mergeCell ref="N58:O58"/>
    <mergeCell ref="P58:Q58"/>
    <mergeCell ref="R58:S58"/>
    <mergeCell ref="T58:U58"/>
    <mergeCell ref="D57:E57"/>
    <mergeCell ref="F57:G57"/>
    <mergeCell ref="H57:I57"/>
    <mergeCell ref="J57:K57"/>
    <mergeCell ref="L57:M57"/>
    <mergeCell ref="N57:O57"/>
    <mergeCell ref="P57:Q57"/>
    <mergeCell ref="R57:S57"/>
    <mergeCell ref="T57:U57"/>
    <mergeCell ref="D56:E56"/>
    <mergeCell ref="F56:G56"/>
    <mergeCell ref="H56:I56"/>
    <mergeCell ref="J56:K56"/>
    <mergeCell ref="L56:M56"/>
    <mergeCell ref="N56:O56"/>
    <mergeCell ref="P56:Q56"/>
    <mergeCell ref="R56:S56"/>
    <mergeCell ref="T56:U56"/>
    <mergeCell ref="D55:E55"/>
    <mergeCell ref="F55:G55"/>
    <mergeCell ref="H55:I55"/>
    <mergeCell ref="J55:K55"/>
    <mergeCell ref="L55:M55"/>
    <mergeCell ref="N55:O55"/>
    <mergeCell ref="P55:Q55"/>
    <mergeCell ref="R55:S55"/>
    <mergeCell ref="T55:U55"/>
    <mergeCell ref="D54:E54"/>
    <mergeCell ref="F54:G54"/>
    <mergeCell ref="H54:I54"/>
    <mergeCell ref="J54:K54"/>
    <mergeCell ref="L54:M54"/>
    <mergeCell ref="N54:O54"/>
    <mergeCell ref="P54:Q54"/>
    <mergeCell ref="R54:S54"/>
    <mergeCell ref="T54:U54"/>
    <mergeCell ref="D52:E52"/>
    <mergeCell ref="F52:G52"/>
    <mergeCell ref="H52:I52"/>
    <mergeCell ref="J52:K52"/>
    <mergeCell ref="L52:M52"/>
    <mergeCell ref="N52:O52"/>
    <mergeCell ref="P52:Q52"/>
    <mergeCell ref="R52:S52"/>
    <mergeCell ref="T52:U52"/>
    <mergeCell ref="D51:E51"/>
    <mergeCell ref="F51:G51"/>
    <mergeCell ref="H51:I51"/>
    <mergeCell ref="J51:K51"/>
    <mergeCell ref="L51:M51"/>
    <mergeCell ref="N51:O51"/>
    <mergeCell ref="P51:Q51"/>
    <mergeCell ref="R51:S51"/>
    <mergeCell ref="T51:U51"/>
    <mergeCell ref="D50:E50"/>
    <mergeCell ref="F50:G50"/>
    <mergeCell ref="H50:I50"/>
    <mergeCell ref="J50:K50"/>
    <mergeCell ref="L50:M50"/>
    <mergeCell ref="N50:O50"/>
    <mergeCell ref="P50:Q50"/>
    <mergeCell ref="R50:S50"/>
    <mergeCell ref="T50:U50"/>
    <mergeCell ref="D49:E49"/>
    <mergeCell ref="F49:G49"/>
    <mergeCell ref="H49:I49"/>
    <mergeCell ref="J49:K49"/>
    <mergeCell ref="L49:M49"/>
    <mergeCell ref="N49:O49"/>
    <mergeCell ref="P49:Q49"/>
    <mergeCell ref="R49:S49"/>
    <mergeCell ref="T49:U49"/>
    <mergeCell ref="D48:E48"/>
    <mergeCell ref="F48:G48"/>
    <mergeCell ref="H48:I48"/>
    <mergeCell ref="J48:K48"/>
    <mergeCell ref="L48:M48"/>
    <mergeCell ref="N48:O48"/>
    <mergeCell ref="P48:Q48"/>
    <mergeCell ref="R48:S48"/>
    <mergeCell ref="T48:U48"/>
    <mergeCell ref="D46:E46"/>
    <mergeCell ref="F46:G46"/>
    <mergeCell ref="H46:I46"/>
    <mergeCell ref="J46:K46"/>
    <mergeCell ref="L46:M46"/>
    <mergeCell ref="N46:O46"/>
    <mergeCell ref="P46:Q46"/>
    <mergeCell ref="R46:S46"/>
    <mergeCell ref="T46:U46"/>
    <mergeCell ref="D45:E45"/>
    <mergeCell ref="F45:G45"/>
    <mergeCell ref="H45:I45"/>
    <mergeCell ref="J45:K45"/>
    <mergeCell ref="L45:M45"/>
    <mergeCell ref="N45:O45"/>
    <mergeCell ref="P45:Q45"/>
    <mergeCell ref="R45:S45"/>
    <mergeCell ref="T45:U45"/>
    <mergeCell ref="D44:E44"/>
    <mergeCell ref="F44:G44"/>
    <mergeCell ref="H44:I44"/>
    <mergeCell ref="J44:K44"/>
    <mergeCell ref="L44:M44"/>
    <mergeCell ref="N44:O44"/>
    <mergeCell ref="P44:Q44"/>
    <mergeCell ref="R44:S44"/>
    <mergeCell ref="T44:U44"/>
    <mergeCell ref="D43:E43"/>
    <mergeCell ref="F43:G43"/>
    <mergeCell ref="H43:I43"/>
    <mergeCell ref="J43:K43"/>
    <mergeCell ref="L43:M43"/>
    <mergeCell ref="N43:O43"/>
    <mergeCell ref="P43:Q43"/>
    <mergeCell ref="R43:S43"/>
    <mergeCell ref="T43:U43"/>
    <mergeCell ref="D41:E41"/>
    <mergeCell ref="F41:G41"/>
    <mergeCell ref="H41:I41"/>
    <mergeCell ref="J41:K41"/>
    <mergeCell ref="L41:M41"/>
    <mergeCell ref="N41:O41"/>
    <mergeCell ref="P41:Q41"/>
    <mergeCell ref="R41:S41"/>
    <mergeCell ref="T41:U41"/>
    <mergeCell ref="V38:W38"/>
    <mergeCell ref="D40:E40"/>
    <mergeCell ref="F40:G40"/>
    <mergeCell ref="H40:I40"/>
    <mergeCell ref="J40:K40"/>
    <mergeCell ref="L40:M40"/>
    <mergeCell ref="N40:O40"/>
    <mergeCell ref="P40:Q40"/>
    <mergeCell ref="R40:S40"/>
    <mergeCell ref="T40:U40"/>
    <mergeCell ref="V40:W40"/>
    <mergeCell ref="D38:E38"/>
    <mergeCell ref="F38:G38"/>
    <mergeCell ref="H38:I38"/>
    <mergeCell ref="J38:K38"/>
    <mergeCell ref="L38:M38"/>
    <mergeCell ref="N38:O38"/>
    <mergeCell ref="P38:Q38"/>
    <mergeCell ref="R38:S38"/>
    <mergeCell ref="T38:U38"/>
    <mergeCell ref="V29:W29"/>
    <mergeCell ref="V30:W30"/>
    <mergeCell ref="V31:W31"/>
    <mergeCell ref="V32:W32"/>
    <mergeCell ref="V33:W33"/>
    <mergeCell ref="V34:W34"/>
    <mergeCell ref="V35:W35"/>
    <mergeCell ref="V36:W36"/>
    <mergeCell ref="V37:W37"/>
    <mergeCell ref="V18:W18"/>
    <mergeCell ref="V20:W20"/>
    <mergeCell ref="V21:W21"/>
    <mergeCell ref="V22:W22"/>
    <mergeCell ref="V24:W24"/>
    <mergeCell ref="V25:W25"/>
    <mergeCell ref="V26:W26"/>
    <mergeCell ref="V27:W27"/>
    <mergeCell ref="V28:W28"/>
    <mergeCell ref="V6:W6"/>
    <mergeCell ref="V8:W8"/>
    <mergeCell ref="V9:W9"/>
    <mergeCell ref="V10:W10"/>
    <mergeCell ref="V12:W12"/>
    <mergeCell ref="V13:W13"/>
    <mergeCell ref="V14:W14"/>
    <mergeCell ref="V15:W15"/>
    <mergeCell ref="V17:W17"/>
    <mergeCell ref="D37:E37"/>
    <mergeCell ref="F37:G37"/>
    <mergeCell ref="H37:I37"/>
    <mergeCell ref="J37:K37"/>
    <mergeCell ref="L37:M37"/>
    <mergeCell ref="N37:O37"/>
    <mergeCell ref="P37:Q37"/>
    <mergeCell ref="R37:S37"/>
    <mergeCell ref="T37:U37"/>
    <mergeCell ref="D36:E36"/>
    <mergeCell ref="F36:G36"/>
    <mergeCell ref="H36:I36"/>
    <mergeCell ref="J36:K36"/>
    <mergeCell ref="L36:M36"/>
    <mergeCell ref="N36:O36"/>
    <mergeCell ref="P36:Q36"/>
    <mergeCell ref="R36:S36"/>
    <mergeCell ref="T36:U36"/>
    <mergeCell ref="D35:E35"/>
    <mergeCell ref="F35:G35"/>
    <mergeCell ref="H35:I35"/>
    <mergeCell ref="J35:K35"/>
    <mergeCell ref="L35:M35"/>
    <mergeCell ref="N35:O35"/>
    <mergeCell ref="P35:Q35"/>
    <mergeCell ref="R35:S35"/>
    <mergeCell ref="T35:U35"/>
    <mergeCell ref="D34:E34"/>
    <mergeCell ref="F34:G34"/>
    <mergeCell ref="H34:I34"/>
    <mergeCell ref="J34:K34"/>
    <mergeCell ref="L34:M34"/>
    <mergeCell ref="N34:O34"/>
    <mergeCell ref="P34:Q34"/>
    <mergeCell ref="R34:S34"/>
    <mergeCell ref="T34:U34"/>
    <mergeCell ref="D33:E33"/>
    <mergeCell ref="F33:G33"/>
    <mergeCell ref="H33:I33"/>
    <mergeCell ref="J33:K33"/>
    <mergeCell ref="L33:M33"/>
    <mergeCell ref="N33:O33"/>
    <mergeCell ref="P33:Q33"/>
    <mergeCell ref="R33:S33"/>
    <mergeCell ref="T33:U33"/>
    <mergeCell ref="D32:E32"/>
    <mergeCell ref="F32:G32"/>
    <mergeCell ref="H32:I32"/>
    <mergeCell ref="J32:K32"/>
    <mergeCell ref="L32:M32"/>
    <mergeCell ref="N32:O32"/>
    <mergeCell ref="P32:Q32"/>
    <mergeCell ref="R32:S32"/>
    <mergeCell ref="T32:U32"/>
    <mergeCell ref="D31:E31"/>
    <mergeCell ref="F31:G31"/>
    <mergeCell ref="H31:I31"/>
    <mergeCell ref="J31:K31"/>
    <mergeCell ref="L31:M31"/>
    <mergeCell ref="N31:O31"/>
    <mergeCell ref="P31:Q31"/>
    <mergeCell ref="R31:S31"/>
    <mergeCell ref="T31:U31"/>
    <mergeCell ref="D30:E30"/>
    <mergeCell ref="F30:G30"/>
    <mergeCell ref="H30:I30"/>
    <mergeCell ref="J30:K30"/>
    <mergeCell ref="L30:M30"/>
    <mergeCell ref="N30:O30"/>
    <mergeCell ref="P30:Q30"/>
    <mergeCell ref="R30:S30"/>
    <mergeCell ref="T30:U30"/>
    <mergeCell ref="D29:E29"/>
    <mergeCell ref="F29:G29"/>
    <mergeCell ref="H29:I29"/>
    <mergeCell ref="J29:K29"/>
    <mergeCell ref="L29:M29"/>
    <mergeCell ref="N29:O29"/>
    <mergeCell ref="P29:Q29"/>
    <mergeCell ref="R29:S29"/>
    <mergeCell ref="T29:U29"/>
    <mergeCell ref="D28:E28"/>
    <mergeCell ref="F28:G28"/>
    <mergeCell ref="H28:I28"/>
    <mergeCell ref="J28:K28"/>
    <mergeCell ref="L28:M28"/>
    <mergeCell ref="N28:O28"/>
    <mergeCell ref="P28:Q28"/>
    <mergeCell ref="R28:S28"/>
    <mergeCell ref="T28:U28"/>
    <mergeCell ref="D27:E27"/>
    <mergeCell ref="F27:G27"/>
    <mergeCell ref="H27:I27"/>
    <mergeCell ref="J27:K27"/>
    <mergeCell ref="L27:M27"/>
    <mergeCell ref="N27:O27"/>
    <mergeCell ref="P27:Q27"/>
    <mergeCell ref="R27:S27"/>
    <mergeCell ref="T27:U27"/>
    <mergeCell ref="D26:E26"/>
    <mergeCell ref="F26:G26"/>
    <mergeCell ref="H26:I26"/>
    <mergeCell ref="J26:K26"/>
    <mergeCell ref="L26:M26"/>
    <mergeCell ref="N26:O26"/>
    <mergeCell ref="P26:Q26"/>
    <mergeCell ref="R26:S26"/>
    <mergeCell ref="T26:U26"/>
    <mergeCell ref="D25:E25"/>
    <mergeCell ref="F25:G25"/>
    <mergeCell ref="H25:I25"/>
    <mergeCell ref="J25:K25"/>
    <mergeCell ref="L25:M25"/>
    <mergeCell ref="N25:O25"/>
    <mergeCell ref="P25:Q25"/>
    <mergeCell ref="R25:S25"/>
    <mergeCell ref="T25:U25"/>
    <mergeCell ref="D24:E24"/>
    <mergeCell ref="F24:G24"/>
    <mergeCell ref="H24:I24"/>
    <mergeCell ref="J24:K24"/>
    <mergeCell ref="L24:M24"/>
    <mergeCell ref="N24:O24"/>
    <mergeCell ref="P24:Q24"/>
    <mergeCell ref="R24:S24"/>
    <mergeCell ref="T24:U24"/>
    <mergeCell ref="D22:E22"/>
    <mergeCell ref="F22:G22"/>
    <mergeCell ref="H22:I22"/>
    <mergeCell ref="J22:K22"/>
    <mergeCell ref="L22:M22"/>
    <mergeCell ref="N22:O22"/>
    <mergeCell ref="P22:Q22"/>
    <mergeCell ref="R22:S22"/>
    <mergeCell ref="T22:U22"/>
    <mergeCell ref="D21:E21"/>
    <mergeCell ref="F21:G21"/>
    <mergeCell ref="H21:I21"/>
    <mergeCell ref="J21:K21"/>
    <mergeCell ref="L21:M21"/>
    <mergeCell ref="N21:O21"/>
    <mergeCell ref="P21:Q21"/>
    <mergeCell ref="R21:S21"/>
    <mergeCell ref="T21:U21"/>
    <mergeCell ref="D20:E20"/>
    <mergeCell ref="F20:G20"/>
    <mergeCell ref="H20:I20"/>
    <mergeCell ref="J20:K20"/>
    <mergeCell ref="L20:M20"/>
    <mergeCell ref="N20:O20"/>
    <mergeCell ref="P20:Q20"/>
    <mergeCell ref="R20:S20"/>
    <mergeCell ref="T20:U20"/>
    <mergeCell ref="P17:Q17"/>
    <mergeCell ref="R17:S17"/>
    <mergeCell ref="T17:U17"/>
    <mergeCell ref="D18:E18"/>
    <mergeCell ref="F18:G18"/>
    <mergeCell ref="H18:I18"/>
    <mergeCell ref="J18:K18"/>
    <mergeCell ref="L18:M18"/>
    <mergeCell ref="N18:O18"/>
    <mergeCell ref="P18:Q18"/>
    <mergeCell ref="R18:S18"/>
    <mergeCell ref="T18:U18"/>
    <mergeCell ref="F17:G17"/>
    <mergeCell ref="H17:I17"/>
    <mergeCell ref="J17:K17"/>
    <mergeCell ref="L17:M17"/>
    <mergeCell ref="N17:O17"/>
    <mergeCell ref="D12:E12"/>
    <mergeCell ref="F12:G12"/>
    <mergeCell ref="H12:I12"/>
    <mergeCell ref="J12:K12"/>
    <mergeCell ref="L12:M12"/>
    <mergeCell ref="R10:S10"/>
    <mergeCell ref="T14:U14"/>
    <mergeCell ref="D15:E15"/>
    <mergeCell ref="F15:G15"/>
    <mergeCell ref="H15:I15"/>
    <mergeCell ref="J15:K15"/>
    <mergeCell ref="L15:M15"/>
    <mergeCell ref="N15:O15"/>
    <mergeCell ref="P15:Q15"/>
    <mergeCell ref="R15:S15"/>
    <mergeCell ref="T15:U15"/>
    <mergeCell ref="F14:G14"/>
    <mergeCell ref="H14:I14"/>
    <mergeCell ref="J14:K14"/>
    <mergeCell ref="L14:M14"/>
    <mergeCell ref="N14:O14"/>
    <mergeCell ref="P14:Q14"/>
    <mergeCell ref="R14:S14"/>
    <mergeCell ref="D13:E13"/>
    <mergeCell ref="F13:G13"/>
    <mergeCell ref="H13:I13"/>
    <mergeCell ref="J13:K13"/>
    <mergeCell ref="L13:M13"/>
    <mergeCell ref="N13:O13"/>
    <mergeCell ref="P13:Q13"/>
    <mergeCell ref="R13:S13"/>
    <mergeCell ref="T13:U13"/>
    <mergeCell ref="T9:U9"/>
    <mergeCell ref="J6:K6"/>
    <mergeCell ref="L6:M6"/>
    <mergeCell ref="N6:O6"/>
    <mergeCell ref="P6:Q6"/>
    <mergeCell ref="R6:S6"/>
    <mergeCell ref="T10:U10"/>
    <mergeCell ref="N12:O12"/>
    <mergeCell ref="P12:Q12"/>
    <mergeCell ref="R12:S12"/>
    <mergeCell ref="T12:U12"/>
    <mergeCell ref="T6:U6"/>
    <mergeCell ref="D8:E8"/>
    <mergeCell ref="F8:G8"/>
    <mergeCell ref="H8:I8"/>
    <mergeCell ref="J8:K8"/>
    <mergeCell ref="L8:M8"/>
    <mergeCell ref="N8:O8"/>
    <mergeCell ref="P8:Q8"/>
    <mergeCell ref="R8:S8"/>
    <mergeCell ref="T8:U8"/>
    <mergeCell ref="D6:E6"/>
    <mergeCell ref="H6:I6"/>
    <mergeCell ref="F6:G6"/>
    <mergeCell ref="J10:K10"/>
    <mergeCell ref="L10:M10"/>
    <mergeCell ref="L76:M76"/>
    <mergeCell ref="P76:Q76"/>
    <mergeCell ref="R76:S76"/>
    <mergeCell ref="D10:E10"/>
    <mergeCell ref="F10:G10"/>
    <mergeCell ref="H10:I10"/>
    <mergeCell ref="D14:E14"/>
    <mergeCell ref="D17:E17"/>
    <mergeCell ref="R74:S74"/>
    <mergeCell ref="N10:O10"/>
    <mergeCell ref="P10:Q10"/>
    <mergeCell ref="D9:E9"/>
    <mergeCell ref="F9:G9"/>
    <mergeCell ref="H9:I9"/>
    <mergeCell ref="J9:K9"/>
    <mergeCell ref="L9:M9"/>
    <mergeCell ref="N9:O9"/>
    <mergeCell ref="P9:Q9"/>
    <mergeCell ref="R9:S9"/>
    <mergeCell ref="D85:W85"/>
    <mergeCell ref="D86:E86"/>
    <mergeCell ref="F86:G86"/>
    <mergeCell ref="H86:I86"/>
    <mergeCell ref="J86:K86"/>
    <mergeCell ref="L86:M86"/>
    <mergeCell ref="N86:O86"/>
    <mergeCell ref="P86:Q86"/>
    <mergeCell ref="R86:S86"/>
    <mergeCell ref="T86:U86"/>
    <mergeCell ref="V86:W86"/>
    <mergeCell ref="D84:E84"/>
    <mergeCell ref="F84:G84"/>
    <mergeCell ref="H84:I84"/>
    <mergeCell ref="J84:K84"/>
    <mergeCell ref="L84:M84"/>
    <mergeCell ref="N84:O84"/>
    <mergeCell ref="P84:Q84"/>
    <mergeCell ref="R84:S84"/>
    <mergeCell ref="T84:U84"/>
    <mergeCell ref="V87:W87"/>
    <mergeCell ref="D88:E88"/>
    <mergeCell ref="F88:G88"/>
    <mergeCell ref="H88:I88"/>
    <mergeCell ref="J88:K88"/>
    <mergeCell ref="L88:M88"/>
    <mergeCell ref="N88:O88"/>
    <mergeCell ref="P88:Q88"/>
    <mergeCell ref="R88:S88"/>
    <mergeCell ref="T88:U88"/>
    <mergeCell ref="V88:W88"/>
    <mergeCell ref="D87:E87"/>
    <mergeCell ref="F87:G87"/>
    <mergeCell ref="H87:I87"/>
    <mergeCell ref="J87:K87"/>
    <mergeCell ref="L87:M87"/>
    <mergeCell ref="N87:O87"/>
    <mergeCell ref="P87:Q87"/>
    <mergeCell ref="R87:S87"/>
    <mergeCell ref="T87:U87"/>
  </mergeCells>
  <phoneticPr fontId="0" type="noConversion"/>
  <conditionalFormatting sqref="D81 F81 H81 J81 L81 N81 P81 R81 T81 V81">
    <cfRule type="cellIs" dxfId="555" priority="6" stopIfTrue="1" operator="equal">
      <formula>"a"</formula>
    </cfRule>
  </conditionalFormatting>
  <conditionalFormatting sqref="D89:D90">
    <cfRule type="cellIs" dxfId="554" priority="13" stopIfTrue="1" operator="equal">
      <formula>"a"</formula>
    </cfRule>
  </conditionalFormatting>
  <conditionalFormatting sqref="D103 F103 H103 J103 L103 N103 P103 R103 T103 V103">
    <cfRule type="cellIs" dxfId="553" priority="9" stopIfTrue="1" operator="equal">
      <formula>"a"</formula>
    </cfRule>
  </conditionalFormatting>
  <conditionalFormatting sqref="D6:W6 D8:W10 D12:W15 D17:W18 D20:W22 D24:W38 D40:W41 D43:W46 D48:W52 D54:W59 D61:W64 D66:W70 D74:W74 D76:W76 D78:W78 D80:W80 D95:W95 D97:W102 X114">
    <cfRule type="cellIs" dxfId="552" priority="20" stopIfTrue="1" operator="equal">
      <formula>"a"</formula>
    </cfRule>
    <cfRule type="cellIs" dxfId="551" priority="21" stopIfTrue="1" operator="equal">
      <formula>"s"</formula>
    </cfRule>
  </conditionalFormatting>
  <conditionalFormatting sqref="D91:W92">
    <cfRule type="cellIs" dxfId="550" priority="18" stopIfTrue="1" operator="equal">
      <formula>"a"</formula>
    </cfRule>
    <cfRule type="cellIs" dxfId="549" priority="19" stopIfTrue="1" operator="equal">
      <formula>"s"</formula>
    </cfRule>
  </conditionalFormatting>
  <conditionalFormatting sqref="D104:W105">
    <cfRule type="cellIs" dxfId="548" priority="10" stopIfTrue="1" operator="equal">
      <formula>"a"</formula>
    </cfRule>
    <cfRule type="cellIs" dxfId="547" priority="11" stopIfTrue="1" operator="equal">
      <formula>"s"</formula>
    </cfRule>
  </conditionalFormatting>
  <conditionalFormatting sqref="E81 G81 I81 K81 M81 O81 Q81 S81 U81 W81:X81">
    <cfRule type="cellIs" dxfId="546" priority="4" stopIfTrue="1" operator="equal">
      <formula>1</formula>
    </cfRule>
    <cfRule type="cellIs" dxfId="545" priority="5" stopIfTrue="1" operator="between">
      <formula>1</formula>
      <formula>3</formula>
    </cfRule>
  </conditionalFormatting>
  <conditionalFormatting sqref="E89 G89 I89 K89 M89 O89 Q89 S89 U89 W89:X89">
    <cfRule type="cellIs" dxfId="544" priority="14" stopIfTrue="1" operator="equal">
      <formula>1</formula>
    </cfRule>
    <cfRule type="cellIs" dxfId="543" priority="15" stopIfTrue="1" operator="between">
      <formula>1</formula>
      <formula>3</formula>
    </cfRule>
  </conditionalFormatting>
  <conditionalFormatting sqref="E103 G103 I103 K103 M103 O103 Q103 S103 U103 W103:X103">
    <cfRule type="cellIs" dxfId="542" priority="7" stopIfTrue="1" operator="equal">
      <formula>1</formula>
    </cfRule>
    <cfRule type="cellIs" dxfId="541" priority="8" stopIfTrue="1" operator="between">
      <formula>1</formula>
      <formula>3</formula>
    </cfRule>
  </conditionalFormatting>
  <conditionalFormatting sqref="F89 H89 J89 L89 N89 P89 R89 T89 V89">
    <cfRule type="cellIs" dxfId="540" priority="16" stopIfTrue="1" operator="equal">
      <formula>"a"</formula>
    </cfRule>
  </conditionalFormatting>
  <conditionalFormatting sqref="Y82 D83:W84 Y85 D86:W88">
    <cfRule type="cellIs" dxfId="539" priority="1" stopIfTrue="1" operator="equal">
      <formula>"a"</formula>
    </cfRule>
    <cfRule type="cellIs" dxfId="538" priority="2" stopIfTrue="1" operator="equal">
      <formula>"s"</formula>
    </cfRule>
  </conditionalFormatting>
  <conditionalFormatting sqref="Z6 Z8:Z10 Z12:Z15 Z17:Z18 Z20:Z22 Z24:Z38 Z40:Z41 Z43:Z46 Z48:Z52 Z54:Z59 Z61:Z64 Z66:Z70 Z74 Z76 Z78 Z80 Z95 Z97:Z102">
    <cfRule type="expression" dxfId="537" priority="22" stopIfTrue="1">
      <formula>Y6=0</formula>
    </cfRule>
  </conditionalFormatting>
  <conditionalFormatting sqref="Z83:Z84 Z86:Z88">
    <cfRule type="expression" dxfId="536" priority="3" stopIfTrue="1">
      <formula>Y83=0</formula>
    </cfRule>
  </conditionalFormatting>
  <conditionalFormatting sqref="Z91:Z92">
    <cfRule type="expression" dxfId="535" priority="17" stopIfTrue="1">
      <formula>Y91=0</formula>
    </cfRule>
  </conditionalFormatting>
  <conditionalFormatting sqref="Z104:Z105">
    <cfRule type="expression" dxfId="534" priority="12" stopIfTrue="1">
      <formula>Y104=0</formula>
    </cfRule>
  </conditionalFormatting>
  <printOptions horizontalCentered="1"/>
  <pageMargins left="0.35433070866141736" right="0.35433070866141736" top="0.23622047244094491" bottom="0.35433070866141736" header="0.15748031496062992" footer="0.15748031496062992"/>
  <pageSetup paperSize="9" scale="47" orientation="landscape" cellComments="atEnd" r:id="rId2"/>
  <headerFooter alignWithMargins="0">
    <oddFooter xml:space="preserve">&amp;LCKL BCE / VERSION 2025 / 2.0&amp;CBCMC-06&amp;R&amp;P of &amp;N </oddFooter>
  </headerFooter>
  <rowBreaks count="4" manualBreakCount="4">
    <brk id="22" max="25" man="1"/>
    <brk id="46" max="25" man="1"/>
    <brk id="70" max="25" man="1"/>
    <brk id="92" max="2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A1005"/>
  <sheetViews>
    <sheetView zoomScale="50" zoomScaleNormal="50" zoomScaleSheetLayoutView="55" workbookViewId="0">
      <pane ySplit="3" topLeftCell="A4" activePane="bottomLeft" state="frozen"/>
      <selection pane="bottomLeft" activeCell="AC1" sqref="AC1"/>
    </sheetView>
  </sheetViews>
  <sheetFormatPr defaultRowHeight="12.75" x14ac:dyDescent="0.2"/>
  <cols>
    <col min="1" max="1" width="9.85546875" customWidth="1"/>
    <col min="2" max="2" width="14.85546875" customWidth="1"/>
    <col min="3" max="3" width="128" customWidth="1"/>
    <col min="4" max="24" width="5.7109375" customWidth="1"/>
    <col min="25" max="25" width="8" customWidth="1"/>
    <col min="26" max="26" width="8.85546875" customWidth="1"/>
    <col min="27" max="27" width="3.28515625" style="223" hidden="1" customWidth="1"/>
    <col min="28" max="28" width="7.42578125" style="61" customWidth="1"/>
    <col min="29" max="29" width="9.140625" style="226" customWidth="1"/>
    <col min="30" max="30" width="12.140625" style="226" customWidth="1"/>
    <col min="31" max="32" width="14.140625" style="226" customWidth="1"/>
    <col min="33" max="91" width="9.140625" style="226" customWidth="1"/>
    <col min="92" max="105" width="9.140625" style="61" customWidth="1"/>
  </cols>
  <sheetData>
    <row r="1" spans="1:91" customFormat="1" ht="45" customHeight="1" thickBot="1" x14ac:dyDescent="0.25">
      <c r="A1" s="312" t="str">
        <f>'Checklist - Basic Office Bulk'!A1</f>
        <v xml:space="preserve">GA Code: </v>
      </c>
      <c r="B1" s="313"/>
      <c r="C1" s="312"/>
      <c r="D1" s="314" t="str">
        <f>'Checklist - Basic Office Bulk'!D1</f>
        <v xml:space="preserve">Certificate Holder name:   </v>
      </c>
      <c r="E1" s="312"/>
      <c r="F1" s="312"/>
      <c r="G1" s="312"/>
      <c r="H1" s="312"/>
      <c r="I1" s="312"/>
      <c r="J1" s="312"/>
      <c r="K1" s="312"/>
      <c r="L1" s="312"/>
      <c r="M1" s="312"/>
      <c r="N1" s="312"/>
      <c r="O1" s="312"/>
      <c r="P1" s="312"/>
      <c r="Q1" s="312"/>
      <c r="R1" s="312"/>
      <c r="S1" s="312"/>
      <c r="T1" s="312"/>
      <c r="U1" s="312"/>
      <c r="V1" s="312"/>
      <c r="W1" s="312"/>
      <c r="X1" s="315"/>
      <c r="Y1" s="61"/>
      <c r="Z1" s="315" t="str">
        <f>'Checklist - Basic Office Bulk'!X1</f>
        <v xml:space="preserve">Date of Office Audit:   </v>
      </c>
      <c r="AA1" s="223"/>
      <c r="AB1" s="61"/>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row>
    <row r="2" spans="1:91" ht="31.7" customHeight="1" thickBot="1" x14ac:dyDescent="0.25">
      <c r="A2" s="818" t="s">
        <v>1236</v>
      </c>
      <c r="B2" s="819"/>
      <c r="C2" s="819"/>
      <c r="D2" s="819"/>
      <c r="E2" s="819"/>
      <c r="F2" s="819"/>
      <c r="G2" s="819"/>
      <c r="H2" s="819"/>
      <c r="I2" s="819"/>
      <c r="J2" s="819"/>
      <c r="K2" s="819"/>
      <c r="L2" s="819"/>
      <c r="M2" s="819"/>
      <c r="N2" s="819"/>
      <c r="O2" s="819"/>
      <c r="P2" s="819"/>
      <c r="Q2" s="819"/>
      <c r="R2" s="819"/>
      <c r="S2" s="819"/>
      <c r="T2" s="819"/>
      <c r="U2" s="819"/>
      <c r="V2" s="819"/>
      <c r="W2" s="819"/>
      <c r="X2" s="819"/>
      <c r="Y2" s="819"/>
      <c r="Z2" s="820"/>
      <c r="AA2" s="256"/>
    </row>
    <row r="3" spans="1:91" ht="161.44999999999999" customHeight="1" thickBot="1" x14ac:dyDescent="0.25">
      <c r="A3" s="16" t="s">
        <v>206</v>
      </c>
      <c r="B3" s="417" t="s">
        <v>26</v>
      </c>
      <c r="C3" s="418" t="s">
        <v>477</v>
      </c>
      <c r="D3" s="2" t="s">
        <v>580</v>
      </c>
      <c r="E3" s="3" t="s">
        <v>478</v>
      </c>
      <c r="F3" s="4" t="s">
        <v>110</v>
      </c>
      <c r="G3" s="5" t="s">
        <v>478</v>
      </c>
      <c r="H3" s="2" t="s">
        <v>292</v>
      </c>
      <c r="I3" s="3" t="s">
        <v>478</v>
      </c>
      <c r="J3" s="6" t="s">
        <v>111</v>
      </c>
      <c r="K3" s="5" t="s">
        <v>478</v>
      </c>
      <c r="L3" s="2" t="s">
        <v>291</v>
      </c>
      <c r="M3" s="3" t="s">
        <v>478</v>
      </c>
      <c r="N3" s="2" t="s">
        <v>112</v>
      </c>
      <c r="O3" s="3" t="s">
        <v>478</v>
      </c>
      <c r="P3" s="2" t="s">
        <v>290</v>
      </c>
      <c r="Q3" s="3" t="s">
        <v>478</v>
      </c>
      <c r="R3" s="485" t="s">
        <v>287</v>
      </c>
      <c r="S3" s="5" t="s">
        <v>478</v>
      </c>
      <c r="T3" s="2" t="s">
        <v>288</v>
      </c>
      <c r="U3" s="3" t="s">
        <v>478</v>
      </c>
      <c r="V3" s="486" t="s">
        <v>289</v>
      </c>
      <c r="W3" s="487" t="s">
        <v>478</v>
      </c>
      <c r="X3" s="419" t="s">
        <v>216</v>
      </c>
      <c r="Y3" s="488" t="s">
        <v>570</v>
      </c>
      <c r="Z3" s="489" t="s">
        <v>571</v>
      </c>
      <c r="AA3" s="256"/>
      <c r="AD3" s="227" t="s">
        <v>51</v>
      </c>
    </row>
    <row r="4" spans="1:91" ht="33" customHeight="1" thickBot="1" x14ac:dyDescent="0.25">
      <c r="A4" s="368"/>
      <c r="B4" s="297">
        <v>1000</v>
      </c>
      <c r="C4" s="788" t="s">
        <v>572</v>
      </c>
      <c r="D4" s="789"/>
      <c r="E4" s="789"/>
      <c r="F4" s="789"/>
      <c r="G4" s="789"/>
      <c r="H4" s="789"/>
      <c r="I4" s="789"/>
      <c r="J4" s="789"/>
      <c r="K4" s="789"/>
      <c r="L4" s="789"/>
      <c r="M4" s="789"/>
      <c r="N4" s="789"/>
      <c r="O4" s="789"/>
      <c r="P4" s="789"/>
      <c r="Q4" s="789"/>
      <c r="R4" s="789"/>
      <c r="S4" s="789"/>
      <c r="T4" s="789"/>
      <c r="U4" s="789"/>
      <c r="V4" s="789"/>
      <c r="W4" s="789"/>
      <c r="X4" s="789"/>
      <c r="Y4" s="789"/>
      <c r="Z4" s="790"/>
      <c r="AA4" s="256"/>
    </row>
    <row r="5" spans="1:91" s="1" customFormat="1" ht="29.25" customHeight="1" thickBot="1" x14ac:dyDescent="0.25">
      <c r="A5" s="375"/>
      <c r="B5" s="255" t="s">
        <v>546</v>
      </c>
      <c r="C5" s="159" t="s">
        <v>45</v>
      </c>
      <c r="D5" s="44"/>
      <c r="E5" s="46"/>
      <c r="F5" s="47"/>
      <c r="G5" s="45"/>
      <c r="H5" s="29" t="s">
        <v>573</v>
      </c>
      <c r="I5" s="46"/>
      <c r="J5" s="31" t="s">
        <v>573</v>
      </c>
      <c r="K5" s="45"/>
      <c r="L5" s="44"/>
      <c r="M5" s="46"/>
      <c r="N5" s="47"/>
      <c r="O5" s="45"/>
      <c r="P5" s="44"/>
      <c r="Q5" s="46"/>
      <c r="R5" s="47"/>
      <c r="S5" s="45"/>
      <c r="T5" s="44"/>
      <c r="U5" s="46"/>
      <c r="V5" s="47"/>
      <c r="W5" s="46"/>
      <c r="X5" s="41"/>
      <c r="Y5" s="48"/>
      <c r="Z5" s="369"/>
      <c r="AA5" s="258"/>
      <c r="AB5" s="64"/>
      <c r="AC5" s="225"/>
      <c r="AD5" s="228"/>
      <c r="AE5" s="231"/>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row>
    <row r="6" spans="1:91" s="1" customFormat="1" ht="45" customHeight="1" x14ac:dyDescent="0.2">
      <c r="A6" s="375"/>
      <c r="B6" s="237" t="s">
        <v>582</v>
      </c>
      <c r="C6" s="133" t="s">
        <v>183</v>
      </c>
      <c r="D6" s="650"/>
      <c r="E6" s="705"/>
      <c r="F6" s="650"/>
      <c r="G6" s="705"/>
      <c r="H6" s="650"/>
      <c r="I6" s="705"/>
      <c r="J6" s="650"/>
      <c r="K6" s="705"/>
      <c r="L6" s="650"/>
      <c r="M6" s="705"/>
      <c r="N6" s="650"/>
      <c r="O6" s="705"/>
      <c r="P6" s="650"/>
      <c r="Q6" s="705"/>
      <c r="R6" s="650"/>
      <c r="S6" s="705"/>
      <c r="T6" s="650"/>
      <c r="U6" s="705"/>
      <c r="V6" s="650"/>
      <c r="W6" s="705"/>
      <c r="X6" s="169"/>
      <c r="Y6" s="621">
        <f>IF(OR(D6="s",F6="s",H6="s",J6="s",L6="s",N6="s",P6="s",R6="s",T6="s",V6="s"), 0, IF(OR(D6="a",F6="a",H6="a",J6="a",L6="a",N6="a",P6="a",R6="a",T6="a",V6="a"),Z6,0))</f>
        <v>0</v>
      </c>
      <c r="Z6" s="374">
        <v>10</v>
      </c>
      <c r="AA6" s="258">
        <f t="shared" ref="AA6:AA15" si="0">COUNTIF(D6:W6,"a")+COUNTIF(D6:W6,"s")</f>
        <v>0</v>
      </c>
      <c r="AB6" s="238"/>
      <c r="AC6" s="225"/>
      <c r="AD6" s="228" t="s">
        <v>52</v>
      </c>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row>
    <row r="7" spans="1:91" s="1" customFormat="1" ht="27.95" customHeight="1" x14ac:dyDescent="0.2">
      <c r="A7" s="375"/>
      <c r="B7" s="244" t="s">
        <v>445</v>
      </c>
      <c r="C7" s="134" t="s">
        <v>184</v>
      </c>
      <c r="D7" s="651"/>
      <c r="E7" s="682"/>
      <c r="F7" s="651"/>
      <c r="G7" s="682"/>
      <c r="H7" s="651"/>
      <c r="I7" s="682"/>
      <c r="J7" s="651"/>
      <c r="K7" s="682"/>
      <c r="L7" s="651"/>
      <c r="M7" s="682"/>
      <c r="N7" s="651"/>
      <c r="O7" s="682"/>
      <c r="P7" s="651"/>
      <c r="Q7" s="682"/>
      <c r="R7" s="651"/>
      <c r="S7" s="682"/>
      <c r="T7" s="651"/>
      <c r="U7" s="682"/>
      <c r="V7" s="651"/>
      <c r="W7" s="682"/>
      <c r="X7" s="169"/>
      <c r="Y7" s="324">
        <f t="shared" ref="Y7:Y15" si="1">IF(OR(D7="s",F7="s",H7="s",J7="s",L7="s",N7="s",P7="s",R7="s",T7="s",V7="s"), 0, IF(OR(D7="a",F7="a",H7="a",J7="a",L7="a",N7="a",P7="a",R7="a",T7="a",V7="a"),Z7,0))</f>
        <v>0</v>
      </c>
      <c r="Z7" s="372">
        <v>10</v>
      </c>
      <c r="AA7" s="258">
        <f t="shared" si="0"/>
        <v>0</v>
      </c>
      <c r="AB7" s="238"/>
      <c r="AC7" s="225"/>
      <c r="AD7" s="228" t="s">
        <v>52</v>
      </c>
      <c r="AE7" s="231"/>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row>
    <row r="8" spans="1:91" s="1" customFormat="1" ht="40.5" x14ac:dyDescent="0.2">
      <c r="A8" s="375"/>
      <c r="B8" s="244" t="s">
        <v>209</v>
      </c>
      <c r="C8" s="134" t="s">
        <v>198</v>
      </c>
      <c r="D8" s="651"/>
      <c r="E8" s="682"/>
      <c r="F8" s="651"/>
      <c r="G8" s="682"/>
      <c r="H8" s="651"/>
      <c r="I8" s="682"/>
      <c r="J8" s="651"/>
      <c r="K8" s="682"/>
      <c r="L8" s="651"/>
      <c r="M8" s="682"/>
      <c r="N8" s="651"/>
      <c r="O8" s="682"/>
      <c r="P8" s="651"/>
      <c r="Q8" s="682"/>
      <c r="R8" s="651"/>
      <c r="S8" s="682"/>
      <c r="T8" s="651"/>
      <c r="U8" s="682"/>
      <c r="V8" s="651"/>
      <c r="W8" s="682"/>
      <c r="X8" s="169"/>
      <c r="Y8" s="324">
        <f>IF(OR(D8="s",F8="s",H8="s",J8="s",L8="s",N8="s",P8="s",R8="s",T8="s",V8="s"), 0, IF(OR(D8="a",F8="a",H8="a",J8="a",L8="a",N8="a",P8="a",R8="a",T8="a",V8="a"),Z8,0))</f>
        <v>0</v>
      </c>
      <c r="Z8" s="372">
        <v>20</v>
      </c>
      <c r="AA8" s="258">
        <f>COUNTIF(D8:W8,"a")+COUNTIF(D8:W8,"s")</f>
        <v>0</v>
      </c>
      <c r="AB8" s="238"/>
      <c r="AC8" s="225"/>
      <c r="AD8" s="228" t="s">
        <v>52</v>
      </c>
      <c r="AE8" s="231"/>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row>
    <row r="9" spans="1:91" s="1" customFormat="1" ht="27.95" customHeight="1" x14ac:dyDescent="0.2">
      <c r="A9" s="375"/>
      <c r="B9" s="244" t="s">
        <v>547</v>
      </c>
      <c r="C9" s="134" t="s">
        <v>167</v>
      </c>
      <c r="D9" s="651"/>
      <c r="E9" s="682"/>
      <c r="F9" s="651"/>
      <c r="G9" s="682"/>
      <c r="H9" s="651"/>
      <c r="I9" s="682"/>
      <c r="J9" s="651"/>
      <c r="K9" s="682"/>
      <c r="L9" s="651"/>
      <c r="M9" s="682"/>
      <c r="N9" s="651"/>
      <c r="O9" s="682"/>
      <c r="P9" s="651"/>
      <c r="Q9" s="682"/>
      <c r="R9" s="651"/>
      <c r="S9" s="682"/>
      <c r="T9" s="651"/>
      <c r="U9" s="682"/>
      <c r="V9" s="651"/>
      <c r="W9" s="682"/>
      <c r="X9" s="169"/>
      <c r="Y9" s="324">
        <f>IF(OR(D9="s",F9="s",H9="s",J9="s",L9="s",N9="s",P9="s",R9="s",T9="s",V9="s"), 0, IF(OR(D9="a",F9="a",H9="a",J9="a",L9="a",N9="a",P9="a",R9="a",T9="a",V9="a"),Z9,0))</f>
        <v>0</v>
      </c>
      <c r="Z9" s="372">
        <v>20</v>
      </c>
      <c r="AA9" s="258">
        <f>COUNTIF(D9:W9,"a")+COUNTIF(D9:W9,"s")</f>
        <v>0</v>
      </c>
      <c r="AB9" s="238"/>
      <c r="AC9" s="225"/>
      <c r="AD9" s="228" t="s">
        <v>52</v>
      </c>
      <c r="AE9" s="231"/>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row>
    <row r="10" spans="1:91" s="1" customFormat="1" ht="67.7" customHeight="1" x14ac:dyDescent="0.2">
      <c r="A10" s="375"/>
      <c r="B10" s="244" t="s">
        <v>583</v>
      </c>
      <c r="C10" s="134" t="s">
        <v>95</v>
      </c>
      <c r="D10" s="651"/>
      <c r="E10" s="682"/>
      <c r="F10" s="651"/>
      <c r="G10" s="682"/>
      <c r="H10" s="651"/>
      <c r="I10" s="682"/>
      <c r="J10" s="651"/>
      <c r="K10" s="682"/>
      <c r="L10" s="651"/>
      <c r="M10" s="682"/>
      <c r="N10" s="651"/>
      <c r="O10" s="682"/>
      <c r="P10" s="651"/>
      <c r="Q10" s="682"/>
      <c r="R10" s="651"/>
      <c r="S10" s="682"/>
      <c r="T10" s="651"/>
      <c r="U10" s="682"/>
      <c r="V10" s="651"/>
      <c r="W10" s="682"/>
      <c r="X10" s="169"/>
      <c r="Y10" s="324">
        <f t="shared" si="1"/>
        <v>0</v>
      </c>
      <c r="Z10" s="372">
        <v>5</v>
      </c>
      <c r="AA10" s="258">
        <f t="shared" si="0"/>
        <v>0</v>
      </c>
      <c r="AB10" s="238"/>
      <c r="AC10" s="225"/>
      <c r="AD10" s="228" t="s">
        <v>52</v>
      </c>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row>
    <row r="11" spans="1:91" ht="45" customHeight="1" x14ac:dyDescent="0.2">
      <c r="A11" s="375"/>
      <c r="B11" s="244" t="s">
        <v>181</v>
      </c>
      <c r="C11" s="134" t="s">
        <v>182</v>
      </c>
      <c r="D11" s="651"/>
      <c r="E11" s="682"/>
      <c r="F11" s="651"/>
      <c r="G11" s="682"/>
      <c r="H11" s="651"/>
      <c r="I11" s="682"/>
      <c r="J11" s="651"/>
      <c r="K11" s="682"/>
      <c r="L11" s="651"/>
      <c r="M11" s="682"/>
      <c r="N11" s="651"/>
      <c r="O11" s="682"/>
      <c r="P11" s="651"/>
      <c r="Q11" s="682"/>
      <c r="R11" s="651"/>
      <c r="S11" s="682"/>
      <c r="T11" s="651"/>
      <c r="U11" s="682"/>
      <c r="V11" s="651"/>
      <c r="W11" s="682"/>
      <c r="X11" s="117"/>
      <c r="Y11" s="107">
        <f t="shared" si="1"/>
        <v>0</v>
      </c>
      <c r="Z11" s="372">
        <v>10</v>
      </c>
      <c r="AA11" s="223">
        <f t="shared" si="0"/>
        <v>0</v>
      </c>
      <c r="AB11" s="121"/>
      <c r="AD11" s="235" t="s">
        <v>52</v>
      </c>
    </row>
    <row r="12" spans="1:91" s="1" customFormat="1" ht="67.7" customHeight="1" x14ac:dyDescent="0.2">
      <c r="A12" s="375"/>
      <c r="B12" s="244" t="s">
        <v>443</v>
      </c>
      <c r="C12" s="135" t="s">
        <v>581</v>
      </c>
      <c r="D12" s="651"/>
      <c r="E12" s="682"/>
      <c r="F12" s="651"/>
      <c r="G12" s="682"/>
      <c r="H12" s="651"/>
      <c r="I12" s="682"/>
      <c r="J12" s="651"/>
      <c r="K12" s="682"/>
      <c r="L12" s="651"/>
      <c r="M12" s="682"/>
      <c r="N12" s="651"/>
      <c r="O12" s="682"/>
      <c r="P12" s="651"/>
      <c r="Q12" s="682"/>
      <c r="R12" s="651"/>
      <c r="S12" s="682"/>
      <c r="T12" s="651"/>
      <c r="U12" s="682"/>
      <c r="V12" s="651"/>
      <c r="W12" s="682"/>
      <c r="X12" s="169"/>
      <c r="Y12" s="240">
        <f t="shared" si="1"/>
        <v>0</v>
      </c>
      <c r="Z12" s="376">
        <v>10</v>
      </c>
      <c r="AA12" s="258">
        <f t="shared" si="0"/>
        <v>0</v>
      </c>
      <c r="AB12" s="238"/>
      <c r="AC12" s="225"/>
      <c r="AD12" s="228" t="s">
        <v>52</v>
      </c>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row>
    <row r="13" spans="1:91" s="1" customFormat="1" ht="45" customHeight="1" x14ac:dyDescent="0.2">
      <c r="A13" s="375"/>
      <c r="B13" s="244" t="s">
        <v>444</v>
      </c>
      <c r="C13" s="134" t="s">
        <v>362</v>
      </c>
      <c r="D13" s="651"/>
      <c r="E13" s="682"/>
      <c r="F13" s="651"/>
      <c r="G13" s="682"/>
      <c r="H13" s="651"/>
      <c r="I13" s="682"/>
      <c r="J13" s="651"/>
      <c r="K13" s="682"/>
      <c r="L13" s="651"/>
      <c r="M13" s="682"/>
      <c r="N13" s="651"/>
      <c r="O13" s="682"/>
      <c r="P13" s="651"/>
      <c r="Q13" s="682"/>
      <c r="R13" s="651"/>
      <c r="S13" s="682"/>
      <c r="T13" s="651"/>
      <c r="U13" s="682"/>
      <c r="V13" s="651"/>
      <c r="W13" s="682"/>
      <c r="X13" s="169"/>
      <c r="Y13" s="324">
        <f t="shared" si="1"/>
        <v>0</v>
      </c>
      <c r="Z13" s="372">
        <v>5</v>
      </c>
      <c r="AA13" s="258">
        <f t="shared" si="0"/>
        <v>0</v>
      </c>
      <c r="AB13" s="238"/>
      <c r="AC13" s="225"/>
      <c r="AD13" s="228" t="s">
        <v>52</v>
      </c>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row>
    <row r="14" spans="1:91" s="1" customFormat="1" ht="27.95" customHeight="1" x14ac:dyDescent="0.2">
      <c r="A14" s="375"/>
      <c r="B14" s="244" t="s">
        <v>584</v>
      </c>
      <c r="C14" s="134" t="s">
        <v>520</v>
      </c>
      <c r="D14" s="651"/>
      <c r="E14" s="682"/>
      <c r="F14" s="651"/>
      <c r="G14" s="682"/>
      <c r="H14" s="651"/>
      <c r="I14" s="682"/>
      <c r="J14" s="651"/>
      <c r="K14" s="682"/>
      <c r="L14" s="651"/>
      <c r="M14" s="682"/>
      <c r="N14" s="651"/>
      <c r="O14" s="682"/>
      <c r="P14" s="651"/>
      <c r="Q14" s="682"/>
      <c r="R14" s="651"/>
      <c r="S14" s="682"/>
      <c r="T14" s="651"/>
      <c r="U14" s="682"/>
      <c r="V14" s="651"/>
      <c r="W14" s="682"/>
      <c r="X14" s="169"/>
      <c r="Y14" s="324">
        <f t="shared" si="1"/>
        <v>0</v>
      </c>
      <c r="Z14" s="372">
        <v>5</v>
      </c>
      <c r="AA14" s="258">
        <f t="shared" si="0"/>
        <v>0</v>
      </c>
      <c r="AB14" s="238"/>
      <c r="AC14" s="225"/>
      <c r="AD14" s="228" t="s">
        <v>52</v>
      </c>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row>
    <row r="15" spans="1:91" s="1" customFormat="1" ht="27.95" customHeight="1" thickBot="1" x14ac:dyDescent="0.25">
      <c r="A15" s="375"/>
      <c r="B15" s="244" t="s">
        <v>141</v>
      </c>
      <c r="C15" s="135" t="s">
        <v>521</v>
      </c>
      <c r="D15" s="651"/>
      <c r="E15" s="682"/>
      <c r="F15" s="651"/>
      <c r="G15" s="682"/>
      <c r="H15" s="651"/>
      <c r="I15" s="682"/>
      <c r="J15" s="651"/>
      <c r="K15" s="682"/>
      <c r="L15" s="651"/>
      <c r="M15" s="682"/>
      <c r="N15" s="651"/>
      <c r="O15" s="682"/>
      <c r="P15" s="651"/>
      <c r="Q15" s="682"/>
      <c r="R15" s="651"/>
      <c r="S15" s="682"/>
      <c r="T15" s="651"/>
      <c r="U15" s="682"/>
      <c r="V15" s="651"/>
      <c r="W15" s="682"/>
      <c r="X15" s="169"/>
      <c r="Y15" s="240">
        <f t="shared" si="1"/>
        <v>0</v>
      </c>
      <c r="Z15" s="376">
        <v>5</v>
      </c>
      <c r="AA15" s="258">
        <f t="shared" si="0"/>
        <v>0</v>
      </c>
      <c r="AB15" s="238"/>
      <c r="AC15" s="225"/>
      <c r="AD15" s="228" t="s">
        <v>52</v>
      </c>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row>
    <row r="16" spans="1:91" s="1" customFormat="1" ht="21" customHeight="1" thickTop="1" thickBot="1" x14ac:dyDescent="0.25">
      <c r="A16" s="375"/>
      <c r="B16" s="67"/>
      <c r="C16" s="131"/>
      <c r="D16" s="697" t="s">
        <v>199</v>
      </c>
      <c r="E16" s="698"/>
      <c r="F16" s="698"/>
      <c r="G16" s="698"/>
      <c r="H16" s="698"/>
      <c r="I16" s="698"/>
      <c r="J16" s="698"/>
      <c r="K16" s="698"/>
      <c r="L16" s="698"/>
      <c r="M16" s="698"/>
      <c r="N16" s="698"/>
      <c r="O16" s="698"/>
      <c r="P16" s="698"/>
      <c r="Q16" s="698"/>
      <c r="R16" s="698"/>
      <c r="S16" s="698"/>
      <c r="T16" s="698"/>
      <c r="U16" s="698"/>
      <c r="V16" s="698"/>
      <c r="W16" s="698"/>
      <c r="X16" s="744"/>
      <c r="Y16" s="65">
        <f>SUM(Y6:Y15)</f>
        <v>0</v>
      </c>
      <c r="Z16" s="377">
        <f>SUM(Z6:Z15)</f>
        <v>100</v>
      </c>
      <c r="AA16" s="258"/>
      <c r="AB16" s="64"/>
      <c r="AC16" s="225"/>
      <c r="AD16" s="228"/>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row>
    <row r="17" spans="1:95" s="1" customFormat="1" ht="21" customHeight="1" thickBot="1" x14ac:dyDescent="0.25">
      <c r="A17" s="375"/>
      <c r="B17" s="172"/>
      <c r="C17" s="136"/>
      <c r="D17" s="700"/>
      <c r="E17" s="735"/>
      <c r="F17" s="874">
        <v>100</v>
      </c>
      <c r="G17" s="694"/>
      <c r="H17" s="694"/>
      <c r="I17" s="694"/>
      <c r="J17" s="694"/>
      <c r="K17" s="694"/>
      <c r="L17" s="694"/>
      <c r="M17" s="694"/>
      <c r="N17" s="694"/>
      <c r="O17" s="694"/>
      <c r="P17" s="694"/>
      <c r="Q17" s="694"/>
      <c r="R17" s="694"/>
      <c r="S17" s="694"/>
      <c r="T17" s="694"/>
      <c r="U17" s="694"/>
      <c r="V17" s="694"/>
      <c r="W17" s="694"/>
      <c r="X17" s="694"/>
      <c r="Y17" s="694"/>
      <c r="Z17" s="695"/>
      <c r="AA17" s="258"/>
      <c r="AB17" s="64"/>
      <c r="AC17" s="225"/>
      <c r="AD17" s="228"/>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row>
    <row r="18" spans="1:95" ht="48" customHeight="1" thickBot="1" x14ac:dyDescent="0.25">
      <c r="A18" s="375"/>
      <c r="B18" s="241" t="s">
        <v>429</v>
      </c>
      <c r="C18" s="159" t="s">
        <v>147</v>
      </c>
      <c r="D18" s="36"/>
      <c r="E18" s="37"/>
      <c r="F18" s="38"/>
      <c r="G18" s="39"/>
      <c r="H18" s="29" t="s">
        <v>573</v>
      </c>
      <c r="I18" s="37"/>
      <c r="J18" s="31" t="s">
        <v>573</v>
      </c>
      <c r="K18" s="39"/>
      <c r="L18" s="36"/>
      <c r="M18" s="37"/>
      <c r="N18" s="38"/>
      <c r="O18" s="39"/>
      <c r="P18" s="36"/>
      <c r="Q18" s="37"/>
      <c r="R18" s="38"/>
      <c r="S18" s="39"/>
      <c r="T18" s="36"/>
      <c r="U18" s="37"/>
      <c r="V18" s="38"/>
      <c r="W18" s="37"/>
      <c r="X18" s="41"/>
      <c r="Y18" s="37"/>
      <c r="Z18" s="37"/>
      <c r="AA18" s="256"/>
      <c r="AD18" s="235"/>
    </row>
    <row r="19" spans="1:95" ht="45" customHeight="1" x14ac:dyDescent="0.2">
      <c r="A19" s="378"/>
      <c r="B19" s="266" t="s">
        <v>71</v>
      </c>
      <c r="C19" s="136" t="s">
        <v>476</v>
      </c>
      <c r="D19" s="787"/>
      <c r="E19" s="787"/>
      <c r="F19" s="787"/>
      <c r="G19" s="787"/>
      <c r="H19" s="787"/>
      <c r="I19" s="787"/>
      <c r="J19" s="787"/>
      <c r="K19" s="787"/>
      <c r="L19" s="787"/>
      <c r="M19" s="787"/>
      <c r="N19" s="787"/>
      <c r="O19" s="787"/>
      <c r="P19" s="787"/>
      <c r="Q19" s="787"/>
      <c r="R19" s="787"/>
      <c r="S19" s="787"/>
      <c r="T19" s="787"/>
      <c r="U19" s="787"/>
      <c r="V19" s="787"/>
      <c r="W19" s="787"/>
      <c r="X19" s="117"/>
      <c r="Y19" s="119">
        <f>IF(OR(D19="s",F19="s",H19="s",J19="s",L19="s",N19="s",P19="s",R19="s",T19="s",V19="s"), 0, IF(OR(D19="a",F19="a",H19="a",J19="a",L19="a",N19="a",P19="a",R19="a",T19="a",V19="a"),Z19,0))</f>
        <v>0</v>
      </c>
      <c r="Z19" s="379">
        <v>20</v>
      </c>
      <c r="AA19" s="256">
        <f>IF((COUNTIF(D19:W19,"a")+COUNTIF(D19:W19,"s"))&gt;0,IF(OR((COUNTIF(D20:W20,"a")+COUNTIF(D20:W20,"s"))),0,COUNTIF(D19:W19,"a")+COUNTIF(D19:W19,"s")),COUNTIF(D19:W19,"a")+COUNTIF(D19:W19,"s"))</f>
        <v>0</v>
      </c>
      <c r="AB19" s="121"/>
      <c r="AD19" s="235"/>
    </row>
    <row r="20" spans="1:95" ht="45" customHeight="1" thickBot="1" x14ac:dyDescent="0.25">
      <c r="A20" s="378"/>
      <c r="B20" s="272" t="s">
        <v>194</v>
      </c>
      <c r="C20" s="155" t="s">
        <v>153</v>
      </c>
      <c r="D20" s="784"/>
      <c r="E20" s="784"/>
      <c r="F20" s="784"/>
      <c r="G20" s="784"/>
      <c r="H20" s="784"/>
      <c r="I20" s="784"/>
      <c r="J20" s="784"/>
      <c r="K20" s="784"/>
      <c r="L20" s="784"/>
      <c r="M20" s="784"/>
      <c r="N20" s="784"/>
      <c r="O20" s="784"/>
      <c r="P20" s="784"/>
      <c r="Q20" s="784"/>
      <c r="R20" s="784"/>
      <c r="S20" s="784"/>
      <c r="T20" s="784"/>
      <c r="U20" s="784"/>
      <c r="V20" s="784"/>
      <c r="W20" s="784"/>
      <c r="X20" s="117"/>
      <c r="Y20" s="104">
        <f>IF(OR(D20="s",F20="s",H20="s",J20="s",L20="s",N20="s",P20="s",R20="s",T20="s",V20="s"), 0, IF(OR(D20="a",F20="a",H20="a",J20="a",L20="a",N20="a",P20="a",R20="a",T20="a",V20="a"),Z20,0))</f>
        <v>0</v>
      </c>
      <c r="Z20" s="376">
        <v>10</v>
      </c>
      <c r="AA20" s="256">
        <f>IF((COUNTIF(D20:W20,"a")+COUNTIF(D20:W20,"s"))&gt;0,IF((COUNTIF(D19:W19,"a")+COUNTIF(D19:W19,"s"))&gt;0,0,COUNTIF(D20:W20,"a")+COUNTIF(D20:W20,"s")), COUNTIF(D20:W20,"a")+COUNTIF(D20:W20,"s"))</f>
        <v>0</v>
      </c>
      <c r="AB20" s="121"/>
      <c r="AD20" s="235" t="s">
        <v>52</v>
      </c>
    </row>
    <row r="21" spans="1:95" ht="21" customHeight="1" thickTop="1" thickBot="1" x14ac:dyDescent="0.25">
      <c r="A21" s="378"/>
      <c r="B21" s="288"/>
      <c r="C21" s="8"/>
      <c r="D21" s="697" t="s">
        <v>199</v>
      </c>
      <c r="E21" s="698"/>
      <c r="F21" s="698"/>
      <c r="G21" s="698"/>
      <c r="H21" s="698"/>
      <c r="I21" s="698"/>
      <c r="J21" s="698"/>
      <c r="K21" s="698"/>
      <c r="L21" s="698"/>
      <c r="M21" s="698"/>
      <c r="N21" s="698"/>
      <c r="O21" s="698"/>
      <c r="P21" s="698"/>
      <c r="Q21" s="698"/>
      <c r="R21" s="698"/>
      <c r="S21" s="698"/>
      <c r="T21" s="698"/>
      <c r="U21" s="698"/>
      <c r="V21" s="698"/>
      <c r="W21" s="698"/>
      <c r="X21" s="782"/>
      <c r="Y21" s="65">
        <f>SUM(Y19:Y20)</f>
        <v>0</v>
      </c>
      <c r="Z21" s="380">
        <v>20</v>
      </c>
      <c r="AA21" s="256"/>
      <c r="AB21" s="64"/>
      <c r="AD21" s="235"/>
    </row>
    <row r="22" spans="1:95" ht="21" customHeight="1" thickBot="1" x14ac:dyDescent="0.25">
      <c r="A22" s="401"/>
      <c r="B22" s="299"/>
      <c r="C22" s="284"/>
      <c r="D22" s="700"/>
      <c r="E22" s="735"/>
      <c r="F22" s="799">
        <v>10</v>
      </c>
      <c r="G22" s="694"/>
      <c r="H22" s="694"/>
      <c r="I22" s="694"/>
      <c r="J22" s="694"/>
      <c r="K22" s="694"/>
      <c r="L22" s="694"/>
      <c r="M22" s="694"/>
      <c r="N22" s="694"/>
      <c r="O22" s="694"/>
      <c r="P22" s="694"/>
      <c r="Q22" s="694"/>
      <c r="R22" s="694"/>
      <c r="S22" s="694"/>
      <c r="T22" s="694"/>
      <c r="U22" s="694"/>
      <c r="V22" s="694"/>
      <c r="W22" s="694"/>
      <c r="X22" s="694"/>
      <c r="Y22" s="694"/>
      <c r="Z22" s="695"/>
      <c r="AA22" s="256"/>
      <c r="AD22" s="235"/>
    </row>
    <row r="23" spans="1:95" s="1" customFormat="1" ht="30" customHeight="1" thickBot="1" x14ac:dyDescent="0.25">
      <c r="A23" s="362"/>
      <c r="B23" s="301" t="s">
        <v>430</v>
      </c>
      <c r="C23" s="176" t="s">
        <v>413</v>
      </c>
      <c r="D23" s="322"/>
      <c r="E23" s="320"/>
      <c r="F23" s="323"/>
      <c r="G23" s="321"/>
      <c r="H23" s="322"/>
      <c r="I23" s="320"/>
      <c r="J23" s="445"/>
      <c r="K23" s="321"/>
      <c r="L23" s="34" t="s">
        <v>573</v>
      </c>
      <c r="M23" s="320"/>
      <c r="N23" s="323"/>
      <c r="O23" s="321"/>
      <c r="P23" s="322"/>
      <c r="Q23" s="320"/>
      <c r="R23" s="323"/>
      <c r="S23" s="321"/>
      <c r="T23" s="322"/>
      <c r="U23" s="320"/>
      <c r="V23" s="323"/>
      <c r="W23" s="320"/>
      <c r="X23" s="402"/>
      <c r="Y23" s="446"/>
      <c r="Z23" s="391"/>
      <c r="AA23" s="258"/>
      <c r="AB23" s="64"/>
      <c r="AC23" s="225"/>
      <c r="AD23" s="228"/>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64"/>
      <c r="CH23" s="64"/>
      <c r="CI23" s="64"/>
      <c r="CJ23" s="64"/>
      <c r="CK23" s="64"/>
      <c r="CL23" s="64"/>
      <c r="CM23" s="64"/>
    </row>
    <row r="24" spans="1:95" s="1" customFormat="1" ht="45" customHeight="1" x14ac:dyDescent="0.2">
      <c r="A24" s="375"/>
      <c r="B24" s="237" t="s">
        <v>24</v>
      </c>
      <c r="C24" s="329" t="s">
        <v>743</v>
      </c>
      <c r="D24" s="650"/>
      <c r="E24" s="705"/>
      <c r="F24" s="650"/>
      <c r="G24" s="705"/>
      <c r="H24" s="650"/>
      <c r="I24" s="705"/>
      <c r="J24" s="650"/>
      <c r="K24" s="705"/>
      <c r="L24" s="650"/>
      <c r="M24" s="705"/>
      <c r="N24" s="650"/>
      <c r="O24" s="705"/>
      <c r="P24" s="650"/>
      <c r="Q24" s="705"/>
      <c r="R24" s="650"/>
      <c r="S24" s="705"/>
      <c r="T24" s="650"/>
      <c r="U24" s="705"/>
      <c r="V24" s="650"/>
      <c r="W24" s="705"/>
      <c r="X24" s="198"/>
      <c r="Y24" s="621">
        <f>IF(OR(D24="s",F24="s",H24="s",J24="s",L24="s",N24="s",P24="s",R24="s",T24="s",V24="s"), 0, IF(OR(D24="a",F24="a",H24="a",J24="a",L24="a",N24="a",P24="a",R24="a",T24="a",V24="a"),Z24,0))</f>
        <v>0</v>
      </c>
      <c r="Z24" s="374">
        <v>10</v>
      </c>
      <c r="AA24" s="256">
        <f>COUNTIF(D24:W24,"a")+COUNTIF(D24:W24,"s")</f>
        <v>0</v>
      </c>
      <c r="AB24" s="447"/>
      <c r="AC24" s="225"/>
      <c r="AD24" s="228" t="s">
        <v>52</v>
      </c>
      <c r="AE24" s="449"/>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64"/>
      <c r="CF24" s="64"/>
      <c r="CG24" s="64"/>
      <c r="CH24" s="64"/>
      <c r="CI24" s="64"/>
      <c r="CJ24" s="64"/>
      <c r="CK24" s="64"/>
      <c r="CL24" s="64"/>
      <c r="CM24" s="64"/>
      <c r="CN24" s="64"/>
      <c r="CO24" s="64"/>
      <c r="CP24" s="64"/>
      <c r="CQ24" s="64"/>
    </row>
    <row r="25" spans="1:95" s="1" customFormat="1" ht="45" customHeight="1" x14ac:dyDescent="0.2">
      <c r="A25" s="375"/>
      <c r="B25" s="244" t="s">
        <v>23</v>
      </c>
      <c r="C25" s="131" t="s">
        <v>744</v>
      </c>
      <c r="D25" s="651"/>
      <c r="E25" s="682"/>
      <c r="F25" s="651"/>
      <c r="G25" s="682"/>
      <c r="H25" s="651"/>
      <c r="I25" s="682"/>
      <c r="J25" s="651"/>
      <c r="K25" s="682"/>
      <c r="L25" s="651"/>
      <c r="M25" s="682"/>
      <c r="N25" s="651"/>
      <c r="O25" s="682"/>
      <c r="P25" s="651"/>
      <c r="Q25" s="682"/>
      <c r="R25" s="651"/>
      <c r="S25" s="682"/>
      <c r="T25" s="651"/>
      <c r="U25" s="682"/>
      <c r="V25" s="651"/>
      <c r="W25" s="682"/>
      <c r="X25" s="198"/>
      <c r="Y25" s="278">
        <f t="shared" ref="Y25:Y28" si="2">IF(OR(D25="s",F25="s",H25="s",J25="s",L25="s",N25="s",P25="s",R25="s",T25="s",V25="s"), 0, IF(OR(D25="a",F25="a",H25="a",J25="a",L25="a",N25="a",P25="a",R25="a",T25="a",V25="a"),Z25,0))</f>
        <v>0</v>
      </c>
      <c r="Z25" s="372">
        <v>15</v>
      </c>
      <c r="AA25" s="258">
        <f>IF((COUNTIF(D25:W25,"a")+COUNTIF(D25:W25,"s"))&gt;0,IF(OR((COUNTIF(D27:W27,"a")+COUNTIF(D27:W27,"s"))),0,COUNTIF(D25:W25,"a")+COUNTIF(D25:W25,"s")),COUNTIF(D25:W25,"a")+COUNTIF(D25:W25,"s"))</f>
        <v>0</v>
      </c>
      <c r="AB25" s="254"/>
      <c r="AC25" s="225"/>
      <c r="AD25" s="228"/>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64"/>
      <c r="CH25" s="64"/>
      <c r="CI25" s="64"/>
      <c r="CJ25" s="64"/>
      <c r="CK25" s="64"/>
      <c r="CL25" s="64"/>
      <c r="CM25" s="64"/>
    </row>
    <row r="26" spans="1:95" s="1" customFormat="1" ht="45" customHeight="1" x14ac:dyDescent="0.2">
      <c r="A26" s="375"/>
      <c r="B26" s="244" t="s">
        <v>745</v>
      </c>
      <c r="C26" s="131" t="s">
        <v>1044</v>
      </c>
      <c r="D26" s="651"/>
      <c r="E26" s="682"/>
      <c r="F26" s="651"/>
      <c r="G26" s="682"/>
      <c r="H26" s="651"/>
      <c r="I26" s="682"/>
      <c r="J26" s="651"/>
      <c r="K26" s="682"/>
      <c r="L26" s="651"/>
      <c r="M26" s="682"/>
      <c r="N26" s="651"/>
      <c r="O26" s="682"/>
      <c r="P26" s="651"/>
      <c r="Q26" s="682"/>
      <c r="R26" s="651"/>
      <c r="S26" s="682"/>
      <c r="T26" s="651"/>
      <c r="U26" s="682"/>
      <c r="V26" s="651"/>
      <c r="W26" s="682"/>
      <c r="X26" s="198"/>
      <c r="Y26" s="107">
        <f t="shared" si="2"/>
        <v>0</v>
      </c>
      <c r="Z26" s="372">
        <v>10</v>
      </c>
      <c r="AA26" s="258">
        <f>IF((COUNTIF(D26:W26,"a")+COUNTIF(D26:W26,"s"))&gt;0,IF(OR((COUNTIF(D27:W27,"a")+COUNTIF(D27:W27,"s"))),0,COUNTIF(D26:W26,"a")+COUNTIF(D26:W26,"s")),COUNTIF(D26:W26,"a")+COUNTIF(D26:W26,"s"))</f>
        <v>0</v>
      </c>
      <c r="AB26" s="254"/>
      <c r="AC26" s="225"/>
      <c r="AD26" s="228" t="s">
        <v>52</v>
      </c>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64"/>
      <c r="CH26" s="64"/>
      <c r="CI26" s="64"/>
      <c r="CJ26" s="64"/>
      <c r="CK26" s="64"/>
      <c r="CL26" s="64"/>
      <c r="CM26" s="64"/>
    </row>
    <row r="27" spans="1:95" s="1" customFormat="1" ht="89.45" customHeight="1" x14ac:dyDescent="0.2">
      <c r="A27" s="375"/>
      <c r="B27" s="250" t="s">
        <v>746</v>
      </c>
      <c r="C27" s="461" t="s">
        <v>747</v>
      </c>
      <c r="D27" s="651"/>
      <c r="E27" s="682"/>
      <c r="F27" s="651"/>
      <c r="G27" s="682"/>
      <c r="H27" s="651"/>
      <c r="I27" s="682"/>
      <c r="J27" s="651"/>
      <c r="K27" s="682"/>
      <c r="L27" s="651"/>
      <c r="M27" s="682"/>
      <c r="N27" s="651"/>
      <c r="O27" s="682"/>
      <c r="P27" s="651"/>
      <c r="Q27" s="682"/>
      <c r="R27" s="651"/>
      <c r="S27" s="682"/>
      <c r="T27" s="651"/>
      <c r="U27" s="682"/>
      <c r="V27" s="651"/>
      <c r="W27" s="682"/>
      <c r="X27" s="198"/>
      <c r="Y27" s="330">
        <f t="shared" si="2"/>
        <v>0</v>
      </c>
      <c r="Z27" s="372">
        <v>25</v>
      </c>
      <c r="AA27" s="258">
        <f>IF((COUNTIF(D27:W27,"a")+COUNTIF(D27:W27,"s"))&gt;0,IF((COUNTIF(D25:W26,"a")+COUNTIF(D25:W26,"s"))&gt;0,0,COUNTIF(D27:W27,"a")+COUNTIF(D27:W27,"s")), COUNTIF(D27:W27,"a")+COUNTIF(D27:W27,"s"))</f>
        <v>0</v>
      </c>
      <c r="AB27" s="254"/>
      <c r="AC27" s="225"/>
      <c r="AD27" s="228"/>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64"/>
      <c r="CH27" s="64"/>
      <c r="CI27" s="64"/>
      <c r="CJ27" s="64"/>
      <c r="CK27" s="64"/>
      <c r="CL27" s="64"/>
      <c r="CM27" s="64"/>
    </row>
    <row r="28" spans="1:95" s="1" customFormat="1" ht="67.7" customHeight="1" thickBot="1" x14ac:dyDescent="0.25">
      <c r="A28" s="375"/>
      <c r="B28" s="244" t="s">
        <v>748</v>
      </c>
      <c r="C28" s="131" t="s">
        <v>749</v>
      </c>
      <c r="D28" s="651"/>
      <c r="E28" s="682"/>
      <c r="F28" s="651"/>
      <c r="G28" s="682"/>
      <c r="H28" s="651"/>
      <c r="I28" s="682"/>
      <c r="J28" s="651"/>
      <c r="K28" s="682"/>
      <c r="L28" s="651"/>
      <c r="M28" s="682"/>
      <c r="N28" s="651"/>
      <c r="O28" s="682"/>
      <c r="P28" s="651"/>
      <c r="Q28" s="682"/>
      <c r="R28" s="651"/>
      <c r="S28" s="682"/>
      <c r="T28" s="651"/>
      <c r="U28" s="682"/>
      <c r="V28" s="651"/>
      <c r="W28" s="682"/>
      <c r="X28" s="198"/>
      <c r="Y28" s="324">
        <f t="shared" si="2"/>
        <v>0</v>
      </c>
      <c r="Z28" s="372">
        <v>10</v>
      </c>
      <c r="AA28" s="258">
        <f t="shared" ref="AA28" si="3">COUNTIF(D28:W28,"a")+COUNTIF(D28:W28,"s")</f>
        <v>0</v>
      </c>
      <c r="AB28" s="447"/>
      <c r="AC28" s="225"/>
      <c r="AD28" s="228" t="s">
        <v>750</v>
      </c>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64"/>
      <c r="CH28" s="64"/>
      <c r="CI28" s="64"/>
      <c r="CJ28" s="64"/>
      <c r="CK28" s="64"/>
      <c r="CL28" s="64"/>
      <c r="CM28" s="64"/>
    </row>
    <row r="29" spans="1:95" s="1" customFormat="1" ht="21" customHeight="1" thickTop="1" thickBot="1" x14ac:dyDescent="0.25">
      <c r="A29" s="375"/>
      <c r="B29" s="7"/>
      <c r="C29" s="10"/>
      <c r="D29" s="697" t="s">
        <v>199</v>
      </c>
      <c r="E29" s="698"/>
      <c r="F29" s="698"/>
      <c r="G29" s="698"/>
      <c r="H29" s="698"/>
      <c r="I29" s="698"/>
      <c r="J29" s="698"/>
      <c r="K29" s="698"/>
      <c r="L29" s="698"/>
      <c r="M29" s="698"/>
      <c r="N29" s="698"/>
      <c r="O29" s="698"/>
      <c r="P29" s="698"/>
      <c r="Q29" s="698"/>
      <c r="R29" s="698"/>
      <c r="S29" s="698"/>
      <c r="T29" s="698"/>
      <c r="U29" s="698"/>
      <c r="V29" s="698"/>
      <c r="W29" s="698"/>
      <c r="X29" s="744"/>
      <c r="Y29" s="65">
        <f>SUM(Y24:Y28)</f>
        <v>0</v>
      </c>
      <c r="Z29" s="373">
        <f>SUM(Z24:Z26)+SUM(Z28)</f>
        <v>45</v>
      </c>
      <c r="AA29" s="258"/>
      <c r="AB29" s="64"/>
      <c r="AC29" s="225"/>
      <c r="AD29" s="228"/>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c r="CG29" s="64"/>
      <c r="CH29" s="64"/>
      <c r="CI29" s="64"/>
      <c r="CJ29" s="64"/>
      <c r="CK29" s="64"/>
      <c r="CL29" s="64"/>
      <c r="CM29" s="64"/>
    </row>
    <row r="30" spans="1:95" s="1" customFormat="1" ht="21" customHeight="1" thickBot="1" x14ac:dyDescent="0.25">
      <c r="A30" s="375"/>
      <c r="B30" s="9"/>
      <c r="C30" s="10"/>
      <c r="D30" s="700"/>
      <c r="E30" s="701"/>
      <c r="F30" s="821">
        <v>20</v>
      </c>
      <c r="G30" s="694"/>
      <c r="H30" s="694"/>
      <c r="I30" s="694"/>
      <c r="J30" s="694"/>
      <c r="K30" s="694"/>
      <c r="L30" s="694"/>
      <c r="M30" s="694"/>
      <c r="N30" s="694"/>
      <c r="O30" s="694"/>
      <c r="P30" s="694"/>
      <c r="Q30" s="694"/>
      <c r="R30" s="694"/>
      <c r="S30" s="694"/>
      <c r="T30" s="694"/>
      <c r="U30" s="694"/>
      <c r="V30" s="694"/>
      <c r="W30" s="694"/>
      <c r="X30" s="694"/>
      <c r="Y30" s="694"/>
      <c r="Z30" s="695"/>
      <c r="AA30" s="258"/>
      <c r="AB30" s="64"/>
      <c r="AC30" s="225"/>
      <c r="AD30" s="228"/>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c r="CB30" s="225"/>
      <c r="CC30" s="225"/>
      <c r="CD30" s="225"/>
      <c r="CE30" s="225"/>
      <c r="CF30" s="225"/>
      <c r="CG30" s="64"/>
      <c r="CH30" s="64"/>
      <c r="CI30" s="64"/>
      <c r="CJ30" s="64"/>
      <c r="CK30" s="64"/>
      <c r="CL30" s="64"/>
      <c r="CM30" s="64"/>
    </row>
    <row r="31" spans="1:95" ht="30" customHeight="1" thickBot="1" x14ac:dyDescent="0.25">
      <c r="A31" s="382"/>
      <c r="B31" s="241">
        <v>1500</v>
      </c>
      <c r="C31" s="160" t="s">
        <v>46</v>
      </c>
      <c r="D31" s="36"/>
      <c r="E31" s="37"/>
      <c r="F31" s="38"/>
      <c r="G31" s="39"/>
      <c r="H31" s="29"/>
      <c r="I31" s="37"/>
      <c r="J31" s="31" t="s">
        <v>573</v>
      </c>
      <c r="K31" s="39"/>
      <c r="L31" s="29"/>
      <c r="M31" s="37"/>
      <c r="N31" s="38" t="s">
        <v>573</v>
      </c>
      <c r="O31" s="39"/>
      <c r="P31" s="36"/>
      <c r="Q31" s="37"/>
      <c r="R31" s="38"/>
      <c r="S31" s="39"/>
      <c r="T31" s="36"/>
      <c r="U31" s="37"/>
      <c r="V31" s="38"/>
      <c r="W31" s="37"/>
      <c r="X31" s="41"/>
      <c r="Y31" s="37"/>
      <c r="Z31" s="37"/>
      <c r="AA31" s="256"/>
      <c r="AD31" s="235"/>
    </row>
    <row r="32" spans="1:95" ht="45" customHeight="1" x14ac:dyDescent="0.2">
      <c r="A32" s="375"/>
      <c r="B32" s="244" t="s">
        <v>142</v>
      </c>
      <c r="C32" s="131" t="s">
        <v>492</v>
      </c>
      <c r="D32" s="783"/>
      <c r="E32" s="783"/>
      <c r="F32" s="783"/>
      <c r="G32" s="783"/>
      <c r="H32" s="783"/>
      <c r="I32" s="783"/>
      <c r="J32" s="783"/>
      <c r="K32" s="783"/>
      <c r="L32" s="783"/>
      <c r="M32" s="783"/>
      <c r="N32" s="783"/>
      <c r="O32" s="783"/>
      <c r="P32" s="783"/>
      <c r="Q32" s="783"/>
      <c r="R32" s="783"/>
      <c r="S32" s="783"/>
      <c r="T32" s="783"/>
      <c r="U32" s="783"/>
      <c r="V32" s="783"/>
      <c r="W32" s="783"/>
      <c r="X32" s="117"/>
      <c r="Y32" s="110">
        <f t="shared" ref="Y32:Y35" si="4">IF(OR(D32="s",F32="s",H32="s",J32="s",L32="s",N32="s",P32="s",R32="s",T32="s",V32="s"), 0, IF(OR(D32="a",F32="a",H32="a",J32="a",L32="a",N32="a",P32="a",R32="a",T32="a",V32="a"),Z32,0))</f>
        <v>0</v>
      </c>
      <c r="Z32" s="372">
        <v>10</v>
      </c>
      <c r="AA32" s="223">
        <f t="shared" ref="AA32:AA35" si="5">COUNTIF(D32:W32,"a")+COUNTIF(D32:W32,"s")</f>
        <v>0</v>
      </c>
      <c r="AB32" s="121"/>
      <c r="AD32" s="235" t="s">
        <v>52</v>
      </c>
    </row>
    <row r="33" spans="1:91" ht="45" customHeight="1" x14ac:dyDescent="0.2">
      <c r="A33" s="375"/>
      <c r="B33" s="239" t="s">
        <v>143</v>
      </c>
      <c r="C33" s="132" t="s">
        <v>460</v>
      </c>
      <c r="D33" s="783"/>
      <c r="E33" s="783"/>
      <c r="F33" s="783"/>
      <c r="G33" s="783"/>
      <c r="H33" s="783"/>
      <c r="I33" s="783"/>
      <c r="J33" s="783"/>
      <c r="K33" s="783"/>
      <c r="L33" s="783"/>
      <c r="M33" s="783"/>
      <c r="N33" s="783"/>
      <c r="O33" s="783"/>
      <c r="P33" s="783"/>
      <c r="Q33" s="783"/>
      <c r="R33" s="783"/>
      <c r="S33" s="783"/>
      <c r="T33" s="783"/>
      <c r="U33" s="783"/>
      <c r="V33" s="783"/>
      <c r="W33" s="783"/>
      <c r="X33" s="117"/>
      <c r="Y33" s="110">
        <f t="shared" si="4"/>
        <v>0</v>
      </c>
      <c r="Z33" s="376">
        <v>15</v>
      </c>
      <c r="AA33" s="223">
        <f t="shared" si="5"/>
        <v>0</v>
      </c>
      <c r="AB33" s="121"/>
      <c r="AD33" s="235" t="s">
        <v>52</v>
      </c>
    </row>
    <row r="34" spans="1:91" ht="45" customHeight="1" x14ac:dyDescent="0.2">
      <c r="A34" s="375"/>
      <c r="B34" s="244" t="s">
        <v>387</v>
      </c>
      <c r="C34" s="137" t="s">
        <v>154</v>
      </c>
      <c r="D34" s="802"/>
      <c r="E34" s="802"/>
      <c r="F34" s="802"/>
      <c r="G34" s="802"/>
      <c r="H34" s="802"/>
      <c r="I34" s="802"/>
      <c r="J34" s="802"/>
      <c r="K34" s="802"/>
      <c r="L34" s="802"/>
      <c r="M34" s="802"/>
      <c r="N34" s="802"/>
      <c r="O34" s="802"/>
      <c r="P34" s="802"/>
      <c r="Q34" s="802"/>
      <c r="R34" s="802"/>
      <c r="S34" s="802"/>
      <c r="T34" s="802"/>
      <c r="U34" s="802"/>
      <c r="V34" s="802"/>
      <c r="W34" s="802"/>
      <c r="X34" s="117"/>
      <c r="Y34" s="111">
        <f t="shared" si="4"/>
        <v>0</v>
      </c>
      <c r="Z34" s="376">
        <v>10</v>
      </c>
      <c r="AA34" s="223">
        <f t="shared" si="5"/>
        <v>0</v>
      </c>
      <c r="AB34" s="121"/>
      <c r="AD34" s="235"/>
    </row>
    <row r="35" spans="1:91" ht="45" customHeight="1" thickBot="1" x14ac:dyDescent="0.25">
      <c r="A35" s="375"/>
      <c r="B35" s="239" t="s">
        <v>319</v>
      </c>
      <c r="C35" s="132" t="s">
        <v>1</v>
      </c>
      <c r="D35" s="784"/>
      <c r="E35" s="784"/>
      <c r="F35" s="784"/>
      <c r="G35" s="784"/>
      <c r="H35" s="784"/>
      <c r="I35" s="784"/>
      <c r="J35" s="784"/>
      <c r="K35" s="784"/>
      <c r="L35" s="784"/>
      <c r="M35" s="784"/>
      <c r="N35" s="784"/>
      <c r="O35" s="784"/>
      <c r="P35" s="784"/>
      <c r="Q35" s="784"/>
      <c r="R35" s="784"/>
      <c r="S35" s="784"/>
      <c r="T35" s="784"/>
      <c r="U35" s="784"/>
      <c r="V35" s="784"/>
      <c r="W35" s="784"/>
      <c r="X35" s="117"/>
      <c r="Y35" s="110">
        <f t="shared" si="4"/>
        <v>0</v>
      </c>
      <c r="Z35" s="376">
        <v>10</v>
      </c>
      <c r="AA35" s="223">
        <f t="shared" si="5"/>
        <v>0</v>
      </c>
      <c r="AB35" s="121"/>
      <c r="AD35" s="235"/>
    </row>
    <row r="36" spans="1:91" ht="21" customHeight="1" thickTop="1" thickBot="1" x14ac:dyDescent="0.25">
      <c r="A36" s="375"/>
      <c r="B36" s="22"/>
      <c r="C36" s="596"/>
      <c r="D36" s="697" t="s">
        <v>199</v>
      </c>
      <c r="E36" s="709"/>
      <c r="F36" s="709"/>
      <c r="G36" s="709"/>
      <c r="H36" s="709"/>
      <c r="I36" s="709"/>
      <c r="J36" s="709"/>
      <c r="K36" s="709"/>
      <c r="L36" s="709"/>
      <c r="M36" s="709"/>
      <c r="N36" s="709"/>
      <c r="O36" s="709"/>
      <c r="P36" s="709"/>
      <c r="Q36" s="709"/>
      <c r="R36" s="709"/>
      <c r="S36" s="709"/>
      <c r="T36" s="709"/>
      <c r="U36" s="709"/>
      <c r="V36" s="709"/>
      <c r="W36" s="709"/>
      <c r="X36" s="782"/>
      <c r="Y36" s="65">
        <f>SUM(Y32:Y35)</f>
        <v>0</v>
      </c>
      <c r="Z36" s="377">
        <f>SUM(Z32:Z35)</f>
        <v>45</v>
      </c>
      <c r="AA36" s="256"/>
      <c r="AB36" s="64"/>
      <c r="AD36" s="235"/>
    </row>
    <row r="37" spans="1:91" ht="21" customHeight="1" thickBot="1" x14ac:dyDescent="0.25">
      <c r="A37" s="381"/>
      <c r="B37" s="28"/>
      <c r="C37" s="284"/>
      <c r="D37" s="700"/>
      <c r="E37" s="735"/>
      <c r="F37" s="889">
        <v>25</v>
      </c>
      <c r="G37" s="694"/>
      <c r="H37" s="694"/>
      <c r="I37" s="694"/>
      <c r="J37" s="694"/>
      <c r="K37" s="694"/>
      <c r="L37" s="694"/>
      <c r="M37" s="694"/>
      <c r="N37" s="694"/>
      <c r="O37" s="694"/>
      <c r="P37" s="694"/>
      <c r="Q37" s="694"/>
      <c r="R37" s="694"/>
      <c r="S37" s="694"/>
      <c r="T37" s="694"/>
      <c r="U37" s="694"/>
      <c r="V37" s="694"/>
      <c r="W37" s="694"/>
      <c r="X37" s="694"/>
      <c r="Y37" s="694"/>
      <c r="Z37" s="695"/>
      <c r="AA37" s="256"/>
      <c r="AB37" s="64"/>
      <c r="AD37" s="235"/>
    </row>
    <row r="38" spans="1:91" s="1" customFormat="1" ht="30" customHeight="1" thickBot="1" x14ac:dyDescent="0.25">
      <c r="A38" s="375"/>
      <c r="B38" s="274" t="s">
        <v>766</v>
      </c>
      <c r="C38" s="176" t="s">
        <v>767</v>
      </c>
      <c r="D38" s="322"/>
      <c r="E38" s="320"/>
      <c r="F38" s="323"/>
      <c r="G38" s="321"/>
      <c r="H38" s="484"/>
      <c r="I38" s="320"/>
      <c r="J38" s="188"/>
      <c r="K38" s="321"/>
      <c r="L38" s="484"/>
      <c r="M38" s="320"/>
      <c r="N38" s="34"/>
      <c r="O38" s="321"/>
      <c r="P38" s="322"/>
      <c r="Q38" s="320"/>
      <c r="R38" s="323"/>
      <c r="S38" s="321"/>
      <c r="T38" s="322"/>
      <c r="U38" s="320"/>
      <c r="V38" s="323"/>
      <c r="W38" s="320"/>
      <c r="X38" s="348"/>
      <c r="Y38" s="446"/>
      <c r="Z38" s="391"/>
      <c r="AA38" s="258"/>
      <c r="AB38" s="64"/>
      <c r="AC38" s="225"/>
      <c r="AD38" s="228"/>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64"/>
      <c r="CH38" s="64"/>
      <c r="CI38" s="64"/>
      <c r="CJ38" s="64"/>
      <c r="CK38" s="64"/>
      <c r="CL38" s="64"/>
      <c r="CM38" s="64"/>
    </row>
    <row r="39" spans="1:91" s="1" customFormat="1" ht="67.7" customHeight="1" x14ac:dyDescent="0.2">
      <c r="A39" s="375"/>
      <c r="B39" s="237" t="s">
        <v>768</v>
      </c>
      <c r="C39" s="329" t="s">
        <v>769</v>
      </c>
      <c r="D39" s="650"/>
      <c r="E39" s="705"/>
      <c r="F39" s="650"/>
      <c r="G39" s="705"/>
      <c r="H39" s="650"/>
      <c r="I39" s="705"/>
      <c r="J39" s="650"/>
      <c r="K39" s="705"/>
      <c r="L39" s="650"/>
      <c r="M39" s="705"/>
      <c r="N39" s="650"/>
      <c r="O39" s="705"/>
      <c r="P39" s="650"/>
      <c r="Q39" s="705"/>
      <c r="R39" s="650"/>
      <c r="S39" s="705"/>
      <c r="T39" s="650"/>
      <c r="U39" s="705"/>
      <c r="V39" s="650"/>
      <c r="W39" s="705"/>
      <c r="X39" s="198"/>
      <c r="Y39" s="621">
        <f>IF(OR(D39="s",F39="s",H39="s",J39="s",L39="s",N39="s",P39="s",R39="s",T39="s",V39="s"), 0, IF(OR(D39="a",F39="a",H39="a",J39="a",L39="a",N39="a",P39="a",R39="a",T39="a",V39="a"),Z39,0))</f>
        <v>0</v>
      </c>
      <c r="Z39" s="374">
        <v>5</v>
      </c>
      <c r="AA39" s="258">
        <f>COUNTIF(D39:W39,"a")+COUNTIF(D39:W39,"s")</f>
        <v>0</v>
      </c>
      <c r="AB39" s="447"/>
      <c r="AC39" s="225"/>
      <c r="AD39" s="228"/>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64"/>
      <c r="CH39" s="64"/>
      <c r="CI39" s="64"/>
      <c r="CJ39" s="64"/>
      <c r="CK39" s="64"/>
      <c r="CL39" s="64"/>
      <c r="CM39" s="64"/>
    </row>
    <row r="40" spans="1:91" s="1" customFormat="1" ht="45" customHeight="1" thickBot="1" x14ac:dyDescent="0.25">
      <c r="A40" s="375"/>
      <c r="B40" s="244" t="s">
        <v>770</v>
      </c>
      <c r="C40" s="131" t="s">
        <v>771</v>
      </c>
      <c r="D40" s="651"/>
      <c r="E40" s="682"/>
      <c r="F40" s="651"/>
      <c r="G40" s="682"/>
      <c r="H40" s="651"/>
      <c r="I40" s="682"/>
      <c r="J40" s="651"/>
      <c r="K40" s="682"/>
      <c r="L40" s="651"/>
      <c r="M40" s="682"/>
      <c r="N40" s="651"/>
      <c r="O40" s="682"/>
      <c r="P40" s="651"/>
      <c r="Q40" s="682"/>
      <c r="R40" s="651"/>
      <c r="S40" s="682"/>
      <c r="T40" s="651"/>
      <c r="U40" s="682"/>
      <c r="V40" s="651"/>
      <c r="W40" s="682"/>
      <c r="X40" s="198"/>
      <c r="Y40" s="324">
        <f t="shared" ref="Y40" si="6">IF(OR(D40="s",F40="s",H40="s",J40="s",L40="s",N40="s",P40="s",R40="s",T40="s",V40="s"), 0, IF(OR(D40="a",F40="a",H40="a",J40="a",L40="a",N40="a",P40="a",R40="a",T40="a",V40="a"),Z40,0))</f>
        <v>0</v>
      </c>
      <c r="Z40" s="372">
        <v>5</v>
      </c>
      <c r="AA40" s="258">
        <f t="shared" ref="AA40" si="7">COUNTIF(D40:W40,"a")+COUNTIF(D40:W40,"s")</f>
        <v>0</v>
      </c>
      <c r="AB40" s="447"/>
      <c r="AC40" s="225"/>
      <c r="AD40" s="228"/>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64"/>
      <c r="CH40" s="64"/>
      <c r="CI40" s="64"/>
      <c r="CJ40" s="64"/>
      <c r="CK40" s="64"/>
      <c r="CL40" s="64"/>
      <c r="CM40" s="64"/>
    </row>
    <row r="41" spans="1:91" s="1" customFormat="1" ht="21" customHeight="1" thickTop="1" thickBot="1" x14ac:dyDescent="0.25">
      <c r="A41" s="375"/>
      <c r="B41" s="172"/>
      <c r="C41" s="132"/>
      <c r="D41" s="697" t="s">
        <v>199</v>
      </c>
      <c r="E41" s="698"/>
      <c r="F41" s="698"/>
      <c r="G41" s="698"/>
      <c r="H41" s="698"/>
      <c r="I41" s="698"/>
      <c r="J41" s="698"/>
      <c r="K41" s="698"/>
      <c r="L41" s="698"/>
      <c r="M41" s="698"/>
      <c r="N41" s="698"/>
      <c r="O41" s="698"/>
      <c r="P41" s="698"/>
      <c r="Q41" s="698"/>
      <c r="R41" s="698"/>
      <c r="S41" s="698"/>
      <c r="T41" s="698"/>
      <c r="U41" s="698"/>
      <c r="V41" s="698"/>
      <c r="W41" s="698"/>
      <c r="X41" s="744"/>
      <c r="Y41" s="497">
        <f>SUM(Y39:Y40)</f>
        <v>0</v>
      </c>
      <c r="Z41" s="373">
        <f>SUM(Z39:Z40)</f>
        <v>10</v>
      </c>
      <c r="AA41" s="258"/>
      <c r="AB41" s="64"/>
      <c r="AC41" s="225"/>
      <c r="AD41" s="228"/>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64"/>
      <c r="CH41" s="64"/>
      <c r="CI41" s="64"/>
      <c r="CJ41" s="64"/>
      <c r="CK41" s="64"/>
      <c r="CL41" s="64"/>
      <c r="CM41" s="64"/>
    </row>
    <row r="42" spans="1:91" s="1" customFormat="1" ht="21" customHeight="1" thickBot="1" x14ac:dyDescent="0.25">
      <c r="A42" s="365"/>
      <c r="B42" s="498"/>
      <c r="C42" s="337"/>
      <c r="D42" s="700"/>
      <c r="E42" s="701"/>
      <c r="F42" s="886">
        <v>0</v>
      </c>
      <c r="G42" s="887"/>
      <c r="H42" s="887"/>
      <c r="I42" s="887"/>
      <c r="J42" s="887"/>
      <c r="K42" s="887"/>
      <c r="L42" s="887"/>
      <c r="M42" s="887"/>
      <c r="N42" s="887"/>
      <c r="O42" s="887"/>
      <c r="P42" s="887"/>
      <c r="Q42" s="887"/>
      <c r="R42" s="887"/>
      <c r="S42" s="887"/>
      <c r="T42" s="887"/>
      <c r="U42" s="887"/>
      <c r="V42" s="887"/>
      <c r="W42" s="887"/>
      <c r="X42" s="887"/>
      <c r="Y42" s="887"/>
      <c r="Z42" s="888"/>
      <c r="AA42" s="258"/>
      <c r="AB42" s="64"/>
      <c r="AC42" s="225"/>
      <c r="AD42" s="228"/>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64"/>
      <c r="CH42" s="64"/>
      <c r="CI42" s="64"/>
      <c r="CJ42" s="64"/>
      <c r="CK42" s="64"/>
      <c r="CL42" s="64"/>
      <c r="CM42" s="64"/>
    </row>
    <row r="43" spans="1:91" ht="30" customHeight="1" thickBot="1" x14ac:dyDescent="0.25">
      <c r="A43" s="362"/>
      <c r="B43" s="274">
        <v>1600</v>
      </c>
      <c r="C43" s="176" t="s">
        <v>47</v>
      </c>
      <c r="D43" s="322"/>
      <c r="E43" s="320"/>
      <c r="F43" s="34" t="s">
        <v>573</v>
      </c>
      <c r="G43" s="321"/>
      <c r="H43" s="322"/>
      <c r="I43" s="320"/>
      <c r="J43" s="445"/>
      <c r="K43" s="321"/>
      <c r="L43" s="484"/>
      <c r="M43" s="320"/>
      <c r="N43" s="323"/>
      <c r="O43" s="321"/>
      <c r="P43" s="322"/>
      <c r="Q43" s="320"/>
      <c r="R43" s="323"/>
      <c r="S43" s="321"/>
      <c r="T43" s="34" t="s">
        <v>573</v>
      </c>
      <c r="U43" s="320"/>
      <c r="V43" s="323"/>
      <c r="W43" s="320"/>
      <c r="X43" s="74"/>
      <c r="Y43" s="446"/>
      <c r="Z43" s="391"/>
      <c r="AA43" s="256"/>
      <c r="AD43" s="235"/>
    </row>
    <row r="44" spans="1:91" ht="27.95" customHeight="1" x14ac:dyDescent="0.2">
      <c r="A44" s="375"/>
      <c r="B44" s="266" t="s">
        <v>144</v>
      </c>
      <c r="C44" s="139" t="s">
        <v>456</v>
      </c>
      <c r="D44" s="650"/>
      <c r="E44" s="705"/>
      <c r="F44" s="650"/>
      <c r="G44" s="705"/>
      <c r="H44" s="650"/>
      <c r="I44" s="705"/>
      <c r="J44" s="650"/>
      <c r="K44" s="705"/>
      <c r="L44" s="650"/>
      <c r="M44" s="705"/>
      <c r="N44" s="650"/>
      <c r="O44" s="705"/>
      <c r="P44" s="650"/>
      <c r="Q44" s="705"/>
      <c r="R44" s="650"/>
      <c r="S44" s="705"/>
      <c r="T44" s="650"/>
      <c r="U44" s="705"/>
      <c r="V44" s="650"/>
      <c r="W44" s="705"/>
      <c r="X44" s="117"/>
      <c r="Y44" s="106">
        <f t="shared" ref="Y44:Y51" si="8">IF(OR(D44="s",F44="s",H44="s",J44="s",L44="s",N44="s",P44="s",R44="s",T44="s",V44="s"), 0, IF(OR(D44="a",F44="a",H44="a",J44="a",L44="a",N44="a",P44="a",R44="a",T44="a",V44="a"),Z44,0))</f>
        <v>0</v>
      </c>
      <c r="Z44" s="383">
        <v>10</v>
      </c>
      <c r="AA44" s="223">
        <f t="shared" ref="AA44:AA51" si="9">COUNTIF(D44:W44,"a")+COUNTIF(D44:W44,"s")</f>
        <v>0</v>
      </c>
      <c r="AB44" s="121"/>
      <c r="AD44" s="235" t="s">
        <v>52</v>
      </c>
    </row>
    <row r="45" spans="1:91" ht="45" customHeight="1" x14ac:dyDescent="0.2">
      <c r="A45" s="375"/>
      <c r="B45" s="250" t="s">
        <v>145</v>
      </c>
      <c r="C45" s="138" t="s">
        <v>457</v>
      </c>
      <c r="D45" s="651"/>
      <c r="E45" s="682"/>
      <c r="F45" s="651"/>
      <c r="G45" s="682"/>
      <c r="H45" s="651"/>
      <c r="I45" s="682"/>
      <c r="J45" s="651"/>
      <c r="K45" s="682"/>
      <c r="L45" s="651"/>
      <c r="M45" s="682"/>
      <c r="N45" s="651"/>
      <c r="O45" s="682"/>
      <c r="P45" s="651"/>
      <c r="Q45" s="682"/>
      <c r="R45" s="651"/>
      <c r="S45" s="682"/>
      <c r="T45" s="651"/>
      <c r="U45" s="682"/>
      <c r="V45" s="651"/>
      <c r="W45" s="682"/>
      <c r="X45" s="117"/>
      <c r="Y45" s="107">
        <f t="shared" si="8"/>
        <v>0</v>
      </c>
      <c r="Z45" s="384">
        <v>5</v>
      </c>
      <c r="AA45" s="223">
        <f t="shared" si="9"/>
        <v>0</v>
      </c>
      <c r="AB45" s="121"/>
      <c r="AD45" s="235" t="s">
        <v>52</v>
      </c>
    </row>
    <row r="46" spans="1:91" ht="45" customHeight="1" x14ac:dyDescent="0.2">
      <c r="A46" s="375"/>
      <c r="B46" s="250" t="s">
        <v>317</v>
      </c>
      <c r="C46" s="138" t="s">
        <v>458</v>
      </c>
      <c r="D46" s="651"/>
      <c r="E46" s="682"/>
      <c r="F46" s="651"/>
      <c r="G46" s="682"/>
      <c r="H46" s="651"/>
      <c r="I46" s="682"/>
      <c r="J46" s="651"/>
      <c r="K46" s="682"/>
      <c r="L46" s="651"/>
      <c r="M46" s="682"/>
      <c r="N46" s="651"/>
      <c r="O46" s="682"/>
      <c r="P46" s="651"/>
      <c r="Q46" s="682"/>
      <c r="R46" s="651"/>
      <c r="S46" s="682"/>
      <c r="T46" s="651"/>
      <c r="U46" s="682"/>
      <c r="V46" s="651"/>
      <c r="W46" s="682"/>
      <c r="X46" s="117"/>
      <c r="Y46" s="112">
        <f t="shared" si="8"/>
        <v>0</v>
      </c>
      <c r="Z46" s="385">
        <v>5</v>
      </c>
      <c r="AA46" s="223">
        <f t="shared" si="9"/>
        <v>0</v>
      </c>
      <c r="AB46" s="121"/>
      <c r="AD46" s="235"/>
    </row>
    <row r="47" spans="1:91" ht="28.5" customHeight="1" x14ac:dyDescent="0.2">
      <c r="A47" s="375"/>
      <c r="B47" s="250" t="s">
        <v>318</v>
      </c>
      <c r="C47" s="138" t="s">
        <v>407</v>
      </c>
      <c r="D47" s="651"/>
      <c r="E47" s="682"/>
      <c r="F47" s="651"/>
      <c r="G47" s="682"/>
      <c r="H47" s="651"/>
      <c r="I47" s="682"/>
      <c r="J47" s="651"/>
      <c r="K47" s="682"/>
      <c r="L47" s="651"/>
      <c r="M47" s="682"/>
      <c r="N47" s="651"/>
      <c r="O47" s="682"/>
      <c r="P47" s="651"/>
      <c r="Q47" s="682"/>
      <c r="R47" s="651"/>
      <c r="S47" s="682"/>
      <c r="T47" s="651"/>
      <c r="U47" s="682"/>
      <c r="V47" s="651"/>
      <c r="W47" s="682"/>
      <c r="X47" s="117"/>
      <c r="Y47" s="107">
        <f t="shared" si="8"/>
        <v>0</v>
      </c>
      <c r="Z47" s="384">
        <v>5</v>
      </c>
      <c r="AA47" s="223">
        <f t="shared" si="9"/>
        <v>0</v>
      </c>
      <c r="AB47" s="121"/>
      <c r="AD47" s="235" t="s">
        <v>52</v>
      </c>
    </row>
    <row r="48" spans="1:91" ht="45" customHeight="1" x14ac:dyDescent="0.2">
      <c r="A48" s="375"/>
      <c r="B48" s="250" t="s">
        <v>569</v>
      </c>
      <c r="C48" s="138" t="s">
        <v>472</v>
      </c>
      <c r="D48" s="651"/>
      <c r="E48" s="682"/>
      <c r="F48" s="651"/>
      <c r="G48" s="682"/>
      <c r="H48" s="651"/>
      <c r="I48" s="682"/>
      <c r="J48" s="651"/>
      <c r="K48" s="682"/>
      <c r="L48" s="651"/>
      <c r="M48" s="682"/>
      <c r="N48" s="651"/>
      <c r="O48" s="682"/>
      <c r="P48" s="651"/>
      <c r="Q48" s="682"/>
      <c r="R48" s="651"/>
      <c r="S48" s="682"/>
      <c r="T48" s="651"/>
      <c r="U48" s="682"/>
      <c r="V48" s="651"/>
      <c r="W48" s="682"/>
      <c r="X48" s="117"/>
      <c r="Y48" s="112">
        <f t="shared" si="8"/>
        <v>0</v>
      </c>
      <c r="Z48" s="385">
        <v>10</v>
      </c>
      <c r="AA48" s="223">
        <f t="shared" si="9"/>
        <v>0</v>
      </c>
      <c r="AB48" s="121"/>
      <c r="AD48" s="235"/>
    </row>
    <row r="49" spans="1:91" ht="27.95" customHeight="1" x14ac:dyDescent="0.2">
      <c r="A49" s="375"/>
      <c r="B49" s="250" t="s">
        <v>98</v>
      </c>
      <c r="C49" s="128" t="s">
        <v>427</v>
      </c>
      <c r="D49" s="651"/>
      <c r="E49" s="682"/>
      <c r="F49" s="651"/>
      <c r="G49" s="682"/>
      <c r="H49" s="651"/>
      <c r="I49" s="682"/>
      <c r="J49" s="651"/>
      <c r="K49" s="682"/>
      <c r="L49" s="651"/>
      <c r="M49" s="682"/>
      <c r="N49" s="651"/>
      <c r="O49" s="682"/>
      <c r="P49" s="651"/>
      <c r="Q49" s="682"/>
      <c r="R49" s="651"/>
      <c r="S49" s="682"/>
      <c r="T49" s="651"/>
      <c r="U49" s="682"/>
      <c r="V49" s="651"/>
      <c r="W49" s="682"/>
      <c r="X49" s="117"/>
      <c r="Y49" s="112">
        <f t="shared" si="8"/>
        <v>0</v>
      </c>
      <c r="Z49" s="385">
        <v>10</v>
      </c>
      <c r="AA49" s="223">
        <f t="shared" si="9"/>
        <v>0</v>
      </c>
      <c r="AB49" s="121"/>
      <c r="AD49" s="235" t="s">
        <v>52</v>
      </c>
    </row>
    <row r="50" spans="1:91" ht="27.95" customHeight="1" x14ac:dyDescent="0.2">
      <c r="A50" s="375"/>
      <c r="B50" s="250" t="s">
        <v>118</v>
      </c>
      <c r="C50" s="138" t="s">
        <v>129</v>
      </c>
      <c r="D50" s="651"/>
      <c r="E50" s="682"/>
      <c r="F50" s="651"/>
      <c r="G50" s="682"/>
      <c r="H50" s="651"/>
      <c r="I50" s="682"/>
      <c r="J50" s="651"/>
      <c r="K50" s="682"/>
      <c r="L50" s="651"/>
      <c r="M50" s="682"/>
      <c r="N50" s="651"/>
      <c r="O50" s="682"/>
      <c r="P50" s="651"/>
      <c r="Q50" s="682"/>
      <c r="R50" s="651"/>
      <c r="S50" s="682"/>
      <c r="T50" s="651"/>
      <c r="U50" s="682"/>
      <c r="V50" s="651"/>
      <c r="W50" s="682"/>
      <c r="X50" s="117"/>
      <c r="Y50" s="112">
        <f t="shared" si="8"/>
        <v>0</v>
      </c>
      <c r="Z50" s="385">
        <v>10</v>
      </c>
      <c r="AA50" s="223">
        <f t="shared" si="9"/>
        <v>0</v>
      </c>
      <c r="AB50" s="121"/>
      <c r="AD50" s="235"/>
    </row>
    <row r="51" spans="1:91" ht="27.95" customHeight="1" thickBot="1" x14ac:dyDescent="0.25">
      <c r="A51" s="375"/>
      <c r="B51" s="250" t="s">
        <v>119</v>
      </c>
      <c r="C51" s="138" t="s">
        <v>25</v>
      </c>
      <c r="D51" s="630"/>
      <c r="E51" s="631"/>
      <c r="F51" s="630"/>
      <c r="G51" s="631"/>
      <c r="H51" s="630"/>
      <c r="I51" s="631"/>
      <c r="J51" s="630"/>
      <c r="K51" s="631"/>
      <c r="L51" s="630"/>
      <c r="M51" s="631"/>
      <c r="N51" s="630"/>
      <c r="O51" s="631"/>
      <c r="P51" s="630"/>
      <c r="Q51" s="631"/>
      <c r="R51" s="630"/>
      <c r="S51" s="631"/>
      <c r="T51" s="630"/>
      <c r="U51" s="631"/>
      <c r="V51" s="630"/>
      <c r="W51" s="631"/>
      <c r="X51" s="117"/>
      <c r="Y51" s="108">
        <f t="shared" si="8"/>
        <v>0</v>
      </c>
      <c r="Z51" s="385">
        <v>10</v>
      </c>
      <c r="AA51" s="223">
        <f t="shared" si="9"/>
        <v>0</v>
      </c>
      <c r="AB51" s="121"/>
      <c r="AD51" s="235" t="s">
        <v>52</v>
      </c>
    </row>
    <row r="52" spans="1:91" ht="21" customHeight="1" thickTop="1" x14ac:dyDescent="0.2">
      <c r="A52" s="375"/>
      <c r="B52" s="438"/>
      <c r="C52" s="439"/>
      <c r="D52" s="815" t="s">
        <v>199</v>
      </c>
      <c r="E52" s="816"/>
      <c r="F52" s="816"/>
      <c r="G52" s="816"/>
      <c r="H52" s="816"/>
      <c r="I52" s="816"/>
      <c r="J52" s="816"/>
      <c r="K52" s="816"/>
      <c r="L52" s="816"/>
      <c r="M52" s="816"/>
      <c r="N52" s="816"/>
      <c r="O52" s="816"/>
      <c r="P52" s="816"/>
      <c r="Q52" s="816"/>
      <c r="R52" s="816"/>
      <c r="S52" s="816"/>
      <c r="T52" s="816"/>
      <c r="U52" s="816"/>
      <c r="V52" s="816"/>
      <c r="W52" s="816"/>
      <c r="X52" s="817"/>
      <c r="Y52" s="65">
        <f>SUM(Y44:Y51)</f>
        <v>0</v>
      </c>
      <c r="Z52" s="377">
        <f>SUM(Z44:Z51)</f>
        <v>65</v>
      </c>
      <c r="AA52" s="256"/>
      <c r="AB52" s="64"/>
      <c r="AD52" s="235"/>
    </row>
    <row r="53" spans="1:91" ht="21" customHeight="1" thickBot="1" x14ac:dyDescent="0.25">
      <c r="A53" s="381"/>
      <c r="B53" s="246"/>
      <c r="C53" s="325"/>
      <c r="D53" s="890"/>
      <c r="E53" s="891"/>
      <c r="F53" s="875">
        <v>40</v>
      </c>
      <c r="G53" s="876"/>
      <c r="H53" s="876"/>
      <c r="I53" s="876"/>
      <c r="J53" s="876"/>
      <c r="K53" s="876"/>
      <c r="L53" s="876"/>
      <c r="M53" s="876"/>
      <c r="N53" s="876"/>
      <c r="O53" s="876"/>
      <c r="P53" s="876"/>
      <c r="Q53" s="876"/>
      <c r="R53" s="876"/>
      <c r="S53" s="876"/>
      <c r="T53" s="876"/>
      <c r="U53" s="876"/>
      <c r="V53" s="876"/>
      <c r="W53" s="876"/>
      <c r="X53" s="876"/>
      <c r="Y53" s="876"/>
      <c r="Z53" s="877"/>
      <c r="AA53" s="256"/>
      <c r="AB53" s="64"/>
      <c r="AD53" s="235"/>
    </row>
    <row r="54" spans="1:91" s="1" customFormat="1" ht="30" customHeight="1" thickBot="1" x14ac:dyDescent="0.25">
      <c r="A54" s="375"/>
      <c r="B54" s="274" t="s">
        <v>751</v>
      </c>
      <c r="C54" s="176" t="s">
        <v>752</v>
      </c>
      <c r="D54" s="322"/>
      <c r="E54" s="320"/>
      <c r="F54" s="34"/>
      <c r="G54" s="321"/>
      <c r="H54" s="322"/>
      <c r="I54" s="320"/>
      <c r="J54" s="445"/>
      <c r="K54" s="321"/>
      <c r="L54" s="484"/>
      <c r="M54" s="320"/>
      <c r="N54" s="323"/>
      <c r="O54" s="321"/>
      <c r="P54" s="322"/>
      <c r="Q54" s="320"/>
      <c r="R54" s="323"/>
      <c r="S54" s="321"/>
      <c r="T54" s="34"/>
      <c r="U54" s="320"/>
      <c r="V54" s="323"/>
      <c r="W54" s="320"/>
      <c r="X54" s="348"/>
      <c r="Y54" s="446"/>
      <c r="Z54" s="391"/>
      <c r="AA54" s="258"/>
      <c r="AB54" s="64"/>
      <c r="AC54" s="225"/>
      <c r="AD54" s="228"/>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64"/>
      <c r="CH54" s="64"/>
      <c r="CI54" s="64"/>
      <c r="CJ54" s="64"/>
      <c r="CK54" s="64"/>
      <c r="CL54" s="64"/>
      <c r="CM54" s="64"/>
    </row>
    <row r="55" spans="1:91" s="1" customFormat="1" ht="45" customHeight="1" x14ac:dyDescent="0.2">
      <c r="A55" s="375"/>
      <c r="B55" s="266" t="s">
        <v>753</v>
      </c>
      <c r="C55" s="139" t="s">
        <v>1073</v>
      </c>
      <c r="D55" s="650"/>
      <c r="E55" s="705"/>
      <c r="F55" s="650"/>
      <c r="G55" s="705"/>
      <c r="H55" s="650"/>
      <c r="I55" s="705"/>
      <c r="J55" s="650"/>
      <c r="K55" s="705"/>
      <c r="L55" s="650"/>
      <c r="M55" s="705"/>
      <c r="N55" s="650"/>
      <c r="O55" s="705"/>
      <c r="P55" s="650"/>
      <c r="Q55" s="705"/>
      <c r="R55" s="650"/>
      <c r="S55" s="705"/>
      <c r="T55" s="650"/>
      <c r="U55" s="705"/>
      <c r="V55" s="650"/>
      <c r="W55" s="705"/>
      <c r="X55" s="198"/>
      <c r="Y55" s="621">
        <f>IF(OR(D55="s",F55="s",H55="s",J55="s",L55="s",N55="s",P55="s",R55="s",T55="s",V55="s"), 0, IF(OR(D55="a",F55="a",H55="a",J55="a",L55="a",N55="a",P55="a",R55="a",T55="a",V55="a"),Z55,0))</f>
        <v>0</v>
      </c>
      <c r="Z55" s="399">
        <v>20</v>
      </c>
      <c r="AA55" s="14">
        <f t="shared" ref="AA55:AA65" si="10">COUNTIF(D55:W55,"a")+COUNTIF(D55:W55,"s")</f>
        <v>0</v>
      </c>
      <c r="AB55" s="447"/>
      <c r="AC55" s="225"/>
      <c r="AD55" s="228" t="s">
        <v>52</v>
      </c>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64"/>
      <c r="CH55" s="64"/>
      <c r="CI55" s="64"/>
      <c r="CJ55" s="64"/>
      <c r="CK55" s="64"/>
      <c r="CL55" s="64"/>
      <c r="CM55" s="64"/>
    </row>
    <row r="56" spans="1:91" s="1" customFormat="1" ht="45" customHeight="1" x14ac:dyDescent="0.2">
      <c r="A56" s="375"/>
      <c r="B56" s="250" t="s">
        <v>754</v>
      </c>
      <c r="C56" s="138" t="s">
        <v>755</v>
      </c>
      <c r="D56" s="651"/>
      <c r="E56" s="682"/>
      <c r="F56" s="651"/>
      <c r="G56" s="682"/>
      <c r="H56" s="651"/>
      <c r="I56" s="682"/>
      <c r="J56" s="651"/>
      <c r="K56" s="682"/>
      <c r="L56" s="651"/>
      <c r="M56" s="682"/>
      <c r="N56" s="651"/>
      <c r="O56" s="682"/>
      <c r="P56" s="651"/>
      <c r="Q56" s="682"/>
      <c r="R56" s="651"/>
      <c r="S56" s="682"/>
      <c r="T56" s="651"/>
      <c r="U56" s="682"/>
      <c r="V56" s="651"/>
      <c r="W56" s="682"/>
      <c r="X56" s="198"/>
      <c r="Y56" s="107">
        <f t="shared" ref="Y56:Y65" si="11">IF(OR(D56="s",F56="s",H56="s",J56="s",L56="s",N56="s",P56="s",R56="s",T56="s",V56="s"), 0, IF(OR(D56="a",F56="a",H56="a",J56="a",L56="a",N56="a",P56="a",R56="a",T56="a",V56="a"),Z56,0))</f>
        <v>0</v>
      </c>
      <c r="Z56" s="372">
        <v>10</v>
      </c>
      <c r="AA56" s="14">
        <f t="shared" si="10"/>
        <v>0</v>
      </c>
      <c r="AB56" s="447"/>
      <c r="AC56" s="225"/>
      <c r="AD56" s="228" t="s">
        <v>52</v>
      </c>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64"/>
      <c r="CH56" s="64"/>
      <c r="CI56" s="64"/>
      <c r="CJ56" s="64"/>
      <c r="CK56" s="64"/>
      <c r="CL56" s="64"/>
      <c r="CM56" s="64"/>
    </row>
    <row r="57" spans="1:91" s="1" customFormat="1" ht="45" customHeight="1" x14ac:dyDescent="0.2">
      <c r="A57" s="375"/>
      <c r="B57" s="250" t="s">
        <v>756</v>
      </c>
      <c r="C57" s="138" t="s">
        <v>757</v>
      </c>
      <c r="D57" s="651"/>
      <c r="E57" s="682"/>
      <c r="F57" s="651"/>
      <c r="G57" s="682"/>
      <c r="H57" s="651"/>
      <c r="I57" s="682"/>
      <c r="J57" s="651"/>
      <c r="K57" s="682"/>
      <c r="L57" s="651"/>
      <c r="M57" s="682"/>
      <c r="N57" s="651"/>
      <c r="O57" s="682"/>
      <c r="P57" s="651"/>
      <c r="Q57" s="682"/>
      <c r="R57" s="651"/>
      <c r="S57" s="682"/>
      <c r="T57" s="651"/>
      <c r="U57" s="682"/>
      <c r="V57" s="651"/>
      <c r="W57" s="682"/>
      <c r="X57" s="198"/>
      <c r="Y57" s="112">
        <f t="shared" si="11"/>
        <v>0</v>
      </c>
      <c r="Z57" s="376">
        <v>5</v>
      </c>
      <c r="AA57" s="14">
        <f t="shared" si="10"/>
        <v>0</v>
      </c>
      <c r="AB57" s="447"/>
      <c r="AC57" s="225"/>
      <c r="AD57" s="228" t="s">
        <v>750</v>
      </c>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64"/>
      <c r="CH57" s="64"/>
      <c r="CI57" s="64"/>
      <c r="CJ57" s="64"/>
      <c r="CK57" s="64"/>
      <c r="CL57" s="64"/>
      <c r="CM57" s="64"/>
    </row>
    <row r="58" spans="1:91" s="1" customFormat="1" ht="45" customHeight="1" x14ac:dyDescent="0.2">
      <c r="A58" s="375"/>
      <c r="B58" s="250" t="s">
        <v>758</v>
      </c>
      <c r="C58" s="138" t="s">
        <v>759</v>
      </c>
      <c r="D58" s="651"/>
      <c r="E58" s="682"/>
      <c r="F58" s="651"/>
      <c r="G58" s="682"/>
      <c r="H58" s="651"/>
      <c r="I58" s="682"/>
      <c r="J58" s="651"/>
      <c r="K58" s="682"/>
      <c r="L58" s="651"/>
      <c r="M58" s="682"/>
      <c r="N58" s="651"/>
      <c r="O58" s="682"/>
      <c r="P58" s="651"/>
      <c r="Q58" s="682"/>
      <c r="R58" s="651"/>
      <c r="S58" s="682"/>
      <c r="T58" s="651"/>
      <c r="U58" s="682"/>
      <c r="V58" s="651"/>
      <c r="W58" s="682"/>
      <c r="X58" s="198"/>
      <c r="Y58" s="107">
        <f t="shared" si="11"/>
        <v>0</v>
      </c>
      <c r="Z58" s="372">
        <v>5</v>
      </c>
      <c r="AA58" s="14">
        <f t="shared" si="10"/>
        <v>0</v>
      </c>
      <c r="AB58" s="447"/>
      <c r="AC58" s="225"/>
      <c r="AD58" s="228" t="s">
        <v>52</v>
      </c>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64"/>
      <c r="CH58" s="64"/>
      <c r="CI58" s="64"/>
      <c r="CJ58" s="64"/>
      <c r="CK58" s="64"/>
      <c r="CL58" s="64"/>
      <c r="CM58" s="64"/>
    </row>
    <row r="59" spans="1:91" s="1" customFormat="1" ht="45" customHeight="1" x14ac:dyDescent="0.2">
      <c r="A59" s="375"/>
      <c r="B59" s="250" t="s">
        <v>760</v>
      </c>
      <c r="C59" s="138" t="s">
        <v>761</v>
      </c>
      <c r="D59" s="651"/>
      <c r="E59" s="682"/>
      <c r="F59" s="651"/>
      <c r="G59" s="682"/>
      <c r="H59" s="651"/>
      <c r="I59" s="682"/>
      <c r="J59" s="651"/>
      <c r="K59" s="682"/>
      <c r="L59" s="651"/>
      <c r="M59" s="682"/>
      <c r="N59" s="651"/>
      <c r="O59" s="682"/>
      <c r="P59" s="651"/>
      <c r="Q59" s="682"/>
      <c r="R59" s="651"/>
      <c r="S59" s="682"/>
      <c r="T59" s="651"/>
      <c r="U59" s="682"/>
      <c r="V59" s="651"/>
      <c r="W59" s="682"/>
      <c r="X59" s="198"/>
      <c r="Y59" s="112">
        <f t="shared" si="11"/>
        <v>0</v>
      </c>
      <c r="Z59" s="376">
        <v>5</v>
      </c>
      <c r="AA59" s="14">
        <f t="shared" si="10"/>
        <v>0</v>
      </c>
      <c r="AB59" s="447"/>
      <c r="AC59" s="225"/>
      <c r="AD59" s="228" t="s">
        <v>750</v>
      </c>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64"/>
      <c r="CH59" s="64"/>
      <c r="CI59" s="64"/>
      <c r="CJ59" s="64"/>
      <c r="CK59" s="64"/>
      <c r="CL59" s="64"/>
      <c r="CM59" s="64"/>
    </row>
    <row r="60" spans="1:91" s="1" customFormat="1" ht="45" customHeight="1" x14ac:dyDescent="0.2">
      <c r="A60" s="375"/>
      <c r="B60" s="250" t="s">
        <v>1074</v>
      </c>
      <c r="C60" s="137" t="s">
        <v>1075</v>
      </c>
      <c r="D60" s="651"/>
      <c r="E60" s="682"/>
      <c r="F60" s="651"/>
      <c r="G60" s="682"/>
      <c r="H60" s="651"/>
      <c r="I60" s="682"/>
      <c r="J60" s="651"/>
      <c r="K60" s="682"/>
      <c r="L60" s="651"/>
      <c r="M60" s="682"/>
      <c r="N60" s="651"/>
      <c r="O60" s="682"/>
      <c r="P60" s="651"/>
      <c r="Q60" s="682"/>
      <c r="R60" s="651"/>
      <c r="S60" s="682"/>
      <c r="T60" s="651"/>
      <c r="U60" s="682"/>
      <c r="V60" s="651"/>
      <c r="W60" s="682"/>
      <c r="X60" s="198"/>
      <c r="Y60" s="112">
        <f t="shared" si="11"/>
        <v>0</v>
      </c>
      <c r="Z60" s="376">
        <v>5</v>
      </c>
      <c r="AA60" s="14">
        <f t="shared" si="10"/>
        <v>0</v>
      </c>
      <c r="AB60" s="447"/>
      <c r="AC60" s="225"/>
      <c r="AD60" s="228" t="s">
        <v>750</v>
      </c>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64"/>
      <c r="CH60" s="64"/>
      <c r="CI60" s="64"/>
      <c r="CJ60" s="64"/>
      <c r="CK60" s="64"/>
      <c r="CL60" s="64"/>
      <c r="CM60" s="64"/>
    </row>
    <row r="61" spans="1:91" s="1" customFormat="1" ht="106.5" customHeight="1" x14ac:dyDescent="0.2">
      <c r="A61" s="375"/>
      <c r="B61" s="250" t="s">
        <v>1076</v>
      </c>
      <c r="C61" s="137" t="s">
        <v>1077</v>
      </c>
      <c r="D61" s="651"/>
      <c r="E61" s="682"/>
      <c r="F61" s="651"/>
      <c r="G61" s="682"/>
      <c r="H61" s="651"/>
      <c r="I61" s="682"/>
      <c r="J61" s="651"/>
      <c r="K61" s="682"/>
      <c r="L61" s="651"/>
      <c r="M61" s="682"/>
      <c r="N61" s="651"/>
      <c r="O61" s="682"/>
      <c r="P61" s="651"/>
      <c r="Q61" s="682"/>
      <c r="R61" s="651"/>
      <c r="S61" s="682"/>
      <c r="T61" s="651"/>
      <c r="U61" s="682"/>
      <c r="V61" s="651"/>
      <c r="W61" s="682"/>
      <c r="X61" s="198"/>
      <c r="Y61" s="112">
        <f t="shared" si="11"/>
        <v>0</v>
      </c>
      <c r="Z61" s="376">
        <v>5</v>
      </c>
      <c r="AA61" s="14">
        <f t="shared" si="10"/>
        <v>0</v>
      </c>
      <c r="AB61" s="447"/>
      <c r="AC61" s="225"/>
      <c r="AD61" s="228" t="s">
        <v>750</v>
      </c>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64"/>
      <c r="CH61" s="64"/>
      <c r="CI61" s="64"/>
      <c r="CJ61" s="64"/>
      <c r="CK61" s="64"/>
      <c r="CL61" s="64"/>
      <c r="CM61" s="64"/>
    </row>
    <row r="62" spans="1:91" s="1" customFormat="1" ht="45" customHeight="1" x14ac:dyDescent="0.2">
      <c r="A62" s="375"/>
      <c r="B62" s="250" t="s">
        <v>1078</v>
      </c>
      <c r="C62" s="137" t="s">
        <v>1153</v>
      </c>
      <c r="D62" s="651"/>
      <c r="E62" s="682"/>
      <c r="F62" s="651"/>
      <c r="G62" s="682"/>
      <c r="H62" s="651"/>
      <c r="I62" s="682"/>
      <c r="J62" s="651"/>
      <c r="K62" s="682"/>
      <c r="L62" s="651"/>
      <c r="M62" s="682"/>
      <c r="N62" s="651"/>
      <c r="O62" s="682"/>
      <c r="P62" s="651"/>
      <c r="Q62" s="682"/>
      <c r="R62" s="651"/>
      <c r="S62" s="682"/>
      <c r="T62" s="651"/>
      <c r="U62" s="682"/>
      <c r="V62" s="651"/>
      <c r="W62" s="682"/>
      <c r="X62" s="198"/>
      <c r="Y62" s="112">
        <f t="shared" si="11"/>
        <v>0</v>
      </c>
      <c r="Z62" s="376">
        <v>5</v>
      </c>
      <c r="AA62" s="14">
        <f t="shared" si="10"/>
        <v>0</v>
      </c>
      <c r="AB62" s="447"/>
      <c r="AC62" s="225"/>
      <c r="AD62" s="228" t="s">
        <v>750</v>
      </c>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64"/>
      <c r="CH62" s="64"/>
      <c r="CI62" s="64"/>
      <c r="CJ62" s="64"/>
      <c r="CK62" s="64"/>
      <c r="CL62" s="64"/>
      <c r="CM62" s="64"/>
    </row>
    <row r="63" spans="1:91" s="1" customFormat="1" ht="45" customHeight="1" x14ac:dyDescent="0.2">
      <c r="A63" s="375"/>
      <c r="B63" s="250" t="s">
        <v>1079</v>
      </c>
      <c r="C63" s="137" t="s">
        <v>1080</v>
      </c>
      <c r="D63" s="651"/>
      <c r="E63" s="682"/>
      <c r="F63" s="651"/>
      <c r="G63" s="682"/>
      <c r="H63" s="651"/>
      <c r="I63" s="682"/>
      <c r="J63" s="651"/>
      <c r="K63" s="682"/>
      <c r="L63" s="651"/>
      <c r="M63" s="682"/>
      <c r="N63" s="651"/>
      <c r="O63" s="682"/>
      <c r="P63" s="651"/>
      <c r="Q63" s="682"/>
      <c r="R63" s="651"/>
      <c r="S63" s="682"/>
      <c r="T63" s="651"/>
      <c r="U63" s="682"/>
      <c r="V63" s="651"/>
      <c r="W63" s="682"/>
      <c r="X63" s="198"/>
      <c r="Y63" s="112">
        <f t="shared" si="11"/>
        <v>0</v>
      </c>
      <c r="Z63" s="376">
        <v>5</v>
      </c>
      <c r="AA63" s="14">
        <f t="shared" si="10"/>
        <v>0</v>
      </c>
      <c r="AB63" s="447"/>
      <c r="AC63" s="225"/>
      <c r="AD63" s="228" t="s">
        <v>750</v>
      </c>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64"/>
      <c r="CH63" s="64"/>
      <c r="CI63" s="64"/>
      <c r="CJ63" s="64"/>
      <c r="CK63" s="64"/>
      <c r="CL63" s="64"/>
      <c r="CM63" s="64"/>
    </row>
    <row r="64" spans="1:91" s="1" customFormat="1" ht="67.7" customHeight="1" x14ac:dyDescent="0.2">
      <c r="A64" s="375"/>
      <c r="B64" s="250" t="s">
        <v>1081</v>
      </c>
      <c r="C64" s="137" t="s">
        <v>1082</v>
      </c>
      <c r="D64" s="651"/>
      <c r="E64" s="682"/>
      <c r="F64" s="651"/>
      <c r="G64" s="682"/>
      <c r="H64" s="651"/>
      <c r="I64" s="682"/>
      <c r="J64" s="651"/>
      <c r="K64" s="682"/>
      <c r="L64" s="651"/>
      <c r="M64" s="682"/>
      <c r="N64" s="651"/>
      <c r="O64" s="682"/>
      <c r="P64" s="651"/>
      <c r="Q64" s="682"/>
      <c r="R64" s="651"/>
      <c r="S64" s="682"/>
      <c r="T64" s="651"/>
      <c r="U64" s="682"/>
      <c r="V64" s="651"/>
      <c r="W64" s="682"/>
      <c r="X64" s="198"/>
      <c r="Y64" s="112">
        <f t="shared" si="11"/>
        <v>0</v>
      </c>
      <c r="Z64" s="376">
        <v>5</v>
      </c>
      <c r="AA64" s="14">
        <f t="shared" si="10"/>
        <v>0</v>
      </c>
      <c r="AB64" s="447"/>
      <c r="AC64" s="225"/>
      <c r="AD64" s="228" t="s">
        <v>750</v>
      </c>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64"/>
      <c r="CH64" s="64"/>
      <c r="CI64" s="64"/>
      <c r="CJ64" s="64"/>
      <c r="CK64" s="64"/>
      <c r="CL64" s="64"/>
      <c r="CM64" s="64"/>
    </row>
    <row r="65" spans="1:91" s="1" customFormat="1" ht="67.7" customHeight="1" thickBot="1" x14ac:dyDescent="0.25">
      <c r="A65" s="375"/>
      <c r="B65" s="250" t="s">
        <v>1083</v>
      </c>
      <c r="C65" s="137" t="s">
        <v>1084</v>
      </c>
      <c r="D65" s="651"/>
      <c r="E65" s="682"/>
      <c r="F65" s="651"/>
      <c r="G65" s="682"/>
      <c r="H65" s="651"/>
      <c r="I65" s="682"/>
      <c r="J65" s="651"/>
      <c r="K65" s="682"/>
      <c r="L65" s="651"/>
      <c r="M65" s="682"/>
      <c r="N65" s="651"/>
      <c r="O65" s="682"/>
      <c r="P65" s="651"/>
      <c r="Q65" s="682"/>
      <c r="R65" s="651"/>
      <c r="S65" s="682"/>
      <c r="T65" s="651"/>
      <c r="U65" s="682"/>
      <c r="V65" s="651"/>
      <c r="W65" s="682"/>
      <c r="X65" s="198"/>
      <c r="Y65" s="112">
        <f t="shared" si="11"/>
        <v>0</v>
      </c>
      <c r="Z65" s="376">
        <v>5</v>
      </c>
      <c r="AA65" s="14">
        <f t="shared" si="10"/>
        <v>0</v>
      </c>
      <c r="AB65" s="447"/>
      <c r="AC65" s="225"/>
      <c r="AD65" s="228" t="s">
        <v>750</v>
      </c>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64"/>
      <c r="CH65" s="64"/>
      <c r="CI65" s="64"/>
      <c r="CJ65" s="64"/>
      <c r="CK65" s="64"/>
      <c r="CL65" s="64"/>
      <c r="CM65" s="64"/>
    </row>
    <row r="66" spans="1:91" s="1" customFormat="1" ht="21" customHeight="1" thickTop="1" thickBot="1" x14ac:dyDescent="0.25">
      <c r="A66" s="375"/>
      <c r="B66" s="11"/>
      <c r="C66" s="141"/>
      <c r="D66" s="697" t="s">
        <v>199</v>
      </c>
      <c r="E66" s="698"/>
      <c r="F66" s="698"/>
      <c r="G66" s="698"/>
      <c r="H66" s="698"/>
      <c r="I66" s="698"/>
      <c r="J66" s="698"/>
      <c r="K66" s="698"/>
      <c r="L66" s="698"/>
      <c r="M66" s="698"/>
      <c r="N66" s="698"/>
      <c r="O66" s="698"/>
      <c r="P66" s="698"/>
      <c r="Q66" s="698"/>
      <c r="R66" s="698"/>
      <c r="S66" s="698"/>
      <c r="T66" s="698"/>
      <c r="U66" s="698"/>
      <c r="V66" s="698"/>
      <c r="W66" s="698"/>
      <c r="X66" s="744"/>
      <c r="Y66" s="245">
        <f>SUM(Y55:Y65)</f>
        <v>0</v>
      </c>
      <c r="Z66" s="373">
        <f>SUM(Z55:Z65)</f>
        <v>75</v>
      </c>
      <c r="AA66" s="258"/>
      <c r="AB66" s="64"/>
      <c r="AC66" s="225"/>
      <c r="AD66" s="228"/>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64"/>
      <c r="CH66" s="64"/>
      <c r="CI66" s="64"/>
      <c r="CJ66" s="64"/>
      <c r="CK66" s="64"/>
      <c r="CL66" s="64"/>
      <c r="CM66" s="64"/>
    </row>
    <row r="67" spans="1:91" s="1" customFormat="1" ht="21" customHeight="1" thickBot="1" x14ac:dyDescent="0.25">
      <c r="A67" s="365"/>
      <c r="B67" s="246"/>
      <c r="C67" s="452"/>
      <c r="D67" s="700"/>
      <c r="E67" s="701"/>
      <c r="F67" s="892">
        <v>35</v>
      </c>
      <c r="G67" s="893"/>
      <c r="H67" s="893"/>
      <c r="I67" s="893"/>
      <c r="J67" s="893"/>
      <c r="K67" s="893"/>
      <c r="L67" s="893"/>
      <c r="M67" s="893"/>
      <c r="N67" s="893"/>
      <c r="O67" s="893"/>
      <c r="P67" s="893"/>
      <c r="Q67" s="893"/>
      <c r="R67" s="893"/>
      <c r="S67" s="893"/>
      <c r="T67" s="893"/>
      <c r="U67" s="893"/>
      <c r="V67" s="893"/>
      <c r="W67" s="893"/>
      <c r="X67" s="893"/>
      <c r="Y67" s="893"/>
      <c r="Z67" s="894"/>
      <c r="AA67" s="258"/>
      <c r="AB67" s="64"/>
      <c r="AC67" s="225"/>
      <c r="AD67" s="228"/>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64"/>
      <c r="CH67" s="64"/>
      <c r="CI67" s="64"/>
      <c r="CJ67" s="64"/>
      <c r="CK67" s="64"/>
      <c r="CL67" s="64"/>
      <c r="CM67" s="64"/>
    </row>
    <row r="68" spans="1:91" s="1" customFormat="1" ht="30" customHeight="1" thickBot="1" x14ac:dyDescent="0.25">
      <c r="A68" s="362"/>
      <c r="B68" s="274" t="s">
        <v>592</v>
      </c>
      <c r="C68" s="176" t="s">
        <v>593</v>
      </c>
      <c r="D68" s="322"/>
      <c r="E68" s="320"/>
      <c r="F68" s="34"/>
      <c r="G68" s="321"/>
      <c r="H68" s="322"/>
      <c r="I68" s="320"/>
      <c r="J68" s="445"/>
      <c r="K68" s="321"/>
      <c r="L68" s="484"/>
      <c r="M68" s="320"/>
      <c r="N68" s="323"/>
      <c r="O68" s="321"/>
      <c r="P68" s="322"/>
      <c r="Q68" s="320"/>
      <c r="R68" s="323"/>
      <c r="S68" s="321"/>
      <c r="T68" s="34"/>
      <c r="U68" s="320"/>
      <c r="V68" s="323"/>
      <c r="W68" s="320"/>
      <c r="X68" s="348"/>
      <c r="Y68" s="446"/>
      <c r="Z68" s="391"/>
      <c r="AA68" s="258"/>
      <c r="AB68" s="64"/>
      <c r="AC68" s="225"/>
      <c r="AD68" s="448"/>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64"/>
      <c r="CH68" s="64"/>
      <c r="CI68" s="64"/>
      <c r="CJ68" s="64"/>
      <c r="CK68" s="64"/>
      <c r="CL68" s="64"/>
      <c r="CM68" s="64"/>
    </row>
    <row r="69" spans="1:91" s="1" customFormat="1" ht="30" customHeight="1" thickBot="1" x14ac:dyDescent="0.25">
      <c r="A69" s="378"/>
      <c r="B69" s="241"/>
      <c r="C69" s="159" t="s">
        <v>617</v>
      </c>
      <c r="D69" s="822"/>
      <c r="E69" s="792"/>
      <c r="F69" s="792"/>
      <c r="G69" s="792"/>
      <c r="H69" s="792"/>
      <c r="I69" s="792"/>
      <c r="J69" s="792"/>
      <c r="K69" s="792"/>
      <c r="L69" s="792"/>
      <c r="M69" s="792"/>
      <c r="N69" s="792"/>
      <c r="O69" s="792"/>
      <c r="P69" s="792"/>
      <c r="Q69" s="792"/>
      <c r="R69" s="792"/>
      <c r="S69" s="792"/>
      <c r="T69" s="792"/>
      <c r="U69" s="792"/>
      <c r="V69" s="792"/>
      <c r="W69" s="792"/>
      <c r="X69" s="792"/>
      <c r="Y69" s="792"/>
      <c r="Z69" s="793"/>
      <c r="AA69" s="258"/>
      <c r="AB69" s="64"/>
      <c r="AC69" s="225"/>
      <c r="AD69" s="448"/>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64"/>
      <c r="CH69" s="64"/>
      <c r="CI69" s="64"/>
      <c r="CJ69" s="64"/>
      <c r="CK69" s="64"/>
      <c r="CL69" s="64"/>
      <c r="CM69" s="64"/>
    </row>
    <row r="70" spans="1:91" s="1" customFormat="1" ht="27.95" customHeight="1" x14ac:dyDescent="0.2">
      <c r="A70" s="375"/>
      <c r="B70" s="266" t="s">
        <v>594</v>
      </c>
      <c r="C70" s="139" t="s">
        <v>595</v>
      </c>
      <c r="D70" s="803"/>
      <c r="E70" s="804"/>
      <c r="F70" s="803"/>
      <c r="G70" s="804"/>
      <c r="H70" s="803"/>
      <c r="I70" s="804"/>
      <c r="J70" s="803"/>
      <c r="K70" s="804"/>
      <c r="L70" s="803"/>
      <c r="M70" s="804"/>
      <c r="N70" s="803"/>
      <c r="O70" s="804"/>
      <c r="P70" s="803"/>
      <c r="Q70" s="804"/>
      <c r="R70" s="803"/>
      <c r="S70" s="804"/>
      <c r="T70" s="803"/>
      <c r="U70" s="804"/>
      <c r="V70" s="803"/>
      <c r="W70" s="804"/>
      <c r="X70" s="198"/>
      <c r="Y70" s="621">
        <f>IF(OR(D70="s",F70="s",H70="s",J70="s",L70="s",N70="s",P70="s",R70="s",T70="s",V70="s"), 0, IF(OR(D70="a",F70="a",H70="a",J70="a",L70="a",N70="a",P70="a",R70="a",T70="a",V70="a"),Z70,0))</f>
        <v>0</v>
      </c>
      <c r="Z70" s="399">
        <v>15</v>
      </c>
      <c r="AA70" s="258">
        <f t="shared" ref="AA70:AA78" si="12">COUNTIF(D70:W70,"a")+COUNTIF(D70:W70,"s")</f>
        <v>0</v>
      </c>
      <c r="AB70" s="447"/>
      <c r="AC70" s="225"/>
      <c r="AD70" s="448"/>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64"/>
      <c r="CH70" s="64"/>
      <c r="CI70" s="64"/>
      <c r="CJ70" s="64"/>
      <c r="CK70" s="64"/>
      <c r="CL70" s="64"/>
      <c r="CM70" s="64"/>
    </row>
    <row r="71" spans="1:91" s="1" customFormat="1" ht="67.7" customHeight="1" x14ac:dyDescent="0.2">
      <c r="A71" s="375"/>
      <c r="B71" s="250" t="s">
        <v>596</v>
      </c>
      <c r="C71" s="138" t="s">
        <v>597</v>
      </c>
      <c r="D71" s="800"/>
      <c r="E71" s="801"/>
      <c r="F71" s="800"/>
      <c r="G71" s="801"/>
      <c r="H71" s="800"/>
      <c r="I71" s="801"/>
      <c r="J71" s="800"/>
      <c r="K71" s="801"/>
      <c r="L71" s="800"/>
      <c r="M71" s="801"/>
      <c r="N71" s="800"/>
      <c r="O71" s="801"/>
      <c r="P71" s="800"/>
      <c r="Q71" s="801"/>
      <c r="R71" s="800"/>
      <c r="S71" s="801"/>
      <c r="T71" s="800"/>
      <c r="U71" s="801"/>
      <c r="V71" s="800"/>
      <c r="W71" s="801"/>
      <c r="X71" s="198"/>
      <c r="Y71" s="107">
        <f t="shared" ref="Y71:Y78" si="13">IF(OR(D71="s",F71="s",H71="s",J71="s",L71="s",N71="s",P71="s",R71="s",T71="s",V71="s"), 0, IF(OR(D71="a",F71="a",H71="a",J71="a",L71="a",N71="a",P71="a",R71="a",T71="a",V71="a"),Z71,0))</f>
        <v>0</v>
      </c>
      <c r="Z71" s="372">
        <v>5</v>
      </c>
      <c r="AA71" s="258">
        <f t="shared" si="12"/>
        <v>0</v>
      </c>
      <c r="AB71" s="447"/>
      <c r="AC71" s="225"/>
      <c r="AD71" s="448" t="s">
        <v>52</v>
      </c>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64"/>
      <c r="CH71" s="64"/>
      <c r="CI71" s="64"/>
      <c r="CJ71" s="64"/>
      <c r="CK71" s="64"/>
      <c r="CL71" s="64"/>
      <c r="CM71" s="64"/>
    </row>
    <row r="72" spans="1:91" s="1" customFormat="1" ht="45" customHeight="1" x14ac:dyDescent="0.2">
      <c r="A72" s="375"/>
      <c r="B72" s="250" t="s">
        <v>598</v>
      </c>
      <c r="C72" s="138" t="s">
        <v>599</v>
      </c>
      <c r="D72" s="800"/>
      <c r="E72" s="801"/>
      <c r="F72" s="800"/>
      <c r="G72" s="801"/>
      <c r="H72" s="800"/>
      <c r="I72" s="801"/>
      <c r="J72" s="800"/>
      <c r="K72" s="801"/>
      <c r="L72" s="800"/>
      <c r="M72" s="801"/>
      <c r="N72" s="800"/>
      <c r="O72" s="801"/>
      <c r="P72" s="800"/>
      <c r="Q72" s="801"/>
      <c r="R72" s="800"/>
      <c r="S72" s="801"/>
      <c r="T72" s="800"/>
      <c r="U72" s="801"/>
      <c r="V72" s="800"/>
      <c r="W72" s="801"/>
      <c r="X72" s="198"/>
      <c r="Y72" s="112">
        <f t="shared" si="13"/>
        <v>0</v>
      </c>
      <c r="Z72" s="376">
        <v>5</v>
      </c>
      <c r="AA72" s="258">
        <f t="shared" si="12"/>
        <v>0</v>
      </c>
      <c r="AB72" s="447"/>
      <c r="AC72" s="225"/>
      <c r="AD72" s="448" t="s">
        <v>52</v>
      </c>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64"/>
      <c r="CH72" s="64"/>
      <c r="CI72" s="64"/>
      <c r="CJ72" s="64"/>
      <c r="CK72" s="64"/>
      <c r="CL72" s="64"/>
      <c r="CM72" s="64"/>
    </row>
    <row r="73" spans="1:91" s="1" customFormat="1" ht="67.7" customHeight="1" thickBot="1" x14ac:dyDescent="0.25">
      <c r="A73" s="375"/>
      <c r="B73" s="287" t="s">
        <v>600</v>
      </c>
      <c r="C73" s="138" t="s">
        <v>601</v>
      </c>
      <c r="D73" s="800"/>
      <c r="E73" s="801"/>
      <c r="F73" s="800"/>
      <c r="G73" s="801"/>
      <c r="H73" s="800"/>
      <c r="I73" s="801"/>
      <c r="J73" s="800"/>
      <c r="K73" s="801"/>
      <c r="L73" s="800"/>
      <c r="M73" s="801"/>
      <c r="N73" s="800"/>
      <c r="O73" s="801"/>
      <c r="P73" s="800"/>
      <c r="Q73" s="801"/>
      <c r="R73" s="800"/>
      <c r="S73" s="801"/>
      <c r="T73" s="800"/>
      <c r="U73" s="801"/>
      <c r="V73" s="800"/>
      <c r="W73" s="801"/>
      <c r="X73" s="198"/>
      <c r="Y73" s="107">
        <f t="shared" si="13"/>
        <v>0</v>
      </c>
      <c r="Z73" s="372">
        <v>10</v>
      </c>
      <c r="AA73" s="258">
        <f t="shared" si="12"/>
        <v>0</v>
      </c>
      <c r="AB73" s="447"/>
      <c r="AC73" s="225"/>
      <c r="AD73" s="448"/>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64"/>
      <c r="CH73" s="64"/>
      <c r="CI73" s="64"/>
      <c r="CJ73" s="64"/>
      <c r="CK73" s="64"/>
      <c r="CL73" s="64"/>
      <c r="CM73" s="64"/>
    </row>
    <row r="74" spans="1:91" s="1" customFormat="1" ht="30" customHeight="1" thickBot="1" x14ac:dyDescent="0.25">
      <c r="A74" s="378"/>
      <c r="B74" s="241"/>
      <c r="C74" s="159" t="s">
        <v>602</v>
      </c>
      <c r="D74" s="822"/>
      <c r="E74" s="792"/>
      <c r="F74" s="792"/>
      <c r="G74" s="792"/>
      <c r="H74" s="792"/>
      <c r="I74" s="792"/>
      <c r="J74" s="792"/>
      <c r="K74" s="792"/>
      <c r="L74" s="792"/>
      <c r="M74" s="792"/>
      <c r="N74" s="792"/>
      <c r="O74" s="792"/>
      <c r="P74" s="792"/>
      <c r="Q74" s="792"/>
      <c r="R74" s="792"/>
      <c r="S74" s="792"/>
      <c r="T74" s="792"/>
      <c r="U74" s="792"/>
      <c r="V74" s="792"/>
      <c r="W74" s="792"/>
      <c r="X74" s="792"/>
      <c r="Y74" s="792"/>
      <c r="Z74" s="793"/>
      <c r="AA74" s="258"/>
      <c r="AB74" s="64"/>
      <c r="AC74" s="225"/>
      <c r="AD74" s="448"/>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64"/>
      <c r="CH74" s="64"/>
      <c r="CI74" s="64"/>
      <c r="CJ74" s="64"/>
      <c r="CK74" s="64"/>
      <c r="CL74" s="64"/>
      <c r="CM74" s="64"/>
    </row>
    <row r="75" spans="1:91" s="1" customFormat="1" ht="88.5" customHeight="1" x14ac:dyDescent="0.2">
      <c r="A75" s="375"/>
      <c r="B75" s="266" t="s">
        <v>603</v>
      </c>
      <c r="C75" s="138" t="s">
        <v>604</v>
      </c>
      <c r="D75" s="800"/>
      <c r="E75" s="801"/>
      <c r="F75" s="800"/>
      <c r="G75" s="801"/>
      <c r="H75" s="800"/>
      <c r="I75" s="801"/>
      <c r="J75" s="800"/>
      <c r="K75" s="801"/>
      <c r="L75" s="800"/>
      <c r="M75" s="801"/>
      <c r="N75" s="800"/>
      <c r="O75" s="801"/>
      <c r="P75" s="800"/>
      <c r="Q75" s="801"/>
      <c r="R75" s="800"/>
      <c r="S75" s="801"/>
      <c r="T75" s="800"/>
      <c r="U75" s="801"/>
      <c r="V75" s="800"/>
      <c r="W75" s="801"/>
      <c r="X75" s="198"/>
      <c r="Y75" s="112">
        <f t="shared" si="13"/>
        <v>0</v>
      </c>
      <c r="Z75" s="376">
        <v>5</v>
      </c>
      <c r="AA75" s="258">
        <f t="shared" si="12"/>
        <v>0</v>
      </c>
      <c r="AB75" s="447"/>
      <c r="AC75" s="225"/>
      <c r="AD75" s="448" t="s">
        <v>52</v>
      </c>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64"/>
      <c r="CH75" s="64"/>
      <c r="CI75" s="64"/>
      <c r="CJ75" s="64"/>
      <c r="CK75" s="64"/>
      <c r="CL75" s="64"/>
      <c r="CM75" s="64"/>
    </row>
    <row r="76" spans="1:91" s="1" customFormat="1" ht="106.5" customHeight="1" x14ac:dyDescent="0.2">
      <c r="A76" s="375"/>
      <c r="B76" s="250" t="s">
        <v>605</v>
      </c>
      <c r="C76" s="128" t="s">
        <v>606</v>
      </c>
      <c r="D76" s="800"/>
      <c r="E76" s="801"/>
      <c r="F76" s="800"/>
      <c r="G76" s="801"/>
      <c r="H76" s="800"/>
      <c r="I76" s="801"/>
      <c r="J76" s="800"/>
      <c r="K76" s="801"/>
      <c r="L76" s="800"/>
      <c r="M76" s="801"/>
      <c r="N76" s="800"/>
      <c r="O76" s="801"/>
      <c r="P76" s="800"/>
      <c r="Q76" s="801"/>
      <c r="R76" s="800"/>
      <c r="S76" s="801"/>
      <c r="T76" s="800"/>
      <c r="U76" s="801"/>
      <c r="V76" s="800"/>
      <c r="W76" s="801"/>
      <c r="X76" s="198"/>
      <c r="Y76" s="112">
        <f t="shared" si="13"/>
        <v>0</v>
      </c>
      <c r="Z76" s="376">
        <v>5</v>
      </c>
      <c r="AA76" s="258">
        <f t="shared" si="12"/>
        <v>0</v>
      </c>
      <c r="AB76" s="447"/>
      <c r="AC76" s="225"/>
      <c r="AD76" s="448"/>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64"/>
      <c r="CH76" s="64"/>
      <c r="CI76" s="64"/>
      <c r="CJ76" s="64"/>
      <c r="CK76" s="64"/>
      <c r="CL76" s="64"/>
      <c r="CM76" s="64"/>
    </row>
    <row r="77" spans="1:91" s="1" customFormat="1" ht="45" customHeight="1" x14ac:dyDescent="0.2">
      <c r="A77" s="375"/>
      <c r="B77" s="250" t="s">
        <v>607</v>
      </c>
      <c r="C77" s="138" t="s">
        <v>1042</v>
      </c>
      <c r="D77" s="800"/>
      <c r="E77" s="801"/>
      <c r="F77" s="800"/>
      <c r="G77" s="801"/>
      <c r="H77" s="800"/>
      <c r="I77" s="801"/>
      <c r="J77" s="800"/>
      <c r="K77" s="801"/>
      <c r="L77" s="800"/>
      <c r="M77" s="801"/>
      <c r="N77" s="800"/>
      <c r="O77" s="801"/>
      <c r="P77" s="800"/>
      <c r="Q77" s="801"/>
      <c r="R77" s="800"/>
      <c r="S77" s="801"/>
      <c r="T77" s="800"/>
      <c r="U77" s="801"/>
      <c r="V77" s="800"/>
      <c r="W77" s="801"/>
      <c r="X77" s="198"/>
      <c r="Y77" s="112">
        <f t="shared" si="13"/>
        <v>0</v>
      </c>
      <c r="Z77" s="376">
        <v>10</v>
      </c>
      <c r="AA77" s="258">
        <f t="shared" si="12"/>
        <v>0</v>
      </c>
      <c r="AB77" s="447"/>
      <c r="AC77" s="225"/>
      <c r="AD77" s="448"/>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64"/>
      <c r="CH77" s="64"/>
      <c r="CI77" s="64"/>
      <c r="CJ77" s="64"/>
      <c r="CK77" s="64"/>
      <c r="CL77" s="64"/>
      <c r="CM77" s="64"/>
    </row>
    <row r="78" spans="1:91" s="1" customFormat="1" ht="67.7" customHeight="1" thickBot="1" x14ac:dyDescent="0.2">
      <c r="A78" s="375"/>
      <c r="B78" s="250" t="s">
        <v>608</v>
      </c>
      <c r="C78" s="138" t="s">
        <v>609</v>
      </c>
      <c r="D78" s="665"/>
      <c r="E78" s="668"/>
      <c r="F78" s="665"/>
      <c r="G78" s="668"/>
      <c r="H78" s="665"/>
      <c r="I78" s="668"/>
      <c r="J78" s="665"/>
      <c r="K78" s="668"/>
      <c r="L78" s="665"/>
      <c r="M78" s="668"/>
      <c r="N78" s="665"/>
      <c r="O78" s="668"/>
      <c r="P78" s="665"/>
      <c r="Q78" s="668"/>
      <c r="R78" s="665"/>
      <c r="S78" s="668"/>
      <c r="T78" s="665"/>
      <c r="U78" s="668"/>
      <c r="V78" s="665"/>
      <c r="W78" s="668"/>
      <c r="X78" s="198"/>
      <c r="Y78" s="108">
        <f t="shared" si="13"/>
        <v>0</v>
      </c>
      <c r="Z78" s="376">
        <v>10</v>
      </c>
      <c r="AA78" s="258">
        <f t="shared" si="12"/>
        <v>0</v>
      </c>
      <c r="AB78" s="447"/>
      <c r="AC78" s="225"/>
      <c r="AD78" s="448" t="s">
        <v>52</v>
      </c>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64"/>
      <c r="CH78" s="64"/>
      <c r="CI78" s="64"/>
      <c r="CJ78" s="64"/>
      <c r="CK78" s="64"/>
      <c r="CL78" s="64"/>
      <c r="CM78" s="64"/>
    </row>
    <row r="79" spans="1:91" s="1" customFormat="1" ht="21" customHeight="1" thickTop="1" thickBot="1" x14ac:dyDescent="0.25">
      <c r="A79" s="375"/>
      <c r="B79" s="11"/>
      <c r="C79" s="141"/>
      <c r="D79" s="697" t="s">
        <v>199</v>
      </c>
      <c r="E79" s="698"/>
      <c r="F79" s="698"/>
      <c r="G79" s="698"/>
      <c r="H79" s="698"/>
      <c r="I79" s="698"/>
      <c r="J79" s="698"/>
      <c r="K79" s="698"/>
      <c r="L79" s="698"/>
      <c r="M79" s="698"/>
      <c r="N79" s="698"/>
      <c r="O79" s="698"/>
      <c r="P79" s="698"/>
      <c r="Q79" s="698"/>
      <c r="R79" s="698"/>
      <c r="S79" s="698"/>
      <c r="T79" s="698"/>
      <c r="U79" s="698"/>
      <c r="V79" s="698"/>
      <c r="W79" s="698"/>
      <c r="X79" s="744"/>
      <c r="Y79" s="65">
        <f>SUM(Y70:Y78)</f>
        <v>0</v>
      </c>
      <c r="Z79" s="373">
        <f>SUM(Z70:Z78)</f>
        <v>65</v>
      </c>
      <c r="AA79" s="258"/>
      <c r="AB79" s="64"/>
      <c r="AC79" s="225"/>
      <c r="AD79" s="448"/>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64"/>
      <c r="CH79" s="64"/>
      <c r="CI79" s="64"/>
      <c r="CJ79" s="64"/>
      <c r="CK79" s="64"/>
      <c r="CL79" s="64"/>
      <c r="CM79" s="64"/>
    </row>
    <row r="80" spans="1:91" s="1" customFormat="1" ht="21" customHeight="1" thickBot="1" x14ac:dyDescent="0.25">
      <c r="A80" s="381"/>
      <c r="B80" s="246"/>
      <c r="C80" s="452"/>
      <c r="D80" s="700"/>
      <c r="E80" s="701"/>
      <c r="F80" s="898">
        <v>25</v>
      </c>
      <c r="G80" s="899"/>
      <c r="H80" s="899"/>
      <c r="I80" s="899"/>
      <c r="J80" s="899"/>
      <c r="K80" s="899"/>
      <c r="L80" s="899"/>
      <c r="M80" s="899"/>
      <c r="N80" s="899"/>
      <c r="O80" s="899"/>
      <c r="P80" s="899"/>
      <c r="Q80" s="899"/>
      <c r="R80" s="899"/>
      <c r="S80" s="899"/>
      <c r="T80" s="899"/>
      <c r="U80" s="899"/>
      <c r="V80" s="899"/>
      <c r="W80" s="899"/>
      <c r="X80" s="899"/>
      <c r="Y80" s="899"/>
      <c r="Z80" s="900"/>
      <c r="AA80" s="258"/>
      <c r="AB80" s="64"/>
      <c r="AC80" s="225"/>
      <c r="AD80" s="448"/>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64"/>
      <c r="CH80" s="64"/>
      <c r="CI80" s="64"/>
      <c r="CJ80" s="64"/>
      <c r="CK80" s="64"/>
      <c r="CL80" s="64"/>
      <c r="CM80" s="64"/>
    </row>
    <row r="81" spans="1:107" s="1" customFormat="1" ht="30" customHeight="1" thickBot="1" x14ac:dyDescent="0.25">
      <c r="A81" s="375" t="s">
        <v>551</v>
      </c>
      <c r="B81" s="274" t="s">
        <v>610</v>
      </c>
      <c r="C81" s="176" t="s">
        <v>611</v>
      </c>
      <c r="D81" s="322"/>
      <c r="E81" s="320"/>
      <c r="F81" s="34"/>
      <c r="G81" s="321"/>
      <c r="H81" s="322"/>
      <c r="I81" s="320"/>
      <c r="J81" s="445"/>
      <c r="K81" s="321"/>
      <c r="L81" s="484"/>
      <c r="M81" s="320"/>
      <c r="N81" s="323"/>
      <c r="O81" s="321"/>
      <c r="P81" s="322"/>
      <c r="Q81" s="320"/>
      <c r="R81" s="323"/>
      <c r="S81" s="321"/>
      <c r="T81" s="34"/>
      <c r="U81" s="320"/>
      <c r="V81" s="323"/>
      <c r="W81" s="320"/>
      <c r="X81" s="348"/>
      <c r="Y81" s="446"/>
      <c r="Z81" s="391"/>
      <c r="AA81" s="258"/>
      <c r="AB81" s="64"/>
      <c r="AC81" s="225"/>
      <c r="AD81" s="448"/>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64"/>
      <c r="CH81" s="64"/>
      <c r="CI81" s="64"/>
      <c r="CJ81" s="64"/>
      <c r="CK81" s="64"/>
      <c r="CL81" s="64"/>
      <c r="CM81" s="64"/>
    </row>
    <row r="82" spans="1:107" s="1" customFormat="1" ht="45" customHeight="1" x14ac:dyDescent="0.2">
      <c r="A82" s="375"/>
      <c r="B82" s="266" t="s">
        <v>612</v>
      </c>
      <c r="C82" s="139" t="s">
        <v>613</v>
      </c>
      <c r="D82" s="803"/>
      <c r="E82" s="804"/>
      <c r="F82" s="803"/>
      <c r="G82" s="804"/>
      <c r="H82" s="803"/>
      <c r="I82" s="804"/>
      <c r="J82" s="803"/>
      <c r="K82" s="804"/>
      <c r="L82" s="803"/>
      <c r="M82" s="804"/>
      <c r="N82" s="803"/>
      <c r="O82" s="804"/>
      <c r="P82" s="650"/>
      <c r="Q82" s="804"/>
      <c r="R82" s="803"/>
      <c r="S82" s="804"/>
      <c r="T82" s="803"/>
      <c r="U82" s="804"/>
      <c r="V82" s="803"/>
      <c r="W82" s="804"/>
      <c r="X82" s="198"/>
      <c r="Y82" s="621">
        <f>IF(OR(D82="s",F82="s",H82="s",J82="s",L82="s",N82="s",P82="s",R82="s",T82="s",V82="s"), 0, IF(OR(D82="a",F82="a",H82="a",J82="a",L82="a",N82="a",P82="a",R82="a",T82="a",V82="a"),Z82,0))</f>
        <v>0</v>
      </c>
      <c r="Z82" s="399">
        <v>10</v>
      </c>
      <c r="AA82" s="258">
        <f>COUNTIF(D82:W82,"a")+COUNTIF(D82:W82,"s")</f>
        <v>0</v>
      </c>
      <c r="AB82" s="447"/>
      <c r="AC82" s="225"/>
      <c r="AD82" s="448"/>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64"/>
      <c r="CH82" s="64"/>
      <c r="CI82" s="64"/>
      <c r="CJ82" s="64"/>
      <c r="CK82" s="64"/>
      <c r="CL82" s="64"/>
      <c r="CM82" s="64"/>
    </row>
    <row r="83" spans="1:107" s="1" customFormat="1" ht="150" customHeight="1" x14ac:dyDescent="0.2">
      <c r="A83" s="901"/>
      <c r="B83" s="903" t="s">
        <v>614</v>
      </c>
      <c r="C83" s="138" t="s">
        <v>762</v>
      </c>
      <c r="D83" s="651"/>
      <c r="E83" s="682"/>
      <c r="F83" s="651"/>
      <c r="G83" s="682"/>
      <c r="H83" s="651"/>
      <c r="I83" s="682"/>
      <c r="J83" s="651"/>
      <c r="K83" s="682"/>
      <c r="L83" s="651"/>
      <c r="M83" s="682"/>
      <c r="N83" s="651"/>
      <c r="O83" s="682"/>
      <c r="P83" s="651"/>
      <c r="Q83" s="682"/>
      <c r="R83" s="651"/>
      <c r="S83" s="682"/>
      <c r="T83" s="651"/>
      <c r="U83" s="682"/>
      <c r="V83" s="651"/>
      <c r="W83" s="682"/>
      <c r="X83" s="198"/>
      <c r="Y83" s="107">
        <f>IF(OR(D83="s",F83="s",H83="s",J83="s",L83="s",N83="s",P83="s",R83="s",T83="s",V83="s"), 0, IF(OR(D83="a",F83="a",H83="a",J83="a",L83="a",N83="a",P83="a",R83="a",T83="a",V83="a"),Z83,0))</f>
        <v>0</v>
      </c>
      <c r="Z83" s="372">
        <v>10</v>
      </c>
      <c r="AA83" s="258">
        <f>COUNTIF(D83:W83,"a")+COUNTIF(D83:W83,"s")</f>
        <v>0</v>
      </c>
      <c r="AB83" s="447"/>
      <c r="AC83" s="225"/>
      <c r="AD83" s="228"/>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64"/>
      <c r="CH83" s="64"/>
      <c r="CI83" s="64"/>
      <c r="CJ83" s="64"/>
      <c r="CK83" s="64"/>
      <c r="CL83" s="64"/>
      <c r="CM83" s="64"/>
    </row>
    <row r="84" spans="1:107" s="1" customFormat="1" ht="27.95" customHeight="1" x14ac:dyDescent="0.2">
      <c r="A84" s="902"/>
      <c r="B84" s="904"/>
      <c r="C84" s="494" t="s">
        <v>763</v>
      </c>
      <c r="D84" s="895" t="s">
        <v>764</v>
      </c>
      <c r="E84" s="896"/>
      <c r="F84" s="896"/>
      <c r="G84" s="896"/>
      <c r="H84" s="896"/>
      <c r="I84" s="896"/>
      <c r="J84" s="896"/>
      <c r="K84" s="896"/>
      <c r="L84" s="896"/>
      <c r="M84" s="896"/>
      <c r="N84" s="896"/>
      <c r="O84" s="896"/>
      <c r="P84" s="896"/>
      <c r="Q84" s="896"/>
      <c r="R84" s="896"/>
      <c r="S84" s="896"/>
      <c r="T84" s="896"/>
      <c r="U84" s="896"/>
      <c r="V84" s="896"/>
      <c r="W84" s="896"/>
      <c r="X84" s="896"/>
      <c r="Y84" s="896"/>
      <c r="Z84" s="897"/>
      <c r="AA84" s="258">
        <f>COUNTIF(D84:W84,"a")+COUNTIF(D84:W84,"s")</f>
        <v>0</v>
      </c>
      <c r="AB84" s="447"/>
      <c r="AC84" s="225"/>
      <c r="AD84" s="228"/>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64"/>
      <c r="CH84" s="64"/>
      <c r="CI84" s="64"/>
      <c r="CJ84" s="64"/>
      <c r="CK84" s="64"/>
      <c r="CL84" s="64"/>
      <c r="CM84" s="64"/>
    </row>
    <row r="85" spans="1:107" s="1" customFormat="1" ht="45" customHeight="1" thickBot="1" x14ac:dyDescent="0.25">
      <c r="A85" s="375"/>
      <c r="B85" s="250" t="s">
        <v>615</v>
      </c>
      <c r="C85" s="138" t="s">
        <v>616</v>
      </c>
      <c r="D85" s="800"/>
      <c r="E85" s="801"/>
      <c r="F85" s="800"/>
      <c r="G85" s="801"/>
      <c r="H85" s="800"/>
      <c r="I85" s="801"/>
      <c r="J85" s="800"/>
      <c r="K85" s="801"/>
      <c r="L85" s="800"/>
      <c r="M85" s="801"/>
      <c r="N85" s="800"/>
      <c r="O85" s="801"/>
      <c r="P85" s="651"/>
      <c r="Q85" s="801"/>
      <c r="R85" s="800"/>
      <c r="S85" s="801"/>
      <c r="T85" s="800"/>
      <c r="U85" s="801"/>
      <c r="V85" s="800"/>
      <c r="W85" s="801"/>
      <c r="X85" s="198"/>
      <c r="Y85" s="112">
        <f>IF(OR(D85="s",F85="s",H85="s",J85="s",L85="s",N85="s",P85="s",R85="s",T85="s",V85="s"), 0, IF(OR(D85="a",F85="a",H85="a",J85="a",L85="a",N85="a",P85="a",R85="a",T85="a",V85="a"),Z85,0))</f>
        <v>0</v>
      </c>
      <c r="Z85" s="376">
        <v>5</v>
      </c>
      <c r="AA85" s="258">
        <f>COUNTIF(D85:W85,"a")+COUNTIF(D85:W85,"s")</f>
        <v>0</v>
      </c>
      <c r="AB85" s="447"/>
      <c r="AC85" s="225"/>
      <c r="AD85" s="448"/>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64"/>
      <c r="CH85" s="64"/>
      <c r="CI85" s="64"/>
      <c r="CJ85" s="64"/>
      <c r="CK85" s="64"/>
      <c r="CL85" s="64"/>
      <c r="CM85" s="64"/>
    </row>
    <row r="86" spans="1:107" s="1" customFormat="1" ht="21" customHeight="1" thickTop="1" thickBot="1" x14ac:dyDescent="0.25">
      <c r="A86" s="375" t="s">
        <v>97</v>
      </c>
      <c r="B86" s="11"/>
      <c r="C86" s="141"/>
      <c r="D86" s="697" t="s">
        <v>199</v>
      </c>
      <c r="E86" s="698"/>
      <c r="F86" s="698"/>
      <c r="G86" s="698"/>
      <c r="H86" s="698"/>
      <c r="I86" s="698"/>
      <c r="J86" s="698"/>
      <c r="K86" s="698"/>
      <c r="L86" s="698"/>
      <c r="M86" s="698"/>
      <c r="N86" s="698"/>
      <c r="O86" s="698"/>
      <c r="P86" s="698"/>
      <c r="Q86" s="698"/>
      <c r="R86" s="698"/>
      <c r="S86" s="698"/>
      <c r="T86" s="698"/>
      <c r="U86" s="698"/>
      <c r="V86" s="698"/>
      <c r="W86" s="698"/>
      <c r="X86" s="744"/>
      <c r="Y86" s="65">
        <f>SUM(Y82:Y85)</f>
        <v>0</v>
      </c>
      <c r="Z86" s="373">
        <f>SUM(Z82:Z85)</f>
        <v>25</v>
      </c>
      <c r="AA86" s="258"/>
      <c r="AB86" s="64"/>
      <c r="AC86" s="225"/>
      <c r="AD86" s="448"/>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64"/>
      <c r="CH86" s="64"/>
      <c r="CI86" s="64"/>
      <c r="CJ86" s="64"/>
      <c r="CK86" s="64"/>
      <c r="CL86" s="64"/>
      <c r="CM86" s="64"/>
    </row>
    <row r="87" spans="1:107" s="1" customFormat="1" ht="21" customHeight="1" thickBot="1" x14ac:dyDescent="0.25">
      <c r="A87" s="365" t="s">
        <v>97</v>
      </c>
      <c r="B87" s="246"/>
      <c r="C87" s="452"/>
      <c r="D87" s="700"/>
      <c r="E87" s="701"/>
      <c r="F87" s="828">
        <v>0</v>
      </c>
      <c r="G87" s="829"/>
      <c r="H87" s="829"/>
      <c r="I87" s="829"/>
      <c r="J87" s="829"/>
      <c r="K87" s="829"/>
      <c r="L87" s="829"/>
      <c r="M87" s="829"/>
      <c r="N87" s="829"/>
      <c r="O87" s="829"/>
      <c r="P87" s="829"/>
      <c r="Q87" s="829"/>
      <c r="R87" s="829"/>
      <c r="S87" s="829"/>
      <c r="T87" s="829"/>
      <c r="U87" s="829"/>
      <c r="V87" s="829"/>
      <c r="W87" s="829"/>
      <c r="X87" s="829"/>
      <c r="Y87" s="829"/>
      <c r="Z87" s="830"/>
      <c r="AA87" s="258"/>
      <c r="AB87" s="64"/>
      <c r="AC87" s="225"/>
      <c r="AD87" s="448"/>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64"/>
      <c r="CH87" s="64"/>
      <c r="CI87" s="64"/>
      <c r="CJ87" s="64"/>
      <c r="CK87" s="64"/>
      <c r="CL87" s="64"/>
      <c r="CM87" s="64"/>
    </row>
    <row r="88" spans="1:107" s="1" customFormat="1" ht="30" customHeight="1" thickBot="1" x14ac:dyDescent="0.25">
      <c r="A88" s="362"/>
      <c r="B88" s="301" t="s">
        <v>772</v>
      </c>
      <c r="C88" s="176" t="s">
        <v>773</v>
      </c>
      <c r="D88" s="322"/>
      <c r="E88" s="320"/>
      <c r="F88" s="323"/>
      <c r="G88" s="321"/>
      <c r="H88" s="34"/>
      <c r="I88" s="320"/>
      <c r="J88" s="188"/>
      <c r="K88" s="321"/>
      <c r="L88" s="322"/>
      <c r="M88" s="320"/>
      <c r="N88" s="323"/>
      <c r="O88" s="321"/>
      <c r="P88" s="322"/>
      <c r="Q88" s="320"/>
      <c r="R88" s="323"/>
      <c r="S88" s="321"/>
      <c r="T88" s="322"/>
      <c r="U88" s="320"/>
      <c r="V88" s="323"/>
      <c r="W88" s="320"/>
      <c r="X88" s="74"/>
      <c r="Y88" s="446"/>
      <c r="Z88" s="391"/>
      <c r="AA88" s="258"/>
      <c r="AB88" s="64"/>
      <c r="AC88" s="225"/>
      <c r="AD88" s="228"/>
      <c r="AE88" s="449"/>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64"/>
      <c r="CH88" s="64"/>
      <c r="CI88" s="64"/>
      <c r="CJ88" s="64"/>
      <c r="CK88" s="64"/>
      <c r="CL88" s="64"/>
      <c r="CM88" s="64"/>
    </row>
    <row r="89" spans="1:107" s="1" customFormat="1" ht="30" customHeight="1" x14ac:dyDescent="0.2">
      <c r="A89" s="375"/>
      <c r="B89" s="468"/>
      <c r="C89" s="594" t="s">
        <v>774</v>
      </c>
      <c r="D89" s="824"/>
      <c r="E89" s="733"/>
      <c r="F89" s="733"/>
      <c r="G89" s="733"/>
      <c r="H89" s="733"/>
      <c r="I89" s="733"/>
      <c r="J89" s="733"/>
      <c r="K89" s="733"/>
      <c r="L89" s="733"/>
      <c r="M89" s="733"/>
      <c r="N89" s="733"/>
      <c r="O89" s="733"/>
      <c r="P89" s="733"/>
      <c r="Q89" s="733"/>
      <c r="R89" s="733"/>
      <c r="S89" s="733"/>
      <c r="T89" s="733"/>
      <c r="U89" s="733"/>
      <c r="V89" s="733"/>
      <c r="W89" s="733"/>
      <c r="X89" s="733"/>
      <c r="Y89" s="733"/>
      <c r="Z89" s="734"/>
      <c r="AA89" s="258"/>
      <c r="AB89" s="64"/>
      <c r="AC89" s="225"/>
      <c r="AD89" s="228"/>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row>
    <row r="90" spans="1:107" s="1" customFormat="1" ht="45" customHeight="1" x14ac:dyDescent="0.2">
      <c r="A90" s="375"/>
      <c r="B90" s="237" t="s">
        <v>775</v>
      </c>
      <c r="C90" s="329" t="s">
        <v>776</v>
      </c>
      <c r="D90" s="691"/>
      <c r="E90" s="692"/>
      <c r="F90" s="691"/>
      <c r="G90" s="692"/>
      <c r="H90" s="691"/>
      <c r="I90" s="692"/>
      <c r="J90" s="691"/>
      <c r="K90" s="692"/>
      <c r="L90" s="691"/>
      <c r="M90" s="692"/>
      <c r="N90" s="691"/>
      <c r="O90" s="692"/>
      <c r="P90" s="691"/>
      <c r="Q90" s="692"/>
      <c r="R90" s="691"/>
      <c r="S90" s="692"/>
      <c r="T90" s="691"/>
      <c r="U90" s="692"/>
      <c r="V90" s="691"/>
      <c r="W90" s="692"/>
      <c r="X90" s="198"/>
      <c r="Y90" s="621">
        <f>IF(OR(D90="s",F90="s",H90="s",J90="s",L90="s",N90="s",P90="s",R90="s",T90="s",V90="s"), 0, IF(OR(D90="a",F90="a",H90="a",J90="a",L90="a",N90="a",P90="a",R90="a",T90="a",V90="a"),Z90,0))</f>
        <v>0</v>
      </c>
      <c r="Z90" s="374">
        <v>10</v>
      </c>
      <c r="AA90" s="258">
        <f t="shared" ref="AA90:AA91" si="14">COUNTIF(D90:W90,"a")+COUNTIF(D90:W90,"s")</f>
        <v>0</v>
      </c>
      <c r="AB90" s="447"/>
      <c r="AC90" s="225"/>
      <c r="AD90" s="228" t="s">
        <v>52</v>
      </c>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64"/>
      <c r="CH90" s="64"/>
      <c r="CI90" s="64"/>
      <c r="CJ90" s="64"/>
      <c r="CK90" s="64"/>
      <c r="CL90" s="64"/>
      <c r="CM90" s="64"/>
    </row>
    <row r="91" spans="1:107" s="1" customFormat="1" ht="45" customHeight="1" x14ac:dyDescent="0.2">
      <c r="A91" s="375"/>
      <c r="B91" s="244" t="s">
        <v>777</v>
      </c>
      <c r="C91" s="131" t="s">
        <v>778</v>
      </c>
      <c r="D91" s="651"/>
      <c r="E91" s="682"/>
      <c r="F91" s="651"/>
      <c r="G91" s="682"/>
      <c r="H91" s="651"/>
      <c r="I91" s="682"/>
      <c r="J91" s="651"/>
      <c r="K91" s="682"/>
      <c r="L91" s="651"/>
      <c r="M91" s="682"/>
      <c r="N91" s="651"/>
      <c r="O91" s="682"/>
      <c r="P91" s="651"/>
      <c r="Q91" s="682"/>
      <c r="R91" s="651"/>
      <c r="S91" s="682"/>
      <c r="T91" s="651"/>
      <c r="U91" s="682"/>
      <c r="V91" s="651"/>
      <c r="W91" s="682"/>
      <c r="X91" s="198"/>
      <c r="Y91" s="324">
        <f t="shared" ref="Y91" si="15">IF(OR(D91="s",F91="s",H91="s",J91="s",L91="s",N91="s",P91="s",R91="s",T91="s",V91="s"), 0, IF(OR(D91="a",F91="a",H91="a",J91="a",L91="a",N91="a",P91="a",R91="a",T91="a",V91="a"),Z91,0))</f>
        <v>0</v>
      </c>
      <c r="Z91" s="372">
        <v>5</v>
      </c>
      <c r="AA91" s="258">
        <f t="shared" si="14"/>
        <v>0</v>
      </c>
      <c r="AB91" s="447"/>
      <c r="AC91" s="225"/>
      <c r="AD91" s="228" t="s">
        <v>52</v>
      </c>
      <c r="AE91" s="449"/>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64"/>
      <c r="CH91" s="64"/>
      <c r="CI91" s="64"/>
      <c r="CJ91" s="64"/>
      <c r="CK91" s="64"/>
      <c r="CL91" s="64"/>
      <c r="CM91" s="64"/>
    </row>
    <row r="92" spans="1:107" s="1" customFormat="1" ht="45" customHeight="1" x14ac:dyDescent="0.2">
      <c r="A92" s="375"/>
      <c r="B92" s="244" t="s">
        <v>779</v>
      </c>
      <c r="C92" s="131" t="s">
        <v>780</v>
      </c>
      <c r="D92" s="651"/>
      <c r="E92" s="682"/>
      <c r="F92" s="651"/>
      <c r="G92" s="682"/>
      <c r="H92" s="651"/>
      <c r="I92" s="682"/>
      <c r="J92" s="651"/>
      <c r="K92" s="682"/>
      <c r="L92" s="651"/>
      <c r="M92" s="682"/>
      <c r="N92" s="651"/>
      <c r="O92" s="682"/>
      <c r="P92" s="651"/>
      <c r="Q92" s="682"/>
      <c r="R92" s="651"/>
      <c r="S92" s="682"/>
      <c r="T92" s="651"/>
      <c r="U92" s="682"/>
      <c r="V92" s="651"/>
      <c r="W92" s="682"/>
      <c r="X92" s="198"/>
      <c r="Y92" s="324">
        <f>IF(OR(D92="s",F92="s",H92="s",J92="s",L92="s",N92="s",P92="s",R92="s",T92="s",V92="s"), 0, IF(OR(D92="a",F92="a",H92="a",J92="a",L92="a",N92="a",P92="a",R92="a",T92="a",V92="a"),Z92,0))</f>
        <v>0</v>
      </c>
      <c r="Z92" s="372">
        <v>5</v>
      </c>
      <c r="AA92" s="256">
        <f>COUNTIF(D92:W92,"a")+COUNTIF(D92:W92,"s")</f>
        <v>0</v>
      </c>
      <c r="AB92" s="447"/>
      <c r="AC92" s="225"/>
      <c r="AD92" s="228"/>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64"/>
      <c r="CH92" s="64"/>
      <c r="CI92" s="64"/>
      <c r="CJ92" s="64"/>
      <c r="CK92" s="64"/>
      <c r="CL92" s="64"/>
      <c r="CM92" s="64"/>
      <c r="CN92" s="64"/>
      <c r="CO92" s="64"/>
      <c r="CP92" s="64"/>
      <c r="CQ92" s="64"/>
      <c r="CR92" s="64"/>
      <c r="CS92" s="64"/>
      <c r="CT92" s="64"/>
      <c r="CU92" s="64"/>
      <c r="CV92" s="64"/>
      <c r="CW92" s="64"/>
      <c r="CX92" s="64"/>
      <c r="CY92" s="64"/>
      <c r="CZ92" s="64"/>
      <c r="DA92" s="64"/>
      <c r="DB92" s="64"/>
      <c r="DC92" s="64"/>
    </row>
    <row r="93" spans="1:107" s="1" customFormat="1" ht="45" customHeight="1" x14ac:dyDescent="0.2">
      <c r="A93" s="375"/>
      <c r="B93" s="244" t="s">
        <v>781</v>
      </c>
      <c r="C93" s="131" t="s">
        <v>782</v>
      </c>
      <c r="D93" s="651"/>
      <c r="E93" s="682"/>
      <c r="F93" s="651"/>
      <c r="G93" s="682"/>
      <c r="H93" s="651"/>
      <c r="I93" s="682"/>
      <c r="J93" s="651"/>
      <c r="K93" s="682"/>
      <c r="L93" s="651"/>
      <c r="M93" s="682"/>
      <c r="N93" s="651"/>
      <c r="O93" s="682"/>
      <c r="P93" s="651"/>
      <c r="Q93" s="682"/>
      <c r="R93" s="651"/>
      <c r="S93" s="682"/>
      <c r="T93" s="651"/>
      <c r="U93" s="682"/>
      <c r="V93" s="651"/>
      <c r="W93" s="682"/>
      <c r="X93" s="198"/>
      <c r="Y93" s="324">
        <f>IF(OR(D93="s",F93="s",H93="s",J93="s",L93="s",N93="s",P93="s",R93="s",T93="s",V93="s"), 0, IF(OR(D93="a",F93="a",H93="a",J93="a",L93="a",N93="a",P93="a",R93="a",T93="a",V93="a"),Z93,0))</f>
        <v>0</v>
      </c>
      <c r="Z93" s="372">
        <v>5</v>
      </c>
      <c r="AA93" s="258">
        <f>COUNTIF(D93:W93,"a")+COUNTIF(D93:W93,"s")</f>
        <v>0</v>
      </c>
      <c r="AB93" s="447"/>
      <c r="AC93" s="225"/>
      <c r="AD93" s="228"/>
      <c r="AE93" s="449"/>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64"/>
      <c r="CH93" s="64"/>
      <c r="CI93" s="64"/>
      <c r="CJ93" s="64"/>
      <c r="CK93" s="64"/>
      <c r="CL93" s="64"/>
      <c r="CM93" s="64"/>
    </row>
    <row r="94" spans="1:107" s="1" customFormat="1" ht="45" customHeight="1" x14ac:dyDescent="0.2">
      <c r="A94" s="375"/>
      <c r="B94" s="239" t="s">
        <v>783</v>
      </c>
      <c r="C94" s="132" t="s">
        <v>784</v>
      </c>
      <c r="D94" s="654"/>
      <c r="E94" s="696"/>
      <c r="F94" s="654"/>
      <c r="G94" s="696"/>
      <c r="H94" s="654"/>
      <c r="I94" s="696"/>
      <c r="J94" s="654"/>
      <c r="K94" s="696"/>
      <c r="L94" s="654"/>
      <c r="M94" s="696"/>
      <c r="N94" s="654"/>
      <c r="O94" s="696"/>
      <c r="P94" s="654"/>
      <c r="Q94" s="696"/>
      <c r="R94" s="654"/>
      <c r="S94" s="696"/>
      <c r="T94" s="654"/>
      <c r="U94" s="696"/>
      <c r="V94" s="654"/>
      <c r="W94" s="696"/>
      <c r="X94" s="499"/>
      <c r="Y94" s="240">
        <f t="shared" ref="Y94:Y102" si="16">IF(OR(D94="s",F94="s",H94="s",J94="s",L94="s",N94="s",P94="s",R94="s",T94="s",V94="s"), 0, IF(OR(D94="a",F94="a",H94="a",J94="a",L94="a",N94="a",P94="a",R94="a",T94="a",V94="a"),Z94,0))</f>
        <v>0</v>
      </c>
      <c r="Z94" s="376">
        <v>5</v>
      </c>
      <c r="AA94" s="258">
        <f t="shared" ref="AA94:AA101" si="17">COUNTIF(D94:W94,"a")+COUNTIF(D94:W94,"s")</f>
        <v>0</v>
      </c>
      <c r="AB94" s="447"/>
      <c r="AC94" s="225"/>
      <c r="AD94" s="228"/>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64"/>
      <c r="CH94" s="64"/>
      <c r="CI94" s="64"/>
      <c r="CJ94" s="64"/>
      <c r="CK94" s="64"/>
      <c r="CL94" s="64"/>
      <c r="CM94" s="64"/>
    </row>
    <row r="95" spans="1:107" s="1" customFormat="1" ht="30" customHeight="1" x14ac:dyDescent="0.2">
      <c r="A95" s="375"/>
      <c r="B95" s="250"/>
      <c r="C95" s="500" t="s">
        <v>785</v>
      </c>
      <c r="D95" s="794"/>
      <c r="E95" s="794"/>
      <c r="F95" s="794"/>
      <c r="G95" s="794"/>
      <c r="H95" s="794"/>
      <c r="I95" s="794"/>
      <c r="J95" s="794"/>
      <c r="K95" s="794"/>
      <c r="L95" s="794"/>
      <c r="M95" s="794"/>
      <c r="N95" s="794"/>
      <c r="O95" s="794"/>
      <c r="P95" s="794"/>
      <c r="Q95" s="794"/>
      <c r="R95" s="794"/>
      <c r="S95" s="794"/>
      <c r="T95" s="794"/>
      <c r="U95" s="794"/>
      <c r="V95" s="794"/>
      <c r="W95" s="794"/>
      <c r="X95" s="794"/>
      <c r="Y95" s="794"/>
      <c r="Z95" s="795"/>
      <c r="AA95" s="258"/>
      <c r="AB95" s="64"/>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row>
    <row r="96" spans="1:107" s="1" customFormat="1" ht="30" customHeight="1" x14ac:dyDescent="0.2">
      <c r="A96" s="375"/>
      <c r="B96" s="250"/>
      <c r="C96" s="500" t="s">
        <v>786</v>
      </c>
      <c r="D96" s="794"/>
      <c r="E96" s="794"/>
      <c r="F96" s="794"/>
      <c r="G96" s="794"/>
      <c r="H96" s="794"/>
      <c r="I96" s="794"/>
      <c r="J96" s="794"/>
      <c r="K96" s="794"/>
      <c r="L96" s="794"/>
      <c r="M96" s="794"/>
      <c r="N96" s="794"/>
      <c r="O96" s="794"/>
      <c r="P96" s="794"/>
      <c r="Q96" s="794"/>
      <c r="R96" s="794"/>
      <c r="S96" s="794"/>
      <c r="T96" s="794"/>
      <c r="U96" s="794"/>
      <c r="V96" s="794"/>
      <c r="W96" s="794"/>
      <c r="X96" s="794"/>
      <c r="Y96" s="794"/>
      <c r="Z96" s="795"/>
      <c r="AA96" s="258"/>
      <c r="AB96" s="64"/>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row>
    <row r="97" spans="1:91" s="1" customFormat="1" ht="67.7" customHeight="1" x14ac:dyDescent="0.2">
      <c r="A97" s="375"/>
      <c r="B97" s="237" t="s">
        <v>787</v>
      </c>
      <c r="C97" s="329" t="s">
        <v>788</v>
      </c>
      <c r="D97" s="691"/>
      <c r="E97" s="692"/>
      <c r="F97" s="691"/>
      <c r="G97" s="692"/>
      <c r="H97" s="691"/>
      <c r="I97" s="692"/>
      <c r="J97" s="691"/>
      <c r="K97" s="692"/>
      <c r="L97" s="691"/>
      <c r="M97" s="692"/>
      <c r="N97" s="691"/>
      <c r="O97" s="692"/>
      <c r="P97" s="691"/>
      <c r="Q97" s="692"/>
      <c r="R97" s="691"/>
      <c r="S97" s="692"/>
      <c r="T97" s="691"/>
      <c r="U97" s="692"/>
      <c r="V97" s="691"/>
      <c r="W97" s="692"/>
      <c r="X97" s="198"/>
      <c r="Y97" s="501">
        <f t="shared" si="16"/>
        <v>0</v>
      </c>
      <c r="Z97" s="374">
        <v>10</v>
      </c>
      <c r="AA97" s="258">
        <f t="shared" si="17"/>
        <v>0</v>
      </c>
      <c r="AB97" s="447"/>
      <c r="AC97" s="225"/>
      <c r="AD97" s="228"/>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64"/>
      <c r="CH97" s="64"/>
      <c r="CI97" s="64"/>
      <c r="CJ97" s="64"/>
      <c r="CK97" s="64"/>
      <c r="CL97" s="64"/>
      <c r="CM97" s="64"/>
    </row>
    <row r="98" spans="1:91" s="1" customFormat="1" ht="45" customHeight="1" x14ac:dyDescent="0.2">
      <c r="A98" s="375"/>
      <c r="B98" s="244" t="s">
        <v>789</v>
      </c>
      <c r="C98" s="132" t="s">
        <v>790</v>
      </c>
      <c r="D98" s="651"/>
      <c r="E98" s="682"/>
      <c r="F98" s="651"/>
      <c r="G98" s="682"/>
      <c r="H98" s="651"/>
      <c r="I98" s="682"/>
      <c r="J98" s="651"/>
      <c r="K98" s="682"/>
      <c r="L98" s="651"/>
      <c r="M98" s="682"/>
      <c r="N98" s="651"/>
      <c r="O98" s="682"/>
      <c r="P98" s="651"/>
      <c r="Q98" s="682"/>
      <c r="R98" s="651"/>
      <c r="S98" s="682"/>
      <c r="T98" s="651"/>
      <c r="U98" s="682"/>
      <c r="V98" s="651"/>
      <c r="W98" s="682"/>
      <c r="X98" s="198"/>
      <c r="Y98" s="240">
        <f t="shared" si="16"/>
        <v>0</v>
      </c>
      <c r="Z98" s="376">
        <v>5</v>
      </c>
      <c r="AA98" s="258">
        <f t="shared" si="17"/>
        <v>0</v>
      </c>
      <c r="AB98" s="447"/>
      <c r="AC98" s="225"/>
      <c r="AD98" s="228"/>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64"/>
      <c r="CH98" s="64"/>
      <c r="CI98" s="64"/>
      <c r="CJ98" s="64"/>
      <c r="CK98" s="64"/>
      <c r="CL98" s="64"/>
      <c r="CM98" s="64"/>
    </row>
    <row r="99" spans="1:91" s="1" customFormat="1" ht="67.7" customHeight="1" x14ac:dyDescent="0.2">
      <c r="A99" s="375"/>
      <c r="B99" s="239" t="s">
        <v>791</v>
      </c>
      <c r="C99" s="132" t="s">
        <v>792</v>
      </c>
      <c r="D99" s="654"/>
      <c r="E99" s="696"/>
      <c r="F99" s="654"/>
      <c r="G99" s="696"/>
      <c r="H99" s="654"/>
      <c r="I99" s="696"/>
      <c r="J99" s="654"/>
      <c r="K99" s="696"/>
      <c r="L99" s="654"/>
      <c r="M99" s="696"/>
      <c r="N99" s="654"/>
      <c r="O99" s="696"/>
      <c r="P99" s="654"/>
      <c r="Q99" s="696"/>
      <c r="R99" s="654"/>
      <c r="S99" s="696"/>
      <c r="T99" s="654"/>
      <c r="U99" s="696"/>
      <c r="V99" s="654"/>
      <c r="W99" s="696"/>
      <c r="X99" s="499"/>
      <c r="Y99" s="240">
        <f t="shared" si="16"/>
        <v>0</v>
      </c>
      <c r="Z99" s="376">
        <v>5</v>
      </c>
      <c r="AA99" s="258">
        <f t="shared" si="17"/>
        <v>0</v>
      </c>
      <c r="AB99" s="447"/>
      <c r="AC99" s="225"/>
      <c r="AD99" s="228"/>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64"/>
      <c r="CH99" s="64"/>
      <c r="CI99" s="64"/>
      <c r="CJ99" s="64"/>
      <c r="CK99" s="64"/>
      <c r="CL99" s="64"/>
      <c r="CM99" s="64"/>
    </row>
    <row r="100" spans="1:91" s="1" customFormat="1" ht="30" customHeight="1" x14ac:dyDescent="0.2">
      <c r="A100" s="375"/>
      <c r="B100" s="250"/>
      <c r="C100" s="500" t="s">
        <v>793</v>
      </c>
      <c r="D100" s="805"/>
      <c r="E100" s="794"/>
      <c r="F100" s="794"/>
      <c r="G100" s="794"/>
      <c r="H100" s="794"/>
      <c r="I100" s="794"/>
      <c r="J100" s="794"/>
      <c r="K100" s="794"/>
      <c r="L100" s="794"/>
      <c r="M100" s="794"/>
      <c r="N100" s="794"/>
      <c r="O100" s="794"/>
      <c r="P100" s="794"/>
      <c r="Q100" s="794"/>
      <c r="R100" s="794"/>
      <c r="S100" s="794"/>
      <c r="T100" s="794"/>
      <c r="U100" s="794"/>
      <c r="V100" s="794"/>
      <c r="W100" s="794"/>
      <c r="X100" s="794"/>
      <c r="Y100" s="794"/>
      <c r="Z100" s="795"/>
      <c r="AA100" s="258"/>
      <c r="AB100" s="64"/>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row>
    <row r="101" spans="1:91" s="1" customFormat="1" ht="45" customHeight="1" x14ac:dyDescent="0.2">
      <c r="A101" s="375"/>
      <c r="B101" s="237" t="s">
        <v>794</v>
      </c>
      <c r="C101" s="329" t="s">
        <v>795</v>
      </c>
      <c r="D101" s="691"/>
      <c r="E101" s="692"/>
      <c r="F101" s="691"/>
      <c r="G101" s="692"/>
      <c r="H101" s="691"/>
      <c r="I101" s="692"/>
      <c r="J101" s="691"/>
      <c r="K101" s="692"/>
      <c r="L101" s="691"/>
      <c r="M101" s="692"/>
      <c r="N101" s="691"/>
      <c r="O101" s="692"/>
      <c r="P101" s="691"/>
      <c r="Q101" s="692"/>
      <c r="R101" s="691"/>
      <c r="S101" s="692"/>
      <c r="T101" s="691"/>
      <c r="U101" s="692"/>
      <c r="V101" s="691"/>
      <c r="W101" s="692"/>
      <c r="X101" s="198"/>
      <c r="Y101" s="501">
        <f t="shared" si="16"/>
        <v>0</v>
      </c>
      <c r="Z101" s="374">
        <v>10</v>
      </c>
      <c r="AA101" s="258">
        <f t="shared" si="17"/>
        <v>0</v>
      </c>
      <c r="AB101" s="447"/>
      <c r="AC101" s="225"/>
      <c r="AD101" s="228"/>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64"/>
      <c r="CH101" s="64"/>
      <c r="CI101" s="64"/>
      <c r="CJ101" s="64"/>
      <c r="CK101" s="64"/>
      <c r="CL101" s="64"/>
      <c r="CM101" s="64"/>
    </row>
    <row r="102" spans="1:91" s="1" customFormat="1" ht="106.5" customHeight="1" x14ac:dyDescent="0.2">
      <c r="A102" s="375"/>
      <c r="B102" s="239" t="s">
        <v>796</v>
      </c>
      <c r="C102" s="132" t="s">
        <v>797</v>
      </c>
      <c r="D102" s="654"/>
      <c r="E102" s="696"/>
      <c r="F102" s="654"/>
      <c r="G102" s="696"/>
      <c r="H102" s="654"/>
      <c r="I102" s="696"/>
      <c r="J102" s="654"/>
      <c r="K102" s="696"/>
      <c r="L102" s="654"/>
      <c r="M102" s="696"/>
      <c r="N102" s="654"/>
      <c r="O102" s="696"/>
      <c r="P102" s="654"/>
      <c r="Q102" s="696"/>
      <c r="R102" s="654"/>
      <c r="S102" s="696"/>
      <c r="T102" s="654"/>
      <c r="U102" s="696"/>
      <c r="V102" s="654"/>
      <c r="W102" s="696"/>
      <c r="X102" s="454"/>
      <c r="Y102" s="240">
        <f t="shared" si="16"/>
        <v>0</v>
      </c>
      <c r="Z102" s="376">
        <v>5</v>
      </c>
      <c r="AA102" s="258">
        <f>COUNTIF(D102:W102,"a")+COUNTIF(D102:W102,"s")</f>
        <v>0</v>
      </c>
      <c r="AB102" s="447"/>
      <c r="AC102" s="225"/>
      <c r="AD102" s="228"/>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64"/>
      <c r="CH102" s="64"/>
      <c r="CI102" s="64"/>
      <c r="CJ102" s="64"/>
      <c r="CK102" s="64"/>
      <c r="CL102" s="64"/>
      <c r="CM102" s="64"/>
    </row>
    <row r="103" spans="1:91" s="1" customFormat="1" ht="30" customHeight="1" x14ac:dyDescent="0.2">
      <c r="A103" s="375"/>
      <c r="B103" s="250"/>
      <c r="C103" s="500" t="s">
        <v>798</v>
      </c>
      <c r="D103" s="805"/>
      <c r="E103" s="794"/>
      <c r="F103" s="794"/>
      <c r="G103" s="794"/>
      <c r="H103" s="794"/>
      <c r="I103" s="794"/>
      <c r="J103" s="794"/>
      <c r="K103" s="794"/>
      <c r="L103" s="794"/>
      <c r="M103" s="794"/>
      <c r="N103" s="794"/>
      <c r="O103" s="794"/>
      <c r="P103" s="794"/>
      <c r="Q103" s="794"/>
      <c r="R103" s="794"/>
      <c r="S103" s="794"/>
      <c r="T103" s="794"/>
      <c r="U103" s="794"/>
      <c r="V103" s="794"/>
      <c r="W103" s="794"/>
      <c r="X103" s="794"/>
      <c r="Y103" s="794"/>
      <c r="Z103" s="795"/>
      <c r="AA103" s="258"/>
      <c r="AB103" s="64"/>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row>
    <row r="104" spans="1:91" s="1" customFormat="1" ht="67.7" customHeight="1" thickBot="1" x14ac:dyDescent="0.2">
      <c r="A104" s="375"/>
      <c r="B104" s="237" t="s">
        <v>799</v>
      </c>
      <c r="C104" s="136" t="s">
        <v>800</v>
      </c>
      <c r="D104" s="806"/>
      <c r="E104" s="807"/>
      <c r="F104" s="806"/>
      <c r="G104" s="807"/>
      <c r="H104" s="806"/>
      <c r="I104" s="807"/>
      <c r="J104" s="806"/>
      <c r="K104" s="807"/>
      <c r="L104" s="806"/>
      <c r="M104" s="807"/>
      <c r="N104" s="806"/>
      <c r="O104" s="807"/>
      <c r="P104" s="806"/>
      <c r="Q104" s="807"/>
      <c r="R104" s="806"/>
      <c r="S104" s="807"/>
      <c r="T104" s="806"/>
      <c r="U104" s="807"/>
      <c r="V104" s="806"/>
      <c r="W104" s="807"/>
      <c r="X104" s="502"/>
      <c r="Y104" s="621">
        <f>IF(OR(D104="s",F104="s",H104="s",J104="s",L104="s",N104="s",P104="s",R104="s",T104="s",V104="s"), 0, IF(OR(D104="a",F104="a",H104="a",J104="a",L104="a",N104="a",P104="a",R104="a",T104="a",V104="a", X104="NA"),Z104,0))</f>
        <v>0</v>
      </c>
      <c r="Z104" s="390">
        <v>20</v>
      </c>
      <c r="AA104" s="258">
        <f>COUNTIF(D104:W104,"a")+COUNTIF(D104:W104,"s")</f>
        <v>0</v>
      </c>
      <c r="AB104" s="447"/>
      <c r="AC104" s="225"/>
      <c r="AD104" s="228"/>
      <c r="AE104" s="449"/>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64"/>
      <c r="CH104" s="64"/>
      <c r="CI104" s="64"/>
      <c r="CJ104" s="64"/>
      <c r="CK104" s="64"/>
      <c r="CL104" s="64"/>
      <c r="CM104" s="64"/>
    </row>
    <row r="105" spans="1:91" s="1" customFormat="1" ht="21" customHeight="1" thickTop="1" thickBot="1" x14ac:dyDescent="0.25">
      <c r="A105" s="375"/>
      <c r="B105" s="67"/>
      <c r="C105" s="131"/>
      <c r="D105" s="697" t="s">
        <v>199</v>
      </c>
      <c r="E105" s="698"/>
      <c r="F105" s="698"/>
      <c r="G105" s="698"/>
      <c r="H105" s="698"/>
      <c r="I105" s="698"/>
      <c r="J105" s="698"/>
      <c r="K105" s="698"/>
      <c r="L105" s="698"/>
      <c r="M105" s="698"/>
      <c r="N105" s="698"/>
      <c r="O105" s="698"/>
      <c r="P105" s="698"/>
      <c r="Q105" s="698"/>
      <c r="R105" s="698"/>
      <c r="S105" s="698"/>
      <c r="T105" s="698"/>
      <c r="U105" s="698"/>
      <c r="V105" s="698"/>
      <c r="W105" s="698"/>
      <c r="X105" s="744"/>
      <c r="Y105" s="245">
        <f>SUM(Y90:Y104)</f>
        <v>0</v>
      </c>
      <c r="Z105" s="377">
        <f>SUM(Z90:Z94, Z97:Z99, Z101:Z102, Z104)</f>
        <v>85</v>
      </c>
      <c r="AA105" s="258"/>
      <c r="AB105" s="64"/>
      <c r="AC105" s="225"/>
      <c r="AD105" s="228"/>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64"/>
      <c r="CH105" s="64"/>
      <c r="CI105" s="64"/>
      <c r="CJ105" s="64"/>
      <c r="CK105" s="64"/>
      <c r="CL105" s="64"/>
      <c r="CM105" s="64"/>
    </row>
    <row r="106" spans="1:91" s="1" customFormat="1" ht="21" customHeight="1" thickBot="1" x14ac:dyDescent="0.25">
      <c r="A106" s="365"/>
      <c r="B106" s="170"/>
      <c r="C106" s="307"/>
      <c r="D106" s="700"/>
      <c r="E106" s="735"/>
      <c r="F106" s="825">
        <v>15</v>
      </c>
      <c r="G106" s="826"/>
      <c r="H106" s="826"/>
      <c r="I106" s="826"/>
      <c r="J106" s="826"/>
      <c r="K106" s="826"/>
      <c r="L106" s="826"/>
      <c r="M106" s="826"/>
      <c r="N106" s="826"/>
      <c r="O106" s="826"/>
      <c r="P106" s="826"/>
      <c r="Q106" s="826"/>
      <c r="R106" s="826"/>
      <c r="S106" s="826"/>
      <c r="T106" s="826"/>
      <c r="U106" s="826"/>
      <c r="V106" s="826"/>
      <c r="W106" s="826"/>
      <c r="X106" s="826"/>
      <c r="Y106" s="826"/>
      <c r="Z106" s="827"/>
      <c r="AA106" s="258"/>
      <c r="AB106" s="64"/>
      <c r="AC106" s="225"/>
      <c r="AD106" s="228"/>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64"/>
      <c r="CH106" s="64"/>
      <c r="CI106" s="64"/>
      <c r="CJ106" s="64"/>
      <c r="CK106" s="64"/>
      <c r="CL106" s="64"/>
      <c r="CM106" s="64"/>
    </row>
    <row r="107" spans="1:91" ht="33" customHeight="1" thickBot="1" x14ac:dyDescent="0.25">
      <c r="A107" s="362"/>
      <c r="B107" s="444">
        <v>2000</v>
      </c>
      <c r="C107" s="788" t="s">
        <v>473</v>
      </c>
      <c r="D107" s="789"/>
      <c r="E107" s="789"/>
      <c r="F107" s="789"/>
      <c r="G107" s="789"/>
      <c r="H107" s="789"/>
      <c r="I107" s="789"/>
      <c r="J107" s="789"/>
      <c r="K107" s="789"/>
      <c r="L107" s="789"/>
      <c r="M107" s="789"/>
      <c r="N107" s="789"/>
      <c r="O107" s="789"/>
      <c r="P107" s="789"/>
      <c r="Q107" s="789"/>
      <c r="R107" s="789"/>
      <c r="S107" s="789"/>
      <c r="T107" s="789"/>
      <c r="U107" s="789"/>
      <c r="V107" s="789"/>
      <c r="W107" s="789"/>
      <c r="X107" s="789"/>
      <c r="Y107" s="789"/>
      <c r="Z107" s="790"/>
      <c r="AA107" s="256"/>
      <c r="AD107" s="235"/>
    </row>
    <row r="108" spans="1:91" ht="30" customHeight="1" thickBot="1" x14ac:dyDescent="0.25">
      <c r="A108" s="362" t="s">
        <v>551</v>
      </c>
      <c r="B108" s="241">
        <v>2100</v>
      </c>
      <c r="C108" s="158" t="s">
        <v>48</v>
      </c>
      <c r="D108" s="44"/>
      <c r="E108" s="45"/>
      <c r="F108" s="44"/>
      <c r="G108" s="45"/>
      <c r="H108" s="44"/>
      <c r="I108" s="46"/>
      <c r="J108" s="31" t="s">
        <v>573</v>
      </c>
      <c r="K108" s="45"/>
      <c r="L108" s="44"/>
      <c r="M108" s="46"/>
      <c r="N108" s="30" t="s">
        <v>573</v>
      </c>
      <c r="O108" s="45"/>
      <c r="P108" s="44"/>
      <c r="Q108" s="46"/>
      <c r="R108" s="47"/>
      <c r="S108" s="45"/>
      <c r="T108" s="44"/>
      <c r="U108" s="46"/>
      <c r="V108" s="47"/>
      <c r="W108" s="46"/>
      <c r="X108" s="48"/>
      <c r="Y108" s="41"/>
      <c r="Z108" s="37"/>
      <c r="AA108" s="256"/>
      <c r="AD108" s="235"/>
    </row>
    <row r="109" spans="1:91" s="1" customFormat="1" ht="27.95" customHeight="1" x14ac:dyDescent="0.2">
      <c r="A109" s="375"/>
      <c r="B109" s="250" t="s">
        <v>474</v>
      </c>
      <c r="C109" s="137" t="s">
        <v>54</v>
      </c>
      <c r="D109" s="651"/>
      <c r="E109" s="682"/>
      <c r="F109" s="651"/>
      <c r="G109" s="682"/>
      <c r="H109" s="651"/>
      <c r="I109" s="682"/>
      <c r="J109" s="651"/>
      <c r="K109" s="682"/>
      <c r="L109" s="651"/>
      <c r="M109" s="682"/>
      <c r="N109" s="651"/>
      <c r="O109" s="682"/>
      <c r="P109" s="651"/>
      <c r="Q109" s="682"/>
      <c r="R109" s="651"/>
      <c r="S109" s="682"/>
      <c r="T109" s="651"/>
      <c r="U109" s="682"/>
      <c r="V109" s="651"/>
      <c r="W109" s="682"/>
      <c r="X109" s="436"/>
      <c r="Y109" s="324">
        <f t="shared" ref="Y109:Y118" si="18">IF(OR(D109="s",F109="s",H109="s",J109="s",L109="s",N109="s",P109="s",R109="s",T109="s",V109="s"), 0, IF(OR(D109="a",F109="a",H109="a",J109="a",L109="a",N109="a",P109="a",R109="a",T109="a",V109="a"),Z109,0))</f>
        <v>0</v>
      </c>
      <c r="Z109" s="372">
        <v>10</v>
      </c>
      <c r="AA109" s="256">
        <f>COUNTIF(D109:W109,"a")+COUNTIF(D109:W109,"s")+COUNTIF(X109:X109,"na")</f>
        <v>0</v>
      </c>
      <c r="AB109" s="447"/>
      <c r="AC109" s="225"/>
      <c r="AD109" s="228"/>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64"/>
      <c r="CH109" s="64"/>
      <c r="CI109" s="64"/>
      <c r="CJ109" s="64"/>
      <c r="CK109" s="64"/>
      <c r="CL109" s="64"/>
      <c r="CM109" s="64"/>
    </row>
    <row r="110" spans="1:91" s="1" customFormat="1" ht="45" customHeight="1" x14ac:dyDescent="0.2">
      <c r="A110" s="375"/>
      <c r="B110" s="250" t="s">
        <v>125</v>
      </c>
      <c r="C110" s="137" t="s">
        <v>680</v>
      </c>
      <c r="D110" s="651"/>
      <c r="E110" s="682"/>
      <c r="F110" s="651"/>
      <c r="G110" s="682"/>
      <c r="H110" s="651"/>
      <c r="I110" s="682"/>
      <c r="J110" s="651"/>
      <c r="K110" s="682"/>
      <c r="L110" s="651"/>
      <c r="M110" s="682"/>
      <c r="N110" s="651"/>
      <c r="O110" s="682"/>
      <c r="P110" s="651"/>
      <c r="Q110" s="682"/>
      <c r="R110" s="651"/>
      <c r="S110" s="682"/>
      <c r="T110" s="651"/>
      <c r="U110" s="682"/>
      <c r="V110" s="651"/>
      <c r="W110" s="682"/>
      <c r="X110" s="198"/>
      <c r="Y110" s="114">
        <f t="shared" si="18"/>
        <v>0</v>
      </c>
      <c r="Z110" s="372">
        <v>10</v>
      </c>
      <c r="AA110" s="258">
        <f t="shared" ref="AA110:AA118" si="19">COUNTIF(D110:W110,"a")+COUNTIF(D110:W110,"s")</f>
        <v>0</v>
      </c>
      <c r="AB110" s="447"/>
      <c r="AC110" s="225"/>
      <c r="AD110" s="228" t="s">
        <v>52</v>
      </c>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64"/>
      <c r="CH110" s="64"/>
      <c r="CI110" s="64"/>
      <c r="CJ110" s="64"/>
      <c r="CK110" s="64"/>
      <c r="CL110" s="64"/>
      <c r="CM110" s="64"/>
    </row>
    <row r="111" spans="1:91" s="1" customFormat="1" ht="45" customHeight="1" x14ac:dyDescent="0.2">
      <c r="A111" s="375"/>
      <c r="B111" s="250" t="s">
        <v>475</v>
      </c>
      <c r="C111" s="130" t="s">
        <v>681</v>
      </c>
      <c r="D111" s="651"/>
      <c r="E111" s="682"/>
      <c r="F111" s="651"/>
      <c r="G111" s="682"/>
      <c r="H111" s="651"/>
      <c r="I111" s="682"/>
      <c r="J111" s="651"/>
      <c r="K111" s="682"/>
      <c r="L111" s="651"/>
      <c r="M111" s="682"/>
      <c r="N111" s="651"/>
      <c r="O111" s="682"/>
      <c r="P111" s="651"/>
      <c r="Q111" s="682"/>
      <c r="R111" s="651"/>
      <c r="S111" s="682"/>
      <c r="T111" s="651"/>
      <c r="U111" s="682"/>
      <c r="V111" s="651"/>
      <c r="W111" s="682"/>
      <c r="X111" s="198"/>
      <c r="Y111" s="621">
        <f t="shared" si="18"/>
        <v>0</v>
      </c>
      <c r="Z111" s="390">
        <v>10</v>
      </c>
      <c r="AA111" s="258">
        <f t="shared" si="19"/>
        <v>0</v>
      </c>
      <c r="AB111" s="447"/>
      <c r="AC111" s="225"/>
      <c r="AD111" s="228"/>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64"/>
      <c r="CH111" s="64"/>
      <c r="CI111" s="64"/>
      <c r="CJ111" s="64"/>
      <c r="CK111" s="64"/>
      <c r="CL111" s="64"/>
      <c r="CM111" s="64"/>
    </row>
    <row r="112" spans="1:91" s="1" customFormat="1" ht="45" customHeight="1" x14ac:dyDescent="0.2">
      <c r="A112" s="375"/>
      <c r="B112" s="250" t="s">
        <v>508</v>
      </c>
      <c r="C112" s="137" t="s">
        <v>563</v>
      </c>
      <c r="D112" s="651"/>
      <c r="E112" s="682"/>
      <c r="F112" s="651"/>
      <c r="G112" s="682"/>
      <c r="H112" s="651"/>
      <c r="I112" s="682"/>
      <c r="J112" s="651"/>
      <c r="K112" s="682"/>
      <c r="L112" s="651"/>
      <c r="M112" s="682"/>
      <c r="N112" s="651"/>
      <c r="O112" s="682"/>
      <c r="P112" s="651"/>
      <c r="Q112" s="682"/>
      <c r="R112" s="651"/>
      <c r="S112" s="682"/>
      <c r="T112" s="651"/>
      <c r="U112" s="682"/>
      <c r="V112" s="651"/>
      <c r="W112" s="682"/>
      <c r="X112" s="198"/>
      <c r="Y112" s="240">
        <f t="shared" si="18"/>
        <v>0</v>
      </c>
      <c r="Z112" s="376">
        <v>10</v>
      </c>
      <c r="AA112" s="258">
        <f t="shared" si="19"/>
        <v>0</v>
      </c>
      <c r="AB112" s="447"/>
      <c r="AC112" s="225"/>
      <c r="AD112" s="228"/>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64"/>
      <c r="CH112" s="64"/>
      <c r="CI112" s="64"/>
      <c r="CJ112" s="64"/>
      <c r="CK112" s="64"/>
      <c r="CL112" s="64"/>
      <c r="CM112" s="64"/>
    </row>
    <row r="113" spans="1:183" s="1" customFormat="1" ht="27.95" customHeight="1" x14ac:dyDescent="0.2">
      <c r="A113" s="375"/>
      <c r="B113" s="250" t="s">
        <v>248</v>
      </c>
      <c r="C113" s="137" t="s">
        <v>682</v>
      </c>
      <c r="D113" s="651"/>
      <c r="E113" s="682"/>
      <c r="F113" s="651"/>
      <c r="G113" s="682"/>
      <c r="H113" s="651"/>
      <c r="I113" s="682"/>
      <c r="J113" s="651"/>
      <c r="K113" s="682"/>
      <c r="L113" s="651"/>
      <c r="M113" s="682"/>
      <c r="N113" s="651"/>
      <c r="O113" s="682"/>
      <c r="P113" s="651"/>
      <c r="Q113" s="682"/>
      <c r="R113" s="651"/>
      <c r="S113" s="682"/>
      <c r="T113" s="651"/>
      <c r="U113" s="682"/>
      <c r="V113" s="651"/>
      <c r="W113" s="682"/>
      <c r="X113" s="198"/>
      <c r="Y113" s="240">
        <f t="shared" si="18"/>
        <v>0</v>
      </c>
      <c r="Z113" s="376">
        <v>10</v>
      </c>
      <c r="AA113" s="258">
        <f t="shared" si="19"/>
        <v>0</v>
      </c>
      <c r="AB113" s="447"/>
      <c r="AC113" s="225"/>
      <c r="AD113" s="228"/>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64"/>
      <c r="CH113" s="64"/>
      <c r="CI113" s="64"/>
      <c r="CJ113" s="64"/>
      <c r="CK113" s="64"/>
      <c r="CL113" s="64"/>
      <c r="CM113" s="64"/>
    </row>
    <row r="114" spans="1:183" s="1" customFormat="1" ht="27.95" customHeight="1" x14ac:dyDescent="0.2">
      <c r="A114" s="375"/>
      <c r="B114" s="250" t="s">
        <v>249</v>
      </c>
      <c r="C114" s="137" t="s">
        <v>190</v>
      </c>
      <c r="D114" s="651"/>
      <c r="E114" s="682"/>
      <c r="F114" s="651"/>
      <c r="G114" s="682"/>
      <c r="H114" s="651"/>
      <c r="I114" s="682"/>
      <c r="J114" s="651"/>
      <c r="K114" s="682"/>
      <c r="L114" s="651"/>
      <c r="M114" s="682"/>
      <c r="N114" s="651"/>
      <c r="O114" s="682"/>
      <c r="P114" s="651"/>
      <c r="Q114" s="682"/>
      <c r="R114" s="651"/>
      <c r="S114" s="682"/>
      <c r="T114" s="651"/>
      <c r="U114" s="682"/>
      <c r="V114" s="651"/>
      <c r="W114" s="682"/>
      <c r="X114" s="198"/>
      <c r="Y114" s="324">
        <f t="shared" si="18"/>
        <v>0</v>
      </c>
      <c r="Z114" s="372">
        <v>10</v>
      </c>
      <c r="AA114" s="258">
        <f t="shared" si="19"/>
        <v>0</v>
      </c>
      <c r="AB114" s="447"/>
      <c r="AC114" s="225"/>
      <c r="AD114" s="228" t="s">
        <v>52</v>
      </c>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64"/>
      <c r="CH114" s="64"/>
      <c r="CI114" s="64"/>
      <c r="CJ114" s="64"/>
      <c r="CK114" s="64"/>
      <c r="CL114" s="64"/>
      <c r="CM114" s="64"/>
    </row>
    <row r="115" spans="1:183" s="1" customFormat="1" ht="45" customHeight="1" x14ac:dyDescent="0.2">
      <c r="A115" s="375"/>
      <c r="B115" s="250" t="s">
        <v>726</v>
      </c>
      <c r="C115" s="137" t="s">
        <v>1154</v>
      </c>
      <c r="D115" s="651"/>
      <c r="E115" s="682"/>
      <c r="F115" s="651"/>
      <c r="G115" s="682"/>
      <c r="H115" s="651"/>
      <c r="I115" s="682"/>
      <c r="J115" s="651"/>
      <c r="K115" s="682"/>
      <c r="L115" s="651"/>
      <c r="M115" s="682"/>
      <c r="N115" s="651"/>
      <c r="O115" s="682"/>
      <c r="P115" s="651"/>
      <c r="Q115" s="682"/>
      <c r="R115" s="651"/>
      <c r="S115" s="682"/>
      <c r="T115" s="651"/>
      <c r="U115" s="682"/>
      <c r="V115" s="651"/>
      <c r="W115" s="682"/>
      <c r="X115" s="198"/>
      <c r="Y115" s="107">
        <f t="shared" si="18"/>
        <v>0</v>
      </c>
      <c r="Z115" s="372">
        <v>10</v>
      </c>
      <c r="AA115" s="258">
        <f>IF((COUNTIF(D115:W115,"a")+COUNTIF(D115:W115,"s"))&gt;0,IF(OR((COUNTIF(D116:W116,"a")+COUNTIF(D116:W116,"s"))),0,COUNTIF(D115:W115,"a")+COUNTIF(D115:W115,"s")),COUNTIF(D115:W115,"a")+COUNTIF(D115:W115,"s"))</f>
        <v>0</v>
      </c>
      <c r="AB115" s="254"/>
      <c r="AC115" s="225"/>
      <c r="AD115" s="228"/>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64"/>
      <c r="CH115" s="64"/>
      <c r="CI115" s="64"/>
      <c r="CJ115" s="64"/>
      <c r="CK115" s="64"/>
      <c r="CL115" s="64"/>
      <c r="CM115" s="64"/>
    </row>
    <row r="116" spans="1:183" s="1" customFormat="1" ht="45" customHeight="1" x14ac:dyDescent="0.2">
      <c r="A116" s="375"/>
      <c r="B116" s="250" t="s">
        <v>727</v>
      </c>
      <c r="C116" s="461" t="s">
        <v>728</v>
      </c>
      <c r="D116" s="651"/>
      <c r="E116" s="682"/>
      <c r="F116" s="651"/>
      <c r="G116" s="682"/>
      <c r="H116" s="651"/>
      <c r="I116" s="682"/>
      <c r="J116" s="651"/>
      <c r="K116" s="682"/>
      <c r="L116" s="651"/>
      <c r="M116" s="682"/>
      <c r="N116" s="651"/>
      <c r="O116" s="682"/>
      <c r="P116" s="651"/>
      <c r="Q116" s="682"/>
      <c r="R116" s="651"/>
      <c r="S116" s="682"/>
      <c r="T116" s="651"/>
      <c r="U116" s="682"/>
      <c r="V116" s="651"/>
      <c r="W116" s="682"/>
      <c r="X116" s="198"/>
      <c r="Y116" s="104">
        <f t="shared" si="18"/>
        <v>0</v>
      </c>
      <c r="Z116" s="372">
        <v>5</v>
      </c>
      <c r="AA116" s="258">
        <f>IF((COUNTIF(D116:W116,"a")+COUNTIF(D116:W116,"s"))&gt;0,IF((COUNTIF(D115:W115,"a")+COUNTIF(D115:W115,"s"))&gt;0,0,COUNTIF(D116:W116,"a")+COUNTIF(D116:W116,"s")), COUNTIF(D116:W116,"a")+COUNTIF(D116:W116,"s"))</f>
        <v>0</v>
      </c>
      <c r="AB116" s="254"/>
      <c r="AC116" s="225"/>
      <c r="AD116" s="228"/>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64"/>
      <c r="CH116" s="64"/>
      <c r="CI116" s="64"/>
      <c r="CJ116" s="64"/>
      <c r="CK116" s="64"/>
      <c r="CL116" s="64"/>
      <c r="CM116" s="64"/>
    </row>
    <row r="117" spans="1:183" s="1" customFormat="1" ht="27.95" customHeight="1" x14ac:dyDescent="0.2">
      <c r="A117" s="375"/>
      <c r="B117" s="250" t="s">
        <v>683</v>
      </c>
      <c r="C117" s="137" t="s">
        <v>684</v>
      </c>
      <c r="D117" s="651"/>
      <c r="E117" s="682"/>
      <c r="F117" s="651"/>
      <c r="G117" s="682"/>
      <c r="H117" s="651"/>
      <c r="I117" s="682"/>
      <c r="J117" s="651"/>
      <c r="K117" s="682"/>
      <c r="L117" s="651"/>
      <c r="M117" s="682"/>
      <c r="N117" s="651"/>
      <c r="O117" s="682"/>
      <c r="P117" s="651"/>
      <c r="Q117" s="682"/>
      <c r="R117" s="651"/>
      <c r="S117" s="682"/>
      <c r="T117" s="651"/>
      <c r="U117" s="682"/>
      <c r="V117" s="651"/>
      <c r="W117" s="682"/>
      <c r="X117" s="198"/>
      <c r="Y117" s="324">
        <f>IF(OR(D117="s",F117="s",H117="s",J117="s",L117="s",N117="s",P117="s",R117="s",T117="s",V117="s"), 0, IF(OR(D117="a",F117="a",H117="a",J117="a",L117="a",N117="a",P117="a",R117="a",T117="a",V117="a"),Z117,0))</f>
        <v>0</v>
      </c>
      <c r="Z117" s="372">
        <v>10</v>
      </c>
      <c r="AA117" s="258">
        <f>COUNTIF(D117:W117,"a")+COUNTIF(D117:W117,"s")</f>
        <v>0</v>
      </c>
      <c r="AB117" s="447"/>
      <c r="AC117" s="225"/>
      <c r="AD117" s="228"/>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64"/>
      <c r="CH117" s="64"/>
      <c r="CI117" s="64"/>
      <c r="CJ117" s="64"/>
      <c r="CK117" s="64"/>
      <c r="CL117" s="64"/>
      <c r="CM117" s="64"/>
    </row>
    <row r="118" spans="1:183" s="1" customFormat="1" ht="27.95" customHeight="1" x14ac:dyDescent="0.2">
      <c r="A118" s="375"/>
      <c r="B118" s="250" t="s">
        <v>685</v>
      </c>
      <c r="C118" s="137" t="s">
        <v>686</v>
      </c>
      <c r="D118" s="651"/>
      <c r="E118" s="682"/>
      <c r="F118" s="651"/>
      <c r="G118" s="682"/>
      <c r="H118" s="651"/>
      <c r="I118" s="682"/>
      <c r="J118" s="651"/>
      <c r="K118" s="682"/>
      <c r="L118" s="651"/>
      <c r="M118" s="682"/>
      <c r="N118" s="651"/>
      <c r="O118" s="682"/>
      <c r="P118" s="651"/>
      <c r="Q118" s="682"/>
      <c r="R118" s="651"/>
      <c r="S118" s="682"/>
      <c r="T118" s="651"/>
      <c r="U118" s="682"/>
      <c r="V118" s="651"/>
      <c r="W118" s="682"/>
      <c r="X118" s="198"/>
      <c r="Y118" s="324">
        <f t="shared" si="18"/>
        <v>0</v>
      </c>
      <c r="Z118" s="372">
        <v>10</v>
      </c>
      <c r="AA118" s="258">
        <f t="shared" si="19"/>
        <v>0</v>
      </c>
      <c r="AB118" s="447"/>
      <c r="AC118" s="225"/>
      <c r="AD118" s="228"/>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64"/>
      <c r="CH118" s="64"/>
      <c r="CI118" s="64"/>
      <c r="CJ118" s="64"/>
      <c r="CK118" s="64"/>
      <c r="CL118" s="64"/>
      <c r="CM118" s="64"/>
    </row>
    <row r="119" spans="1:183" s="1" customFormat="1" ht="45" customHeight="1" thickBot="1" x14ac:dyDescent="0.25">
      <c r="A119" s="375"/>
      <c r="B119" s="250" t="s">
        <v>687</v>
      </c>
      <c r="C119" s="137" t="s">
        <v>688</v>
      </c>
      <c r="D119" s="651"/>
      <c r="E119" s="682"/>
      <c r="F119" s="651"/>
      <c r="G119" s="682"/>
      <c r="H119" s="651"/>
      <c r="I119" s="682"/>
      <c r="J119" s="651"/>
      <c r="K119" s="682"/>
      <c r="L119" s="651"/>
      <c r="M119" s="682"/>
      <c r="N119" s="651"/>
      <c r="O119" s="682"/>
      <c r="P119" s="651"/>
      <c r="Q119" s="682"/>
      <c r="R119" s="651"/>
      <c r="S119" s="682"/>
      <c r="T119" s="651"/>
      <c r="U119" s="682"/>
      <c r="V119" s="651"/>
      <c r="W119" s="682"/>
      <c r="X119" s="198"/>
      <c r="Y119" s="324">
        <f>IF(OR(D119="s",F119="s",H119="s",J119="s",L119="s",N119="s",P119="s",R119="s",T119="s",V119="s"), 0, IF(OR(D119="a",F119="a",H119="a",J119="a",L119="a",N119="a",P119="a",R119="a",T119="a",V119="a"),Z119,0))</f>
        <v>0</v>
      </c>
      <c r="Z119" s="372">
        <v>20</v>
      </c>
      <c r="AA119" s="258">
        <f>COUNTIF(D119:W119,"a")+COUNTIF(D119:W119,"s")</f>
        <v>0</v>
      </c>
      <c r="AB119" s="447"/>
      <c r="AC119" s="225"/>
      <c r="AD119" s="228" t="s">
        <v>52</v>
      </c>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64"/>
      <c r="CH119" s="64"/>
      <c r="CI119" s="64"/>
      <c r="CJ119" s="64"/>
      <c r="CK119" s="64"/>
      <c r="CL119" s="64"/>
      <c r="CM119" s="64"/>
    </row>
    <row r="120" spans="1:183" ht="21" customHeight="1" thickTop="1" thickBot="1" x14ac:dyDescent="0.25">
      <c r="A120" s="375" t="s">
        <v>97</v>
      </c>
      <c r="B120" s="11"/>
      <c r="C120" s="12"/>
      <c r="D120" s="697" t="s">
        <v>199</v>
      </c>
      <c r="E120" s="709"/>
      <c r="F120" s="709"/>
      <c r="G120" s="709"/>
      <c r="H120" s="709"/>
      <c r="I120" s="709"/>
      <c r="J120" s="709"/>
      <c r="K120" s="709"/>
      <c r="L120" s="709"/>
      <c r="M120" s="709"/>
      <c r="N120" s="709"/>
      <c r="O120" s="709"/>
      <c r="P120" s="709"/>
      <c r="Q120" s="709"/>
      <c r="R120" s="709"/>
      <c r="S120" s="709"/>
      <c r="T120" s="709"/>
      <c r="U120" s="709"/>
      <c r="V120" s="709"/>
      <c r="W120" s="709"/>
      <c r="X120" s="710"/>
      <c r="Y120" s="65">
        <f>SUM(Y109:Y119)</f>
        <v>0</v>
      </c>
      <c r="Z120" s="380">
        <f>SUM(Z109:Z115)+SUM(Z117:Z119)</f>
        <v>110</v>
      </c>
      <c r="AA120" s="256"/>
      <c r="AB120" s="64"/>
      <c r="AD120" s="235"/>
    </row>
    <row r="121" spans="1:183" ht="21" customHeight="1" thickBot="1" x14ac:dyDescent="0.25">
      <c r="A121" s="365" t="s">
        <v>97</v>
      </c>
      <c r="B121" s="246"/>
      <c r="C121" s="483"/>
      <c r="D121" s="700"/>
      <c r="E121" s="735"/>
      <c r="F121" s="831">
        <v>40</v>
      </c>
      <c r="G121" s="694"/>
      <c r="H121" s="694"/>
      <c r="I121" s="694"/>
      <c r="J121" s="694"/>
      <c r="K121" s="694"/>
      <c r="L121" s="694"/>
      <c r="M121" s="694"/>
      <c r="N121" s="694"/>
      <c r="O121" s="694"/>
      <c r="P121" s="694"/>
      <c r="Q121" s="694"/>
      <c r="R121" s="694"/>
      <c r="S121" s="694"/>
      <c r="T121" s="694"/>
      <c r="U121" s="694"/>
      <c r="V121" s="694"/>
      <c r="W121" s="694"/>
      <c r="X121" s="694"/>
      <c r="Y121" s="694"/>
      <c r="Z121" s="695"/>
      <c r="AA121" s="256"/>
      <c r="AB121" s="64"/>
      <c r="AD121" s="235"/>
    </row>
    <row r="122" spans="1:183" ht="30" customHeight="1" thickBot="1" x14ac:dyDescent="0.25">
      <c r="A122" s="362"/>
      <c r="B122" s="274" t="s">
        <v>691</v>
      </c>
      <c r="C122" s="311" t="s">
        <v>690</v>
      </c>
      <c r="D122" s="322"/>
      <c r="E122" s="321"/>
      <c r="F122" s="322"/>
      <c r="G122" s="321"/>
      <c r="H122" s="322"/>
      <c r="I122" s="320"/>
      <c r="J122" s="188" t="s">
        <v>573</v>
      </c>
      <c r="K122" s="321"/>
      <c r="L122" s="322"/>
      <c r="M122" s="320"/>
      <c r="N122" s="35" t="s">
        <v>573</v>
      </c>
      <c r="O122" s="321"/>
      <c r="P122" s="322"/>
      <c r="Q122" s="320"/>
      <c r="R122" s="323"/>
      <c r="S122" s="321"/>
      <c r="T122" s="322"/>
      <c r="U122" s="320"/>
      <c r="V122" s="323"/>
      <c r="W122" s="320"/>
      <c r="X122" s="446"/>
      <c r="Y122" s="74"/>
      <c r="Z122" s="69"/>
      <c r="AA122" s="256"/>
      <c r="AD122" s="235"/>
    </row>
    <row r="123" spans="1:183" s="1" customFormat="1" ht="45" customHeight="1" thickBot="1" x14ac:dyDescent="0.25">
      <c r="A123" s="378"/>
      <c r="B123" s="468"/>
      <c r="C123" s="469" t="s">
        <v>689</v>
      </c>
      <c r="D123" s="822"/>
      <c r="E123" s="792"/>
      <c r="F123" s="792"/>
      <c r="G123" s="792"/>
      <c r="H123" s="792"/>
      <c r="I123" s="792"/>
      <c r="J123" s="792"/>
      <c r="K123" s="792"/>
      <c r="L123" s="792"/>
      <c r="M123" s="792"/>
      <c r="N123" s="792"/>
      <c r="O123" s="792"/>
      <c r="P123" s="792"/>
      <c r="Q123" s="792"/>
      <c r="R123" s="792"/>
      <c r="S123" s="792"/>
      <c r="T123" s="792"/>
      <c r="U123" s="792"/>
      <c r="V123" s="792"/>
      <c r="W123" s="792"/>
      <c r="X123" s="792"/>
      <c r="Y123" s="792"/>
      <c r="Z123" s="793"/>
      <c r="AA123" s="258"/>
      <c r="AB123" s="64"/>
      <c r="AC123" s="225"/>
      <c r="AD123" s="448"/>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64"/>
      <c r="CH123" s="64"/>
      <c r="CI123" s="64"/>
      <c r="CJ123" s="64"/>
      <c r="CK123" s="64"/>
      <c r="CL123" s="64"/>
      <c r="CM123" s="64"/>
    </row>
    <row r="124" spans="1:183" s="1" customFormat="1" ht="45" customHeight="1" x14ac:dyDescent="0.2">
      <c r="A124" s="375"/>
      <c r="B124" s="266" t="s">
        <v>692</v>
      </c>
      <c r="C124" s="137" t="s">
        <v>694</v>
      </c>
      <c r="D124" s="651"/>
      <c r="E124" s="682"/>
      <c r="F124" s="651"/>
      <c r="G124" s="682"/>
      <c r="H124" s="651"/>
      <c r="I124" s="682"/>
      <c r="J124" s="651"/>
      <c r="K124" s="682"/>
      <c r="L124" s="651"/>
      <c r="M124" s="682"/>
      <c r="N124" s="651"/>
      <c r="O124" s="682"/>
      <c r="P124" s="651"/>
      <c r="Q124" s="682"/>
      <c r="R124" s="651"/>
      <c r="S124" s="682"/>
      <c r="T124" s="651"/>
      <c r="U124" s="682"/>
      <c r="V124" s="651"/>
      <c r="W124" s="682"/>
      <c r="X124" s="436" t="s">
        <v>740</v>
      </c>
      <c r="Y124" s="324">
        <f t="shared" ref="Y124:Y125" si="20">IF(OR(D124="s",F124="s",H124="s",J124="s",L124="s",N124="s",P124="s",R124="s",T124="s",V124="s"), 0, IF(OR(D124="a",F124="a",H124="a",J124="a",L124="a",N124="a",P124="a",R124="a",T124="a",V124="a"),Z124,0))</f>
        <v>0</v>
      </c>
      <c r="Z124" s="372">
        <f>IF(X124="na", 0, 20)</f>
        <v>0</v>
      </c>
      <c r="AA124" s="256">
        <f>COUNTIF(D124:W124,"a")+COUNTIF(D124:W124,"s")+COUNTIF(X124:X124,"na")</f>
        <v>1</v>
      </c>
      <c r="AB124" s="447"/>
      <c r="AC124" s="225"/>
      <c r="AD124" s="228"/>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64"/>
      <c r="CH124" s="64"/>
      <c r="CI124" s="64"/>
      <c r="CJ124" s="64"/>
      <c r="CK124" s="64"/>
      <c r="CL124" s="64"/>
      <c r="CM124" s="64"/>
    </row>
    <row r="125" spans="1:183" s="1" customFormat="1" ht="27.95" customHeight="1" thickBot="1" x14ac:dyDescent="0.25">
      <c r="A125" s="375"/>
      <c r="B125" s="250" t="s">
        <v>693</v>
      </c>
      <c r="C125" s="137" t="s">
        <v>695</v>
      </c>
      <c r="D125" s="651"/>
      <c r="E125" s="682"/>
      <c r="F125" s="651"/>
      <c r="G125" s="682"/>
      <c r="H125" s="651"/>
      <c r="I125" s="682"/>
      <c r="J125" s="651"/>
      <c r="K125" s="682"/>
      <c r="L125" s="651"/>
      <c r="M125" s="682"/>
      <c r="N125" s="651"/>
      <c r="O125" s="682"/>
      <c r="P125" s="651"/>
      <c r="Q125" s="682"/>
      <c r="R125" s="651"/>
      <c r="S125" s="682"/>
      <c r="T125" s="651"/>
      <c r="U125" s="682"/>
      <c r="V125" s="651"/>
      <c r="W125" s="682"/>
      <c r="X125" s="436" t="s">
        <v>740</v>
      </c>
      <c r="Y125" s="114">
        <f t="shared" si="20"/>
        <v>0</v>
      </c>
      <c r="Z125" s="372">
        <f>IF(X125="na",0,10)</f>
        <v>0</v>
      </c>
      <c r="AA125" s="256">
        <f>COUNTIF(D125:W125,"a")+COUNTIF(D125:W125,"s")+COUNTIF(X125:X125,"na")</f>
        <v>1</v>
      </c>
      <c r="AB125" s="447"/>
      <c r="AC125" s="225"/>
      <c r="AD125" s="228" t="s">
        <v>52</v>
      </c>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64"/>
      <c r="CH125" s="64"/>
      <c r="CI125" s="64"/>
      <c r="CJ125" s="64"/>
      <c r="CK125" s="64"/>
      <c r="CL125" s="64"/>
      <c r="CM125" s="64"/>
    </row>
    <row r="126" spans="1:183" ht="21" customHeight="1" thickTop="1" thickBot="1" x14ac:dyDescent="0.25">
      <c r="A126" s="375"/>
      <c r="B126" s="11"/>
      <c r="C126" s="12"/>
      <c r="D126" s="697" t="s">
        <v>199</v>
      </c>
      <c r="E126" s="709"/>
      <c r="F126" s="709"/>
      <c r="G126" s="709"/>
      <c r="H126" s="709"/>
      <c r="I126" s="709"/>
      <c r="J126" s="709"/>
      <c r="K126" s="709"/>
      <c r="L126" s="709"/>
      <c r="M126" s="709"/>
      <c r="N126" s="709"/>
      <c r="O126" s="709"/>
      <c r="P126" s="709"/>
      <c r="Q126" s="709"/>
      <c r="R126" s="709"/>
      <c r="S126" s="709"/>
      <c r="T126" s="709"/>
      <c r="U126" s="709"/>
      <c r="V126" s="709"/>
      <c r="W126" s="709"/>
      <c r="X126" s="710"/>
      <c r="Y126" s="65">
        <f>SUM(Y124:Y125)</f>
        <v>0</v>
      </c>
      <c r="Z126" s="380">
        <f>SUM(Z124:Z125)</f>
        <v>0</v>
      </c>
      <c r="AA126" s="256"/>
      <c r="AB126" s="64"/>
      <c r="AD126" s="235"/>
    </row>
    <row r="127" spans="1:183" ht="21" customHeight="1" thickBot="1" x14ac:dyDescent="0.25">
      <c r="A127" s="365"/>
      <c r="B127" s="246"/>
      <c r="C127" s="483"/>
      <c r="D127" s="700"/>
      <c r="E127" s="735"/>
      <c r="F127" s="850">
        <f>IF(X124="na",0,10)</f>
        <v>0</v>
      </c>
      <c r="G127" s="851"/>
      <c r="H127" s="851"/>
      <c r="I127" s="851"/>
      <c r="J127" s="851"/>
      <c r="K127" s="851"/>
      <c r="L127" s="851"/>
      <c r="M127" s="851"/>
      <c r="N127" s="851"/>
      <c r="O127" s="851"/>
      <c r="P127" s="851"/>
      <c r="Q127" s="851"/>
      <c r="R127" s="851"/>
      <c r="S127" s="851"/>
      <c r="T127" s="851"/>
      <c r="U127" s="851"/>
      <c r="V127" s="851"/>
      <c r="W127" s="851"/>
      <c r="X127" s="851"/>
      <c r="Y127" s="851"/>
      <c r="Z127" s="852"/>
      <c r="AA127" s="256"/>
      <c r="AB127" s="64"/>
      <c r="AD127" s="235"/>
    </row>
    <row r="128" spans="1:183" s="342" customFormat="1" ht="30" customHeight="1" thickBot="1" x14ac:dyDescent="0.25">
      <c r="A128" s="482"/>
      <c r="B128" s="274" t="s">
        <v>696</v>
      </c>
      <c r="C128" s="311" t="s">
        <v>690</v>
      </c>
      <c r="D128" s="322"/>
      <c r="E128" s="321"/>
      <c r="F128" s="322"/>
      <c r="G128" s="321"/>
      <c r="H128" s="322"/>
      <c r="I128" s="320"/>
      <c r="J128" s="188"/>
      <c r="K128" s="321"/>
      <c r="L128" s="322"/>
      <c r="M128" s="320"/>
      <c r="N128" s="35"/>
      <c r="O128" s="321"/>
      <c r="P128" s="322"/>
      <c r="Q128" s="320"/>
      <c r="R128" s="323"/>
      <c r="S128" s="321"/>
      <c r="T128" s="322"/>
      <c r="U128" s="320"/>
      <c r="V128" s="323"/>
      <c r="W128" s="320"/>
      <c r="X128" s="58"/>
      <c r="Y128" s="446"/>
      <c r="Z128" s="391"/>
      <c r="AA128" s="258"/>
      <c r="AB128" s="64"/>
      <c r="AC128" s="225"/>
      <c r="AD128" s="228"/>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64"/>
      <c r="CH128" s="64"/>
      <c r="CI128" s="64"/>
      <c r="CJ128" s="64"/>
      <c r="CK128" s="64"/>
      <c r="CL128" s="64"/>
      <c r="CM128" s="64"/>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row>
    <row r="129" spans="1:95" s="1" customFormat="1" ht="67.7" customHeight="1" thickBot="1" x14ac:dyDescent="0.25">
      <c r="A129" s="378"/>
      <c r="B129" s="241"/>
      <c r="C129" s="471" t="s">
        <v>713</v>
      </c>
      <c r="D129" s="822"/>
      <c r="E129" s="792"/>
      <c r="F129" s="792"/>
      <c r="G129" s="792"/>
      <c r="H129" s="792"/>
      <c r="I129" s="792"/>
      <c r="J129" s="792"/>
      <c r="K129" s="792"/>
      <c r="L129" s="792"/>
      <c r="M129" s="792"/>
      <c r="N129" s="792"/>
      <c r="O129" s="792"/>
      <c r="P129" s="792"/>
      <c r="Q129" s="792"/>
      <c r="R129" s="792"/>
      <c r="S129" s="792"/>
      <c r="T129" s="792"/>
      <c r="U129" s="792"/>
      <c r="V129" s="792"/>
      <c r="W129" s="792"/>
      <c r="X129" s="792"/>
      <c r="Y129" s="792"/>
      <c r="Z129" s="793"/>
      <c r="AA129" s="258"/>
      <c r="AB129" s="64"/>
      <c r="AC129" s="225"/>
      <c r="AD129" s="228"/>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64"/>
      <c r="CH129" s="64"/>
      <c r="CI129" s="64"/>
      <c r="CJ129" s="64"/>
      <c r="CK129" s="64"/>
      <c r="CL129" s="64"/>
      <c r="CM129" s="64"/>
    </row>
    <row r="130" spans="1:95" s="1" customFormat="1" ht="27.95" customHeight="1" x14ac:dyDescent="0.2">
      <c r="A130" s="470"/>
      <c r="B130" s="472" t="s">
        <v>697</v>
      </c>
      <c r="C130" s="473" t="s">
        <v>698</v>
      </c>
      <c r="D130" s="650"/>
      <c r="E130" s="705"/>
      <c r="F130" s="650"/>
      <c r="G130" s="705"/>
      <c r="H130" s="650"/>
      <c r="I130" s="705"/>
      <c r="J130" s="650"/>
      <c r="K130" s="705"/>
      <c r="L130" s="650"/>
      <c r="M130" s="705"/>
      <c r="N130" s="650"/>
      <c r="O130" s="705"/>
      <c r="P130" s="650"/>
      <c r="Q130" s="705"/>
      <c r="R130" s="650"/>
      <c r="S130" s="705"/>
      <c r="T130" s="650"/>
      <c r="U130" s="705"/>
      <c r="V130" s="650"/>
      <c r="W130" s="705"/>
      <c r="X130" s="436"/>
      <c r="Y130" s="621">
        <f>IF(OR(D130="s",F130="s",H130="s",J130="s",L130="s",N130="s",P130="s",R130="s",T130="s",V130="s"), 0, IF(OR(D130="a",F130="a",H130="a",J130="a",L130="a",N130="a",P130="a",R130="a",T130="a",V130="a"),Z130,0))</f>
        <v>0</v>
      </c>
      <c r="Z130" s="372">
        <f>IF(X130="na", 0, 10)</f>
        <v>10</v>
      </c>
      <c r="AA130" s="256">
        <f t="shared" ref="AA130:AA137" si="21">COUNTIF(D130:W130,"a")+COUNTIF(D130:W130,"s")+COUNTIF(X130:X130,"na")</f>
        <v>0</v>
      </c>
      <c r="AB130" s="447"/>
      <c r="AC130" s="225"/>
      <c r="AD130" s="228" t="s">
        <v>52</v>
      </c>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64"/>
      <c r="CH130" s="64"/>
      <c r="CI130" s="64"/>
      <c r="CJ130" s="64"/>
      <c r="CK130" s="64"/>
      <c r="CL130" s="64"/>
      <c r="CM130" s="64"/>
    </row>
    <row r="131" spans="1:95" s="1" customFormat="1" ht="45" customHeight="1" x14ac:dyDescent="0.2">
      <c r="A131" s="470"/>
      <c r="B131" s="474" t="s">
        <v>699</v>
      </c>
      <c r="C131" s="475" t="s">
        <v>700</v>
      </c>
      <c r="D131" s="651"/>
      <c r="E131" s="682"/>
      <c r="F131" s="651"/>
      <c r="G131" s="682"/>
      <c r="H131" s="651"/>
      <c r="I131" s="682"/>
      <c r="J131" s="651"/>
      <c r="K131" s="682"/>
      <c r="L131" s="651"/>
      <c r="M131" s="682"/>
      <c r="N131" s="651"/>
      <c r="O131" s="682"/>
      <c r="P131" s="651"/>
      <c r="Q131" s="682"/>
      <c r="R131" s="651"/>
      <c r="S131" s="682"/>
      <c r="T131" s="651"/>
      <c r="U131" s="682"/>
      <c r="V131" s="651"/>
      <c r="W131" s="682"/>
      <c r="X131" s="436"/>
      <c r="Y131" s="324">
        <f t="shared" ref="Y131:Y137" si="22">IF(OR(D131="s",F131="s",H131="s",J131="s",L131="s",N131="s",P131="s",R131="s",T131="s",V131="s"), 0, IF(OR(D131="a",F131="a",H131="a",J131="a",L131="a",N131="a",P131="a",R131="a",T131="a",V131="a"),Z131,0))</f>
        <v>0</v>
      </c>
      <c r="Z131" s="372">
        <f>IF(X131="na", 0, 5)</f>
        <v>5</v>
      </c>
      <c r="AA131" s="256">
        <f t="shared" si="21"/>
        <v>0</v>
      </c>
      <c r="AB131" s="447"/>
      <c r="AC131" s="225"/>
      <c r="AD131" s="228"/>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64"/>
      <c r="CH131" s="64"/>
      <c r="CI131" s="64"/>
      <c r="CJ131" s="64"/>
      <c r="CK131" s="64"/>
      <c r="CL131" s="64"/>
      <c r="CM131" s="64"/>
    </row>
    <row r="132" spans="1:95" s="1" customFormat="1" ht="67.7" customHeight="1" x14ac:dyDescent="0.2">
      <c r="A132" s="470"/>
      <c r="B132" s="474" t="s">
        <v>701</v>
      </c>
      <c r="C132" s="475" t="s">
        <v>702</v>
      </c>
      <c r="D132" s="651"/>
      <c r="E132" s="682"/>
      <c r="F132" s="651"/>
      <c r="G132" s="682"/>
      <c r="H132" s="651"/>
      <c r="I132" s="682"/>
      <c r="J132" s="651"/>
      <c r="K132" s="682"/>
      <c r="L132" s="651"/>
      <c r="M132" s="682"/>
      <c r="N132" s="651"/>
      <c r="O132" s="682"/>
      <c r="P132" s="651"/>
      <c r="Q132" s="682"/>
      <c r="R132" s="651"/>
      <c r="S132" s="682"/>
      <c r="T132" s="651"/>
      <c r="U132" s="682"/>
      <c r="V132" s="651"/>
      <c r="W132" s="682"/>
      <c r="X132" s="436"/>
      <c r="Y132" s="114">
        <f t="shared" si="22"/>
        <v>0</v>
      </c>
      <c r="Z132" s="372">
        <f>IF(X132="na", 0, 5)</f>
        <v>5</v>
      </c>
      <c r="AA132" s="256">
        <f t="shared" si="21"/>
        <v>0</v>
      </c>
      <c r="AB132" s="447"/>
      <c r="AC132" s="225"/>
      <c r="AD132" s="228"/>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64"/>
      <c r="CH132" s="64"/>
      <c r="CI132" s="64"/>
      <c r="CJ132" s="64"/>
      <c r="CK132" s="64"/>
      <c r="CL132" s="64"/>
      <c r="CM132" s="64"/>
    </row>
    <row r="133" spans="1:95" s="1" customFormat="1" ht="67.7" customHeight="1" x14ac:dyDescent="0.2">
      <c r="A133" s="470"/>
      <c r="B133" s="474" t="s">
        <v>703</v>
      </c>
      <c r="C133" s="476" t="s">
        <v>704</v>
      </c>
      <c r="D133" s="651"/>
      <c r="E133" s="682"/>
      <c r="F133" s="651"/>
      <c r="G133" s="682"/>
      <c r="H133" s="651"/>
      <c r="I133" s="682"/>
      <c r="J133" s="651"/>
      <c r="K133" s="682"/>
      <c r="L133" s="651"/>
      <c r="M133" s="682"/>
      <c r="N133" s="651"/>
      <c r="O133" s="682"/>
      <c r="P133" s="651"/>
      <c r="Q133" s="682"/>
      <c r="R133" s="651"/>
      <c r="S133" s="682"/>
      <c r="T133" s="651"/>
      <c r="U133" s="682"/>
      <c r="V133" s="651"/>
      <c r="W133" s="682"/>
      <c r="X133" s="436"/>
      <c r="Y133" s="621">
        <f t="shared" si="22"/>
        <v>0</v>
      </c>
      <c r="Z133" s="372">
        <f>IF(X133="na", 0, 15)</f>
        <v>15</v>
      </c>
      <c r="AA133" s="256">
        <f t="shared" si="21"/>
        <v>0</v>
      </c>
      <c r="AB133" s="447"/>
      <c r="AC133" s="225"/>
      <c r="AD133" s="228" t="s">
        <v>52</v>
      </c>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64"/>
      <c r="CH133" s="64"/>
      <c r="CI133" s="64"/>
      <c r="CJ133" s="64"/>
      <c r="CK133" s="64"/>
      <c r="CL133" s="64"/>
      <c r="CM133" s="64"/>
    </row>
    <row r="134" spans="1:95" s="1" customFormat="1" ht="45" customHeight="1" x14ac:dyDescent="0.2">
      <c r="A134" s="470"/>
      <c r="B134" s="474" t="s">
        <v>705</v>
      </c>
      <c r="C134" s="475" t="s">
        <v>706</v>
      </c>
      <c r="D134" s="651"/>
      <c r="E134" s="682"/>
      <c r="F134" s="651"/>
      <c r="G134" s="682"/>
      <c r="H134" s="651"/>
      <c r="I134" s="682"/>
      <c r="J134" s="651"/>
      <c r="K134" s="682"/>
      <c r="L134" s="651"/>
      <c r="M134" s="682"/>
      <c r="N134" s="651"/>
      <c r="O134" s="682"/>
      <c r="P134" s="651"/>
      <c r="Q134" s="682"/>
      <c r="R134" s="651"/>
      <c r="S134" s="682"/>
      <c r="T134" s="651"/>
      <c r="U134" s="682"/>
      <c r="V134" s="651"/>
      <c r="W134" s="682"/>
      <c r="X134" s="436"/>
      <c r="Y134" s="240">
        <f t="shared" si="22"/>
        <v>0</v>
      </c>
      <c r="Z134" s="372">
        <f>IF(X134="na", 0, 5)</f>
        <v>5</v>
      </c>
      <c r="AA134" s="256">
        <f t="shared" si="21"/>
        <v>0</v>
      </c>
      <c r="AB134" s="447"/>
      <c r="AC134" s="225"/>
      <c r="AD134" s="228" t="s">
        <v>52</v>
      </c>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64"/>
      <c r="CH134" s="64"/>
      <c r="CI134" s="64"/>
      <c r="CJ134" s="64"/>
      <c r="CK134" s="64"/>
      <c r="CL134" s="64"/>
      <c r="CM134" s="64"/>
    </row>
    <row r="135" spans="1:95" s="1" customFormat="1" ht="45" customHeight="1" x14ac:dyDescent="0.2">
      <c r="A135" s="470"/>
      <c r="B135" s="474" t="s">
        <v>707</v>
      </c>
      <c r="C135" s="476" t="s">
        <v>708</v>
      </c>
      <c r="D135" s="651"/>
      <c r="E135" s="682"/>
      <c r="F135" s="651"/>
      <c r="G135" s="682"/>
      <c r="H135" s="651"/>
      <c r="I135" s="682"/>
      <c r="J135" s="651"/>
      <c r="K135" s="682"/>
      <c r="L135" s="651"/>
      <c r="M135" s="682"/>
      <c r="N135" s="651"/>
      <c r="O135" s="682"/>
      <c r="P135" s="651"/>
      <c r="Q135" s="682"/>
      <c r="R135" s="651"/>
      <c r="S135" s="682"/>
      <c r="T135" s="651"/>
      <c r="U135" s="682"/>
      <c r="V135" s="651"/>
      <c r="W135" s="682"/>
      <c r="X135" s="436"/>
      <c r="Y135" s="324">
        <f t="shared" si="22"/>
        <v>0</v>
      </c>
      <c r="Z135" s="372">
        <f>IF(X135="na", 0, 5)</f>
        <v>5</v>
      </c>
      <c r="AA135" s="256">
        <f t="shared" si="21"/>
        <v>0</v>
      </c>
      <c r="AB135" s="447"/>
      <c r="AC135" s="225"/>
      <c r="AD135" s="228"/>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64"/>
      <c r="CH135" s="64"/>
      <c r="CI135" s="64"/>
      <c r="CJ135" s="64"/>
      <c r="CK135" s="64"/>
      <c r="CL135" s="64"/>
      <c r="CM135" s="64"/>
    </row>
    <row r="136" spans="1:95" s="1" customFormat="1" ht="45" customHeight="1" x14ac:dyDescent="0.2">
      <c r="A136" s="470"/>
      <c r="B136" s="474" t="s">
        <v>709</v>
      </c>
      <c r="C136" s="475" t="s">
        <v>710</v>
      </c>
      <c r="D136" s="651"/>
      <c r="E136" s="682"/>
      <c r="F136" s="651"/>
      <c r="G136" s="682"/>
      <c r="H136" s="651"/>
      <c r="I136" s="682"/>
      <c r="J136" s="651"/>
      <c r="K136" s="682"/>
      <c r="L136" s="651"/>
      <c r="M136" s="682"/>
      <c r="N136" s="651"/>
      <c r="O136" s="682"/>
      <c r="P136" s="651"/>
      <c r="Q136" s="682"/>
      <c r="R136" s="651"/>
      <c r="S136" s="682"/>
      <c r="T136" s="651"/>
      <c r="U136" s="682"/>
      <c r="V136" s="651"/>
      <c r="W136" s="682"/>
      <c r="X136" s="436"/>
      <c r="Y136" s="240">
        <f t="shared" si="22"/>
        <v>0</v>
      </c>
      <c r="Z136" s="372">
        <f>IF(X136="na", 0, 5)</f>
        <v>5</v>
      </c>
      <c r="AA136" s="256">
        <f t="shared" si="21"/>
        <v>0</v>
      </c>
      <c r="AB136" s="447"/>
      <c r="AC136" s="225"/>
      <c r="AD136" s="228" t="s">
        <v>52</v>
      </c>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64"/>
      <c r="CH136" s="64"/>
      <c r="CI136" s="64"/>
      <c r="CJ136" s="64"/>
      <c r="CK136" s="64"/>
      <c r="CL136" s="64"/>
      <c r="CM136" s="64"/>
    </row>
    <row r="137" spans="1:95" s="1" customFormat="1" ht="45" customHeight="1" thickBot="1" x14ac:dyDescent="0.25">
      <c r="A137" s="375"/>
      <c r="B137" s="250" t="s">
        <v>711</v>
      </c>
      <c r="C137" s="137" t="s">
        <v>712</v>
      </c>
      <c r="D137" s="651"/>
      <c r="E137" s="682"/>
      <c r="F137" s="651"/>
      <c r="G137" s="682"/>
      <c r="H137" s="651"/>
      <c r="I137" s="682"/>
      <c r="J137" s="651"/>
      <c r="K137" s="682"/>
      <c r="L137" s="651"/>
      <c r="M137" s="682"/>
      <c r="N137" s="651"/>
      <c r="O137" s="682"/>
      <c r="P137" s="651"/>
      <c r="Q137" s="682"/>
      <c r="R137" s="651"/>
      <c r="S137" s="682"/>
      <c r="T137" s="651"/>
      <c r="U137" s="682"/>
      <c r="V137" s="651"/>
      <c r="W137" s="682"/>
      <c r="X137" s="436"/>
      <c r="Y137" s="324">
        <f t="shared" si="22"/>
        <v>0</v>
      </c>
      <c r="Z137" s="372">
        <f>IF(X137="na",0,10)</f>
        <v>10</v>
      </c>
      <c r="AA137" s="256">
        <f t="shared" si="21"/>
        <v>0</v>
      </c>
      <c r="AB137" s="447"/>
      <c r="AC137" s="225"/>
      <c r="AD137" s="228"/>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64"/>
      <c r="CH137" s="64"/>
      <c r="CI137" s="64"/>
      <c r="CJ137" s="64"/>
      <c r="CK137" s="64"/>
      <c r="CL137" s="64"/>
      <c r="CM137" s="64"/>
    </row>
    <row r="138" spans="1:95" s="1" customFormat="1" ht="21" customHeight="1" thickTop="1" thickBot="1" x14ac:dyDescent="0.25">
      <c r="A138" s="375"/>
      <c r="B138" s="11"/>
      <c r="C138" s="137"/>
      <c r="D138" s="697" t="s">
        <v>199</v>
      </c>
      <c r="E138" s="698"/>
      <c r="F138" s="698"/>
      <c r="G138" s="698"/>
      <c r="H138" s="698"/>
      <c r="I138" s="698"/>
      <c r="J138" s="698"/>
      <c r="K138" s="698"/>
      <c r="L138" s="698"/>
      <c r="M138" s="698"/>
      <c r="N138" s="698"/>
      <c r="O138" s="698"/>
      <c r="P138" s="698"/>
      <c r="Q138" s="698"/>
      <c r="R138" s="698"/>
      <c r="S138" s="698"/>
      <c r="T138" s="698"/>
      <c r="U138" s="698"/>
      <c r="V138" s="698"/>
      <c r="W138" s="698"/>
      <c r="X138" s="744"/>
      <c r="Y138" s="65">
        <f>SUM(Y130:Y137)</f>
        <v>0</v>
      </c>
      <c r="Z138" s="373">
        <f>SUM(Z130:Z137)</f>
        <v>60</v>
      </c>
      <c r="AA138" s="258"/>
      <c r="AB138" s="64"/>
      <c r="AC138" s="225"/>
      <c r="AD138" s="228"/>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64"/>
      <c r="CH138" s="64"/>
      <c r="CI138" s="64"/>
      <c r="CJ138" s="64"/>
      <c r="CK138" s="64"/>
      <c r="CL138" s="64"/>
      <c r="CM138" s="64"/>
    </row>
    <row r="139" spans="1:95" s="1" customFormat="1" ht="21" customHeight="1" thickBot="1" x14ac:dyDescent="0.25">
      <c r="A139" s="375"/>
      <c r="B139" s="246"/>
      <c r="C139" s="366"/>
      <c r="D139" s="700"/>
      <c r="E139" s="701"/>
      <c r="F139" s="832">
        <f>IF(X130="na",0,35)</f>
        <v>35</v>
      </c>
      <c r="G139" s="833"/>
      <c r="H139" s="833"/>
      <c r="I139" s="833"/>
      <c r="J139" s="833"/>
      <c r="K139" s="833"/>
      <c r="L139" s="833"/>
      <c r="M139" s="833"/>
      <c r="N139" s="833"/>
      <c r="O139" s="833"/>
      <c r="P139" s="833"/>
      <c r="Q139" s="833"/>
      <c r="R139" s="833"/>
      <c r="S139" s="833"/>
      <c r="T139" s="833"/>
      <c r="U139" s="833"/>
      <c r="V139" s="833"/>
      <c r="W139" s="833"/>
      <c r="X139" s="833"/>
      <c r="Y139" s="833"/>
      <c r="Z139" s="834"/>
      <c r="AA139" s="258"/>
      <c r="AB139" s="64"/>
      <c r="AC139" s="225"/>
      <c r="AD139" s="228"/>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64"/>
      <c r="CH139" s="64"/>
      <c r="CI139" s="64"/>
      <c r="CJ139" s="64"/>
      <c r="CK139" s="64"/>
      <c r="CL139" s="64"/>
      <c r="CM139" s="64"/>
    </row>
    <row r="140" spans="1:95" s="1" customFormat="1" ht="30" customHeight="1" thickBot="1" x14ac:dyDescent="0.25">
      <c r="A140" s="375" t="s">
        <v>551</v>
      </c>
      <c r="B140" s="327" t="s">
        <v>417</v>
      </c>
      <c r="C140" s="163" t="s">
        <v>1218</v>
      </c>
      <c r="D140" s="242"/>
      <c r="E140" s="243"/>
      <c r="F140" s="242" t="s">
        <v>573</v>
      </c>
      <c r="G140" s="243"/>
      <c r="H140" s="242"/>
      <c r="I140" s="243"/>
      <c r="J140" s="242" t="s">
        <v>573</v>
      </c>
      <c r="K140" s="243"/>
      <c r="L140" s="242"/>
      <c r="M140" s="243"/>
      <c r="N140" s="242" t="s">
        <v>573</v>
      </c>
      <c r="O140" s="243"/>
      <c r="P140" s="242"/>
      <c r="Q140" s="243"/>
      <c r="R140" s="242"/>
      <c r="S140" s="243"/>
      <c r="T140" s="242"/>
      <c r="U140" s="243"/>
      <c r="V140" s="242"/>
      <c r="W140" s="243"/>
      <c r="X140" s="40"/>
      <c r="Y140" s="40"/>
      <c r="Z140" s="369"/>
      <c r="AA140" s="256"/>
      <c r="AB140" s="64"/>
      <c r="AC140" s="225"/>
      <c r="AD140" s="228"/>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64"/>
      <c r="CF140" s="64"/>
      <c r="CG140" s="64"/>
      <c r="CH140" s="64"/>
      <c r="CI140" s="64"/>
      <c r="CJ140" s="64"/>
      <c r="CK140" s="64"/>
      <c r="CL140" s="64"/>
      <c r="CM140" s="64"/>
      <c r="CN140" s="64"/>
      <c r="CO140" s="64"/>
      <c r="CP140" s="64"/>
      <c r="CQ140" s="64"/>
    </row>
    <row r="141" spans="1:95" s="602" customFormat="1" ht="67.5" customHeight="1" x14ac:dyDescent="0.2">
      <c r="A141" s="375" t="s">
        <v>451</v>
      </c>
      <c r="B141" s="293" t="s">
        <v>1208</v>
      </c>
      <c r="C141" s="143" t="s">
        <v>1209</v>
      </c>
      <c r="D141" s="691"/>
      <c r="E141" s="692"/>
      <c r="F141" s="691"/>
      <c r="G141" s="692"/>
      <c r="H141" s="691"/>
      <c r="I141" s="692"/>
      <c r="J141" s="691"/>
      <c r="K141" s="692"/>
      <c r="L141" s="691"/>
      <c r="M141" s="692"/>
      <c r="N141" s="691"/>
      <c r="O141" s="692"/>
      <c r="P141" s="691"/>
      <c r="Q141" s="692"/>
      <c r="R141" s="691"/>
      <c r="S141" s="692"/>
      <c r="T141" s="691"/>
      <c r="U141" s="692"/>
      <c r="V141" s="691"/>
      <c r="W141" s="692"/>
      <c r="X141" s="436"/>
      <c r="Y141" s="113">
        <f>IF(OR(D141="s",F141="s",H141="s",J141="s",L141="s",N141="s",P141="s",R141="s",T141="s",V141="s"), 0, IF(OR(D141="a",F141="a",H141="a",J141="a",L141="a",N141="a",P141="a",R141="a",T141="a",V141="a"),Z141,0))</f>
        <v>0</v>
      </c>
      <c r="Z141" s="371">
        <f>IF(X141="na",0,10)</f>
        <v>10</v>
      </c>
      <c r="AA141" s="66">
        <f t="shared" ref="AA141" si="23">COUNTIF(D141:W141,"a")+COUNTIF(D141:W141,"s")+COUNTIF(X141:X141,"na")</f>
        <v>0</v>
      </c>
      <c r="AB141" s="601"/>
      <c r="AD141" s="603" t="s">
        <v>52</v>
      </c>
    </row>
    <row r="142" spans="1:95" s="602" customFormat="1" ht="67.5" customHeight="1" x14ac:dyDescent="0.2">
      <c r="A142" s="375" t="s">
        <v>551</v>
      </c>
      <c r="B142" s="293" t="s">
        <v>201</v>
      </c>
      <c r="C142" s="143" t="s">
        <v>1210</v>
      </c>
      <c r="D142" s="651"/>
      <c r="E142" s="682"/>
      <c r="F142" s="651"/>
      <c r="G142" s="682"/>
      <c r="H142" s="651"/>
      <c r="I142" s="682"/>
      <c r="J142" s="651"/>
      <c r="K142" s="682"/>
      <c r="L142" s="651"/>
      <c r="M142" s="682"/>
      <c r="N142" s="651"/>
      <c r="O142" s="682"/>
      <c r="P142" s="651"/>
      <c r="Q142" s="682"/>
      <c r="R142" s="651"/>
      <c r="S142" s="682"/>
      <c r="T142" s="651"/>
      <c r="U142" s="682"/>
      <c r="V142" s="651"/>
      <c r="W142" s="682"/>
      <c r="X142" s="436"/>
      <c r="Y142" s="114">
        <f>IF(OR(D142="s",F142="s",H142="s",J142="s",L142="s",N142="s",P142="s",R142="s",T142="s",V142="s"), 0, IF(OR(D142="a",F142="a",H142="a",J142="a",L142="a",N142="a",P142="a",R142="a",T142="a",V142="a"),Z142,0))</f>
        <v>0</v>
      </c>
      <c r="Z142" s="371">
        <f>IF(X142="na",0,10)</f>
        <v>10</v>
      </c>
      <c r="AA142" s="66">
        <f>COUNTIF(D142:W142,"a")+COUNTIF(D142:W142,"s")+COUNTIF(X142,"na")</f>
        <v>0</v>
      </c>
      <c r="AB142" s="601"/>
      <c r="AD142" s="603" t="s">
        <v>52</v>
      </c>
    </row>
    <row r="143" spans="1:95" s="602" customFormat="1" ht="67.5" customHeight="1" x14ac:dyDescent="0.2">
      <c r="A143" s="375" t="s">
        <v>551</v>
      </c>
      <c r="B143" s="293" t="s">
        <v>202</v>
      </c>
      <c r="C143" s="143" t="s">
        <v>1211</v>
      </c>
      <c r="D143" s="651"/>
      <c r="E143" s="682"/>
      <c r="F143" s="651"/>
      <c r="G143" s="682"/>
      <c r="H143" s="651"/>
      <c r="I143" s="682"/>
      <c r="J143" s="651"/>
      <c r="K143" s="682"/>
      <c r="L143" s="651"/>
      <c r="M143" s="682"/>
      <c r="N143" s="651"/>
      <c r="O143" s="682"/>
      <c r="P143" s="651"/>
      <c r="Q143" s="682"/>
      <c r="R143" s="651"/>
      <c r="S143" s="682"/>
      <c r="T143" s="651"/>
      <c r="U143" s="682"/>
      <c r="V143" s="651"/>
      <c r="W143" s="682"/>
      <c r="X143" s="198"/>
      <c r="Y143" s="107">
        <f t="shared" ref="Y143:Y146" si="24">IF(OR(D143="s",F143="s",H143="s",J143="s",L143="s",N143="s",P143="s",R143="s",T143="s",V143="s"), 0, IF(OR(D143="a",F143="a",H143="a",J143="a",L143="a",N143="a",P143="a",R143="a",T143="a",V143="a"),Z143,0))</f>
        <v>0</v>
      </c>
      <c r="Z143" s="372">
        <v>10</v>
      </c>
      <c r="AA143" s="14">
        <f>IF((COUNTIF(D143:W143,"a")+COUNTIF(D143:W143,"s"))&gt;0,IF(OR((COUNTIF(D144:W144,"a")+COUNTIF(D144:W144,"s"))),0,COUNTIF(D143:W143,"a")+COUNTIF(D143:W143,"s")),COUNTIF(D143:W143,"a")+COUNTIF(D143:W143,"s"))</f>
        <v>0</v>
      </c>
      <c r="AB143" s="604"/>
      <c r="AD143" s="603" t="s">
        <v>52</v>
      </c>
    </row>
    <row r="144" spans="1:95" s="602" customFormat="1" ht="45" customHeight="1" x14ac:dyDescent="0.2">
      <c r="A144" s="375" t="s">
        <v>451</v>
      </c>
      <c r="B144" s="293" t="s">
        <v>1212</v>
      </c>
      <c r="C144" s="461" t="s">
        <v>1213</v>
      </c>
      <c r="D144" s="651"/>
      <c r="E144" s="682"/>
      <c r="F144" s="651"/>
      <c r="G144" s="682"/>
      <c r="H144" s="651"/>
      <c r="I144" s="682"/>
      <c r="J144" s="651"/>
      <c r="K144" s="682"/>
      <c r="L144" s="651"/>
      <c r="M144" s="682"/>
      <c r="N144" s="651"/>
      <c r="O144" s="682"/>
      <c r="P144" s="651"/>
      <c r="Q144" s="682"/>
      <c r="R144" s="651"/>
      <c r="S144" s="682"/>
      <c r="T144" s="651"/>
      <c r="U144" s="682"/>
      <c r="V144" s="651"/>
      <c r="W144" s="682"/>
      <c r="X144" s="198"/>
      <c r="Y144" s="104">
        <f t="shared" si="24"/>
        <v>0</v>
      </c>
      <c r="Z144" s="372">
        <v>15</v>
      </c>
      <c r="AA144" s="14">
        <f>IF((COUNTIF(D144:W144,"a")+COUNTIF(D144:W144,"s"))&gt;0,IF((COUNTIF(D143:W143,"a")+COUNTIF(D143:W143,"s"))&gt;0,0,COUNTIF(D144:W144,"a")+COUNTIF(D144:W144,"s")), COUNTIF(D144:W144,"a")+COUNTIF(D144:W144,"s"))</f>
        <v>0</v>
      </c>
      <c r="AB144" s="604"/>
      <c r="AD144" s="603"/>
    </row>
    <row r="145" spans="1:95" s="602" customFormat="1" ht="67.5" customHeight="1" x14ac:dyDescent="0.2">
      <c r="A145" s="392" t="s">
        <v>1240</v>
      </c>
      <c r="B145" s="293" t="s">
        <v>1214</v>
      </c>
      <c r="C145" s="143" t="s">
        <v>1215</v>
      </c>
      <c r="D145" s="651"/>
      <c r="E145" s="682"/>
      <c r="F145" s="651"/>
      <c r="G145" s="682"/>
      <c r="H145" s="651"/>
      <c r="I145" s="682"/>
      <c r="J145" s="651"/>
      <c r="K145" s="682"/>
      <c r="L145" s="651"/>
      <c r="M145" s="682"/>
      <c r="N145" s="651"/>
      <c r="O145" s="682"/>
      <c r="P145" s="651"/>
      <c r="Q145" s="682"/>
      <c r="R145" s="651"/>
      <c r="S145" s="682"/>
      <c r="T145" s="651"/>
      <c r="U145" s="682"/>
      <c r="V145" s="651"/>
      <c r="W145" s="682"/>
      <c r="X145" s="198"/>
      <c r="Y145" s="114">
        <f t="shared" si="24"/>
        <v>0</v>
      </c>
      <c r="Z145" s="371">
        <f t="shared" ref="Z145:Z146" si="25">IF(X145="na",0,10)</f>
        <v>10</v>
      </c>
      <c r="AA145" s="66">
        <f>COUNTIF(D145:W145,"a")+COUNTIF(D145:W145,"s")</f>
        <v>0</v>
      </c>
      <c r="AB145" s="601"/>
      <c r="AD145" s="603" t="s">
        <v>52</v>
      </c>
    </row>
    <row r="146" spans="1:95" s="602" customFormat="1" ht="45" customHeight="1" thickBot="1" x14ac:dyDescent="0.25">
      <c r="A146" s="392" t="s">
        <v>1240</v>
      </c>
      <c r="B146" s="293" t="s">
        <v>1216</v>
      </c>
      <c r="C146" s="143" t="s">
        <v>1217</v>
      </c>
      <c r="D146" s="651"/>
      <c r="E146" s="682"/>
      <c r="F146" s="651"/>
      <c r="G146" s="682"/>
      <c r="H146" s="651"/>
      <c r="I146" s="682"/>
      <c r="J146" s="651"/>
      <c r="K146" s="682"/>
      <c r="L146" s="651"/>
      <c r="M146" s="682"/>
      <c r="N146" s="651"/>
      <c r="O146" s="682"/>
      <c r="P146" s="651"/>
      <c r="Q146" s="682"/>
      <c r="R146" s="651"/>
      <c r="S146" s="682"/>
      <c r="T146" s="651"/>
      <c r="U146" s="682"/>
      <c r="V146" s="651"/>
      <c r="W146" s="682"/>
      <c r="X146" s="198"/>
      <c r="Y146" s="114">
        <f t="shared" si="24"/>
        <v>0</v>
      </c>
      <c r="Z146" s="371">
        <f t="shared" si="25"/>
        <v>10</v>
      </c>
      <c r="AA146" s="66">
        <f>COUNTIF(D146:W146,"a")+COUNTIF(D146:W146,"s")</f>
        <v>0</v>
      </c>
      <c r="AB146" s="601"/>
      <c r="AD146" s="603" t="s">
        <v>52</v>
      </c>
    </row>
    <row r="147" spans="1:95" s="1" customFormat="1" ht="21" customHeight="1" thickTop="1" thickBot="1" x14ac:dyDescent="0.25">
      <c r="A147" s="375" t="s">
        <v>97</v>
      </c>
      <c r="B147" s="67"/>
      <c r="C147" s="137"/>
      <c r="D147" s="697" t="s">
        <v>199</v>
      </c>
      <c r="E147" s="698"/>
      <c r="F147" s="698"/>
      <c r="G147" s="698"/>
      <c r="H147" s="698"/>
      <c r="I147" s="698"/>
      <c r="J147" s="698"/>
      <c r="K147" s="698"/>
      <c r="L147" s="698"/>
      <c r="M147" s="698"/>
      <c r="N147" s="698"/>
      <c r="O147" s="698"/>
      <c r="P147" s="698"/>
      <c r="Q147" s="698"/>
      <c r="R147" s="698"/>
      <c r="S147" s="698"/>
      <c r="T147" s="698"/>
      <c r="U147" s="698"/>
      <c r="V147" s="698"/>
      <c r="W147" s="698"/>
      <c r="X147" s="744"/>
      <c r="Y147" s="65">
        <f>SUM(Y141:Y146)</f>
        <v>0</v>
      </c>
      <c r="Z147" s="373">
        <f>Z141+Z142+Z144+Z145+Z146</f>
        <v>55</v>
      </c>
      <c r="AA147" s="256"/>
      <c r="AB147" s="64"/>
      <c r="AC147" s="225"/>
      <c r="AD147" s="228"/>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64"/>
      <c r="CF147" s="64"/>
      <c r="CG147" s="64"/>
      <c r="CH147" s="64"/>
      <c r="CI147" s="64"/>
      <c r="CJ147" s="64"/>
      <c r="CK147" s="64"/>
      <c r="CL147" s="64"/>
      <c r="CM147" s="64"/>
      <c r="CN147" s="64"/>
      <c r="CO147" s="64"/>
      <c r="CP147" s="64"/>
      <c r="CQ147" s="64"/>
    </row>
    <row r="148" spans="1:95" s="1" customFormat="1" ht="21" customHeight="1" thickBot="1" x14ac:dyDescent="0.25">
      <c r="A148" s="375" t="s">
        <v>97</v>
      </c>
      <c r="B148" s="170"/>
      <c r="C148" s="171"/>
      <c r="D148" s="700"/>
      <c r="E148" s="735"/>
      <c r="F148" s="835">
        <f>Z141+Z142+Z145+Z146</f>
        <v>40</v>
      </c>
      <c r="G148" s="836"/>
      <c r="H148" s="836"/>
      <c r="I148" s="836"/>
      <c r="J148" s="836"/>
      <c r="K148" s="836"/>
      <c r="L148" s="836"/>
      <c r="M148" s="836"/>
      <c r="N148" s="836"/>
      <c r="O148" s="836"/>
      <c r="P148" s="836"/>
      <c r="Q148" s="836"/>
      <c r="R148" s="836"/>
      <c r="S148" s="836"/>
      <c r="T148" s="836"/>
      <c r="U148" s="836"/>
      <c r="V148" s="836"/>
      <c r="W148" s="836"/>
      <c r="X148" s="836"/>
      <c r="Y148" s="836"/>
      <c r="Z148" s="837"/>
      <c r="AA148" s="256"/>
      <c r="AB148" s="64"/>
      <c r="AC148" s="225"/>
      <c r="AD148" s="228"/>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64"/>
      <c r="CF148" s="64"/>
      <c r="CG148" s="64"/>
      <c r="CH148" s="64"/>
      <c r="CI148" s="64"/>
      <c r="CJ148" s="64"/>
      <c r="CK148" s="64"/>
      <c r="CL148" s="64"/>
      <c r="CM148" s="64"/>
      <c r="CN148" s="64"/>
      <c r="CO148" s="64"/>
      <c r="CP148" s="64"/>
      <c r="CQ148" s="64"/>
    </row>
    <row r="149" spans="1:95" ht="30" customHeight="1" thickBot="1" x14ac:dyDescent="0.25">
      <c r="A149" s="375"/>
      <c r="B149" s="241">
        <v>2300</v>
      </c>
      <c r="C149" s="159" t="s">
        <v>49</v>
      </c>
      <c r="D149" s="47"/>
      <c r="E149" s="45"/>
      <c r="F149" s="44"/>
      <c r="G149" s="45"/>
      <c r="H149" s="44"/>
      <c r="I149" s="46"/>
      <c r="J149" s="31" t="s">
        <v>573</v>
      </c>
      <c r="K149" s="45"/>
      <c r="L149" s="44"/>
      <c r="M149" s="46"/>
      <c r="N149" s="47"/>
      <c r="O149" s="45"/>
      <c r="P149" s="44"/>
      <c r="Q149" s="46"/>
      <c r="R149" s="47"/>
      <c r="S149" s="45"/>
      <c r="T149" s="44"/>
      <c r="U149" s="46"/>
      <c r="V149" s="47"/>
      <c r="W149" s="46"/>
      <c r="X149" s="48"/>
      <c r="Y149" s="41"/>
      <c r="Z149" s="37"/>
      <c r="AA149" s="256"/>
      <c r="AD149" s="235"/>
    </row>
    <row r="150" spans="1:95" ht="27.95" customHeight="1" thickBot="1" x14ac:dyDescent="0.25">
      <c r="A150" s="375"/>
      <c r="B150" s="266" t="s">
        <v>250</v>
      </c>
      <c r="C150" s="142" t="s">
        <v>251</v>
      </c>
      <c r="D150" s="785"/>
      <c r="E150" s="786"/>
      <c r="F150" s="785"/>
      <c r="G150" s="786"/>
      <c r="H150" s="785"/>
      <c r="I150" s="786"/>
      <c r="J150" s="785"/>
      <c r="K150" s="786"/>
      <c r="L150" s="785"/>
      <c r="M150" s="786"/>
      <c r="N150" s="785"/>
      <c r="O150" s="786"/>
      <c r="P150" s="785"/>
      <c r="Q150" s="786"/>
      <c r="R150" s="785"/>
      <c r="S150" s="786"/>
      <c r="T150" s="785"/>
      <c r="U150" s="786"/>
      <c r="V150" s="785"/>
      <c r="W150" s="786"/>
      <c r="X150" s="200"/>
      <c r="Y150" s="109">
        <f>IF(OR(D150="s",F150="s",H150="s",J150="s",L150="s",N150="s",P150="s",R150="s",T150="s",V150="s"), 0, IF(OR(D150="a",F150="a",H150="a",J150="a",L150="a",N150="a",P150="a",R150="a",T150="a",V150="a"),Z150,0))</f>
        <v>0</v>
      </c>
      <c r="Z150" s="370">
        <v>10</v>
      </c>
      <c r="AA150" s="223">
        <f>COUNTIF(D150:W150,"a")+COUNTIF(D150:W150,"s")</f>
        <v>0</v>
      </c>
      <c r="AB150" s="121"/>
      <c r="AD150" s="235" t="s">
        <v>52</v>
      </c>
    </row>
    <row r="151" spans="1:95" ht="21" customHeight="1" thickTop="1" thickBot="1" x14ac:dyDescent="0.25">
      <c r="A151" s="375"/>
      <c r="B151" s="23"/>
      <c r="C151" s="12"/>
      <c r="D151" s="838" t="s">
        <v>199</v>
      </c>
      <c r="E151" s="839"/>
      <c r="F151" s="839"/>
      <c r="G151" s="839"/>
      <c r="H151" s="839"/>
      <c r="I151" s="839"/>
      <c r="J151" s="839"/>
      <c r="K151" s="839"/>
      <c r="L151" s="839"/>
      <c r="M151" s="839"/>
      <c r="N151" s="839"/>
      <c r="O151" s="839"/>
      <c r="P151" s="839"/>
      <c r="Q151" s="839"/>
      <c r="R151" s="839"/>
      <c r="S151" s="839"/>
      <c r="T151" s="839"/>
      <c r="U151" s="839"/>
      <c r="V151" s="839"/>
      <c r="W151" s="839"/>
      <c r="X151" s="839"/>
      <c r="Y151" s="65">
        <f>SUM(Y150)</f>
        <v>0</v>
      </c>
      <c r="Z151" s="380">
        <f>SUM(Z150)</f>
        <v>10</v>
      </c>
      <c r="AA151" s="256"/>
      <c r="AB151" s="64"/>
      <c r="AD151" s="235"/>
    </row>
    <row r="152" spans="1:95" ht="21" customHeight="1" thickBot="1" x14ac:dyDescent="0.25">
      <c r="A152" s="365"/>
      <c r="B152" s="24"/>
      <c r="C152" s="282"/>
      <c r="D152" s="700"/>
      <c r="E152" s="735"/>
      <c r="F152" s="905">
        <v>10</v>
      </c>
      <c r="G152" s="694"/>
      <c r="H152" s="694"/>
      <c r="I152" s="694"/>
      <c r="J152" s="694"/>
      <c r="K152" s="694"/>
      <c r="L152" s="694"/>
      <c r="M152" s="694"/>
      <c r="N152" s="694"/>
      <c r="O152" s="694"/>
      <c r="P152" s="694"/>
      <c r="Q152" s="694"/>
      <c r="R152" s="694"/>
      <c r="S152" s="694"/>
      <c r="T152" s="694"/>
      <c r="U152" s="694"/>
      <c r="V152" s="694"/>
      <c r="W152" s="694"/>
      <c r="X152" s="694"/>
      <c r="Y152" s="694"/>
      <c r="Z152" s="695"/>
      <c r="AA152" s="256"/>
      <c r="AB152" s="64"/>
      <c r="AD152" s="235"/>
    </row>
    <row r="153" spans="1:95" ht="33" customHeight="1" thickBot="1" x14ac:dyDescent="0.25">
      <c r="A153" s="362"/>
      <c r="B153" s="444">
        <v>3000</v>
      </c>
      <c r="C153" s="853" t="s">
        <v>252</v>
      </c>
      <c r="D153" s="854"/>
      <c r="E153" s="854"/>
      <c r="F153" s="854"/>
      <c r="G153" s="854"/>
      <c r="H153" s="854"/>
      <c r="I153" s="854"/>
      <c r="J153" s="854"/>
      <c r="K153" s="854"/>
      <c r="L153" s="854"/>
      <c r="M153" s="854"/>
      <c r="N153" s="854"/>
      <c r="O153" s="854"/>
      <c r="P153" s="854"/>
      <c r="Q153" s="854"/>
      <c r="R153" s="854"/>
      <c r="S153" s="854"/>
      <c r="T153" s="854"/>
      <c r="U153" s="854"/>
      <c r="V153" s="854"/>
      <c r="W153" s="854"/>
      <c r="X153" s="854"/>
      <c r="Y153" s="854"/>
      <c r="Z153" s="854"/>
      <c r="AA153" s="256"/>
      <c r="AD153" s="235"/>
    </row>
    <row r="154" spans="1:95" ht="30" customHeight="1" thickBot="1" x14ac:dyDescent="0.25">
      <c r="A154" s="375"/>
      <c r="B154" s="241">
        <v>3100</v>
      </c>
      <c r="C154" s="160" t="s">
        <v>452</v>
      </c>
      <c r="D154" s="36"/>
      <c r="E154" s="37"/>
      <c r="F154" s="38"/>
      <c r="G154" s="39"/>
      <c r="H154" s="29" t="s">
        <v>573</v>
      </c>
      <c r="I154" s="37"/>
      <c r="J154" s="42"/>
      <c r="K154" s="39"/>
      <c r="L154" s="36"/>
      <c r="M154" s="37"/>
      <c r="N154" s="38" t="s">
        <v>573</v>
      </c>
      <c r="O154" s="39"/>
      <c r="P154" s="36"/>
      <c r="Q154" s="37"/>
      <c r="R154" s="38"/>
      <c r="S154" s="39"/>
      <c r="T154" s="36"/>
      <c r="U154" s="37"/>
      <c r="V154" s="38"/>
      <c r="W154" s="37"/>
      <c r="X154" s="37"/>
      <c r="Y154" s="41"/>
      <c r="Z154" s="37"/>
      <c r="AA154" s="256"/>
      <c r="AD154" s="235"/>
    </row>
    <row r="155" spans="1:95" s="1" customFormat="1" ht="27.75" customHeight="1" x14ac:dyDescent="0.2">
      <c r="A155" s="375" t="s">
        <v>551</v>
      </c>
      <c r="B155" s="237" t="s">
        <v>253</v>
      </c>
      <c r="C155" s="133" t="s">
        <v>1201</v>
      </c>
      <c r="D155" s="650"/>
      <c r="E155" s="705"/>
      <c r="F155" s="650"/>
      <c r="G155" s="705"/>
      <c r="H155" s="650"/>
      <c r="I155" s="705"/>
      <c r="J155" s="650"/>
      <c r="K155" s="705"/>
      <c r="L155" s="650"/>
      <c r="M155" s="705"/>
      <c r="N155" s="650"/>
      <c r="O155" s="705"/>
      <c r="P155" s="650"/>
      <c r="Q155" s="705"/>
      <c r="R155" s="650"/>
      <c r="S155" s="705"/>
      <c r="T155" s="650"/>
      <c r="U155" s="705"/>
      <c r="V155" s="650"/>
      <c r="W155" s="705"/>
      <c r="X155" s="169"/>
      <c r="Y155" s="621">
        <f>IF(OR(D155="s",F155="s",H155="s",J155="s",L155="s",N155="s",P155="s",R155="s",T155="s",V155="s"), 0, IF(OR(D155="a",F155="a",H155="a",J155="a",L155="a",N155="a",P155="a",R155="a",T155="a",V155="a"),Z155,0))</f>
        <v>0</v>
      </c>
      <c r="Z155" s="374">
        <v>10</v>
      </c>
      <c r="AA155" s="256">
        <f>COUNTIF(D155:W155,"a")+COUNTIF(D155:W155,"s")</f>
        <v>0</v>
      </c>
      <c r="AB155" s="238"/>
      <c r="AC155" s="225"/>
      <c r="AD155" s="228" t="s">
        <v>52</v>
      </c>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64"/>
      <c r="CF155" s="64"/>
      <c r="CG155" s="64"/>
      <c r="CH155" s="64"/>
      <c r="CI155" s="64"/>
      <c r="CJ155" s="64"/>
      <c r="CK155" s="64"/>
      <c r="CL155" s="64"/>
      <c r="CM155" s="64"/>
      <c r="CN155" s="64"/>
      <c r="CO155" s="64"/>
      <c r="CP155" s="64"/>
      <c r="CQ155" s="64"/>
    </row>
    <row r="156" spans="1:95" ht="27.95" customHeight="1" x14ac:dyDescent="0.2">
      <c r="A156" s="375"/>
      <c r="B156" s="244" t="s">
        <v>254</v>
      </c>
      <c r="C156" s="134" t="s">
        <v>489</v>
      </c>
      <c r="D156" s="651"/>
      <c r="E156" s="682"/>
      <c r="F156" s="651"/>
      <c r="G156" s="682"/>
      <c r="H156" s="651"/>
      <c r="I156" s="682"/>
      <c r="J156" s="651"/>
      <c r="K156" s="682"/>
      <c r="L156" s="651"/>
      <c r="M156" s="682"/>
      <c r="N156" s="651"/>
      <c r="O156" s="682"/>
      <c r="P156" s="651"/>
      <c r="Q156" s="682"/>
      <c r="R156" s="651"/>
      <c r="S156" s="682"/>
      <c r="T156" s="651"/>
      <c r="U156" s="682"/>
      <c r="V156" s="651"/>
      <c r="W156" s="682"/>
      <c r="X156" s="117"/>
      <c r="Y156" s="107">
        <f>IF(OR(D156="s",F156="s",H156="s",J156="s",L156="s",N156="s",P156="s",R156="s",T156="s",V156="s"), 0, IF(OR(D156="a",F156="a",H156="a",J156="a",L156="a",N156="a",P156="a",R156="a",T156="a",V156="a"),Z156,0))</f>
        <v>0</v>
      </c>
      <c r="Z156" s="372">
        <v>10</v>
      </c>
      <c r="AA156" s="223">
        <f>COUNTIF(D156:W156,"a")+COUNTIF(D156:W156,"s")</f>
        <v>0</v>
      </c>
      <c r="AB156" s="121"/>
      <c r="AD156" s="235" t="s">
        <v>52</v>
      </c>
    </row>
    <row r="157" spans="1:95" ht="27.95" customHeight="1" x14ac:dyDescent="0.2">
      <c r="A157" s="375"/>
      <c r="B157" s="244" t="s">
        <v>255</v>
      </c>
      <c r="C157" s="134" t="s">
        <v>579</v>
      </c>
      <c r="D157" s="651"/>
      <c r="E157" s="682"/>
      <c r="F157" s="651"/>
      <c r="G157" s="682"/>
      <c r="H157" s="651"/>
      <c r="I157" s="682"/>
      <c r="J157" s="651"/>
      <c r="K157" s="682"/>
      <c r="L157" s="651"/>
      <c r="M157" s="682"/>
      <c r="N157" s="651"/>
      <c r="O157" s="682"/>
      <c r="P157" s="651"/>
      <c r="Q157" s="682"/>
      <c r="R157" s="651"/>
      <c r="S157" s="682"/>
      <c r="T157" s="651"/>
      <c r="U157" s="682"/>
      <c r="V157" s="651"/>
      <c r="W157" s="682"/>
      <c r="X157" s="117"/>
      <c r="Y157" s="107">
        <f>IF(OR(D157="s",F157="s",H157="s",J157="s",L157="s",N157="s",P157="s",R157="s",T157="s",V157="s"), 0, IF(OR(D157="a",F157="a",H157="a",J157="a",L157="a",N157="a",P157="a",R157="a",T157="a",V157="a"),Z157,0))</f>
        <v>0</v>
      </c>
      <c r="Z157" s="372">
        <v>10</v>
      </c>
      <c r="AA157" s="223">
        <f>COUNTIF(D157:W157,"a")+COUNTIF(D157:W157,"s")</f>
        <v>0</v>
      </c>
      <c r="AB157" s="121"/>
      <c r="AD157" s="235" t="s">
        <v>52</v>
      </c>
    </row>
    <row r="158" spans="1:95" ht="27.95" customHeight="1" x14ac:dyDescent="0.2">
      <c r="A158" s="375"/>
      <c r="B158" s="244" t="s">
        <v>342</v>
      </c>
      <c r="C158" s="135" t="s">
        <v>188</v>
      </c>
      <c r="D158" s="634"/>
      <c r="E158" s="635"/>
      <c r="F158" s="634"/>
      <c r="G158" s="635"/>
      <c r="H158" s="634"/>
      <c r="I158" s="635"/>
      <c r="J158" s="634"/>
      <c r="K158" s="635"/>
      <c r="L158" s="634"/>
      <c r="M158" s="635"/>
      <c r="N158" s="634"/>
      <c r="O158" s="635"/>
      <c r="P158" s="634"/>
      <c r="Q158" s="635"/>
      <c r="R158" s="634"/>
      <c r="S158" s="635"/>
      <c r="T158" s="634"/>
      <c r="U158" s="635"/>
      <c r="V158" s="634"/>
      <c r="W158" s="635"/>
      <c r="X158" s="117"/>
      <c r="Y158" s="112">
        <f>IF(OR(D158="s",F158="s",H158="s",J158="s",L158="s",N158="s",P158="s",R158="s",T158="s",V158="s"), 0, IF(OR(D158="a",F158="a",H158="a",J158="a",L158="a",N158="a",P158="a",R158="a",T158="a",V158="a"),Z158,0))</f>
        <v>0</v>
      </c>
      <c r="Z158" s="376">
        <v>10</v>
      </c>
      <c r="AA158" s="223">
        <f>COUNTIF(D158:W158,"a")+COUNTIF(D158:W158,"s")</f>
        <v>0</v>
      </c>
      <c r="AB158" s="121"/>
      <c r="AD158" s="235" t="s">
        <v>52</v>
      </c>
    </row>
    <row r="159" spans="1:95" ht="45" customHeight="1" thickBot="1" x14ac:dyDescent="0.25">
      <c r="A159" s="375"/>
      <c r="B159" s="244" t="s">
        <v>210</v>
      </c>
      <c r="C159" s="135" t="s">
        <v>189</v>
      </c>
      <c r="D159" s="630"/>
      <c r="E159" s="631"/>
      <c r="F159" s="630"/>
      <c r="G159" s="631"/>
      <c r="H159" s="630"/>
      <c r="I159" s="631"/>
      <c r="J159" s="630"/>
      <c r="K159" s="631"/>
      <c r="L159" s="630"/>
      <c r="M159" s="631"/>
      <c r="N159" s="630"/>
      <c r="O159" s="631"/>
      <c r="P159" s="630"/>
      <c r="Q159" s="631"/>
      <c r="R159" s="630"/>
      <c r="S159" s="631"/>
      <c r="T159" s="630"/>
      <c r="U159" s="631"/>
      <c r="V159" s="630"/>
      <c r="W159" s="631"/>
      <c r="X159" s="117"/>
      <c r="Y159" s="112">
        <f>IF(OR(D159="s",F159="s",H159="s",J159="s",L159="s",N159="s",P159="s",R159="s",T159="s",V159="s"), 0, IF(OR(D159="a",F159="a",H159="a",J159="a",L159="a",N159="a",P159="a",R159="a",T159="a",V159="a"),Z159,0))</f>
        <v>0</v>
      </c>
      <c r="Z159" s="376">
        <v>10</v>
      </c>
      <c r="AA159" s="223">
        <f>COUNTIF(D159:W159,"a")+COUNTIF(D159:W159,"s")</f>
        <v>0</v>
      </c>
      <c r="AB159" s="121"/>
      <c r="AD159" s="235" t="s">
        <v>52</v>
      </c>
    </row>
    <row r="160" spans="1:95" ht="21" customHeight="1" thickTop="1" thickBot="1" x14ac:dyDescent="0.25">
      <c r="A160" s="375"/>
      <c r="B160" s="67"/>
      <c r="C160" s="13"/>
      <c r="D160" s="697" t="s">
        <v>199</v>
      </c>
      <c r="E160" s="709"/>
      <c r="F160" s="709"/>
      <c r="G160" s="709"/>
      <c r="H160" s="709"/>
      <c r="I160" s="709"/>
      <c r="J160" s="709"/>
      <c r="K160" s="709"/>
      <c r="L160" s="709"/>
      <c r="M160" s="709"/>
      <c r="N160" s="709"/>
      <c r="O160" s="709"/>
      <c r="P160" s="709"/>
      <c r="Q160" s="709"/>
      <c r="R160" s="709"/>
      <c r="S160" s="709"/>
      <c r="T160" s="709"/>
      <c r="U160" s="709"/>
      <c r="V160" s="709"/>
      <c r="W160" s="709"/>
      <c r="X160" s="782"/>
      <c r="Y160" s="65">
        <f>SUM(Y155:Y159)</f>
        <v>0</v>
      </c>
      <c r="Z160" s="373">
        <f>SUM(Z155:Z159)</f>
        <v>50</v>
      </c>
      <c r="AA160" s="256"/>
      <c r="AB160" s="64"/>
      <c r="AD160" s="235"/>
    </row>
    <row r="161" spans="1:91" ht="21" customHeight="1" thickBot="1" x14ac:dyDescent="0.25">
      <c r="A161" s="375"/>
      <c r="B161" s="326"/>
      <c r="C161" s="283"/>
      <c r="D161" s="700"/>
      <c r="E161" s="735"/>
      <c r="F161" s="855">
        <v>50</v>
      </c>
      <c r="G161" s="694"/>
      <c r="H161" s="694"/>
      <c r="I161" s="694"/>
      <c r="J161" s="694"/>
      <c r="K161" s="694"/>
      <c r="L161" s="694"/>
      <c r="M161" s="694"/>
      <c r="N161" s="694"/>
      <c r="O161" s="694"/>
      <c r="P161" s="694"/>
      <c r="Q161" s="694"/>
      <c r="R161" s="694"/>
      <c r="S161" s="694"/>
      <c r="T161" s="694"/>
      <c r="U161" s="694"/>
      <c r="V161" s="694"/>
      <c r="W161" s="694"/>
      <c r="X161" s="694"/>
      <c r="Y161" s="694"/>
      <c r="Z161" s="695"/>
      <c r="AA161" s="256"/>
      <c r="AB161" s="64"/>
      <c r="AD161" s="235"/>
    </row>
    <row r="162" spans="1:91" s="1" customFormat="1" ht="30" customHeight="1" thickBot="1" x14ac:dyDescent="0.25">
      <c r="A162" s="375"/>
      <c r="B162" s="255" t="s">
        <v>1045</v>
      </c>
      <c r="C162" s="160" t="s">
        <v>1046</v>
      </c>
      <c r="D162" s="44"/>
      <c r="E162" s="46"/>
      <c r="F162" s="47"/>
      <c r="G162" s="45"/>
      <c r="H162" s="29"/>
      <c r="I162" s="46"/>
      <c r="J162" s="191"/>
      <c r="K162" s="45"/>
      <c r="L162" s="44"/>
      <c r="M162" s="46"/>
      <c r="N162" s="29"/>
      <c r="O162" s="45"/>
      <c r="P162" s="44"/>
      <c r="Q162" s="46"/>
      <c r="R162" s="47"/>
      <c r="S162" s="45"/>
      <c r="T162" s="44"/>
      <c r="U162" s="46"/>
      <c r="V162" s="47"/>
      <c r="W162" s="45"/>
      <c r="X162" s="590"/>
      <c r="Y162" s="173"/>
      <c r="Z162" s="369"/>
      <c r="AA162" s="14"/>
      <c r="AB162" s="64"/>
      <c r="AC162" s="225"/>
      <c r="AD162" s="228"/>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5"/>
      <c r="CE162" s="225"/>
      <c r="CF162" s="225"/>
      <c r="CG162" s="64"/>
      <c r="CH162" s="64"/>
      <c r="CI162" s="64"/>
      <c r="CJ162" s="64"/>
      <c r="CK162" s="64"/>
      <c r="CL162" s="64"/>
      <c r="CM162" s="64"/>
    </row>
    <row r="163" spans="1:91" s="1" customFormat="1" ht="45" customHeight="1" x14ac:dyDescent="0.2">
      <c r="A163" s="470"/>
      <c r="B163" s="472" t="s">
        <v>1047</v>
      </c>
      <c r="C163" s="473" t="s">
        <v>1053</v>
      </c>
      <c r="D163" s="650"/>
      <c r="E163" s="705"/>
      <c r="F163" s="650"/>
      <c r="G163" s="705"/>
      <c r="H163" s="650"/>
      <c r="I163" s="705"/>
      <c r="J163" s="650"/>
      <c r="K163" s="705"/>
      <c r="L163" s="650"/>
      <c r="M163" s="705"/>
      <c r="N163" s="650"/>
      <c r="O163" s="705"/>
      <c r="P163" s="650"/>
      <c r="Q163" s="705"/>
      <c r="R163" s="650"/>
      <c r="S163" s="705"/>
      <c r="T163" s="650"/>
      <c r="U163" s="705"/>
      <c r="V163" s="650"/>
      <c r="W163" s="705"/>
      <c r="X163" s="436"/>
      <c r="Y163" s="621">
        <f>IF(OR(D163="s",F163="s",H163="s",J163="s",L163="s",N163="s",P163="s",R163="s",T163="s",V163="s"), 0, IF(OR(D163="a",F163="a",H163="a",J163="a",L163="a",N163="a",P163="a",R163="a",T163="a",V163="a"),Z163,0))</f>
        <v>0</v>
      </c>
      <c r="Z163" s="374">
        <f>IF(X163="na", 0, 10)</f>
        <v>10</v>
      </c>
      <c r="AA163" s="66">
        <f>COUNTIF(D163:W163,"a")+COUNTIF(D163:W163,"s")+COUNTIF(X163,"na")</f>
        <v>0</v>
      </c>
      <c r="AB163" s="447"/>
      <c r="AC163" s="225"/>
      <c r="AD163" s="228" t="s">
        <v>52</v>
      </c>
      <c r="AE163" s="225"/>
      <c r="AF163" s="225"/>
      <c r="AG163" s="225"/>
      <c r="AH163" s="225"/>
      <c r="AI163" s="225"/>
      <c r="AJ163" s="225"/>
      <c r="AK163" s="225"/>
      <c r="AL163" s="225"/>
      <c r="AM163" s="225"/>
      <c r="AN163" s="225"/>
      <c r="AO163" s="225"/>
      <c r="AP163" s="225"/>
      <c r="AQ163" s="225"/>
      <c r="AR163" s="225"/>
      <c r="AS163" s="225"/>
      <c r="AT163" s="225"/>
      <c r="AU163" s="225"/>
      <c r="AV163" s="225"/>
      <c r="AW163" s="225"/>
      <c r="AX163" s="225"/>
      <c r="AY163" s="225"/>
      <c r="AZ163" s="225"/>
      <c r="BA163" s="225"/>
      <c r="BB163" s="225"/>
      <c r="BC163" s="225"/>
      <c r="BD163" s="225"/>
      <c r="BE163" s="225"/>
      <c r="BF163" s="225"/>
      <c r="BG163" s="225"/>
      <c r="BH163" s="225"/>
      <c r="BI163" s="225"/>
      <c r="BJ163" s="225"/>
      <c r="BK163" s="225"/>
      <c r="BL163" s="225"/>
      <c r="BM163" s="225"/>
      <c r="BN163" s="225"/>
      <c r="BO163" s="225"/>
      <c r="BP163" s="225"/>
      <c r="BQ163" s="225"/>
      <c r="BR163" s="225"/>
      <c r="BS163" s="225"/>
      <c r="BT163" s="225"/>
      <c r="BU163" s="225"/>
      <c r="BV163" s="225"/>
      <c r="BW163" s="225"/>
      <c r="BX163" s="225"/>
      <c r="BY163" s="225"/>
      <c r="BZ163" s="225"/>
      <c r="CA163" s="225"/>
      <c r="CB163" s="225"/>
      <c r="CC163" s="225"/>
      <c r="CD163" s="225"/>
      <c r="CE163" s="225"/>
      <c r="CF163" s="225"/>
      <c r="CG163" s="64"/>
      <c r="CH163" s="64"/>
      <c r="CI163" s="64"/>
      <c r="CJ163" s="64"/>
      <c r="CK163" s="64"/>
      <c r="CL163" s="64"/>
      <c r="CM163" s="64"/>
    </row>
    <row r="164" spans="1:91" s="1" customFormat="1" ht="45" customHeight="1" x14ac:dyDescent="0.2">
      <c r="A164" s="470"/>
      <c r="B164" s="474" t="s">
        <v>1048</v>
      </c>
      <c r="C164" s="475" t="s">
        <v>1155</v>
      </c>
      <c r="D164" s="651"/>
      <c r="E164" s="682"/>
      <c r="F164" s="651"/>
      <c r="G164" s="682"/>
      <c r="H164" s="651"/>
      <c r="I164" s="682"/>
      <c r="J164" s="651"/>
      <c r="K164" s="682"/>
      <c r="L164" s="651"/>
      <c r="M164" s="682"/>
      <c r="N164" s="651"/>
      <c r="O164" s="682"/>
      <c r="P164" s="651"/>
      <c r="Q164" s="682"/>
      <c r="R164" s="651"/>
      <c r="S164" s="682"/>
      <c r="T164" s="651"/>
      <c r="U164" s="682"/>
      <c r="V164" s="651"/>
      <c r="W164" s="682"/>
      <c r="X164" s="437" t="str">
        <f>IF(X163="na","na","")</f>
        <v/>
      </c>
      <c r="Y164" s="324">
        <f t="shared" ref="Y164:Y168" si="26">IF(OR(D164="s",F164="s",H164="s",J164="s",L164="s",N164="s",P164="s",R164="s",T164="s",V164="s"), 0, IF(OR(D164="a",F164="a",H164="a",J164="a",L164="a",N164="a",P164="a",R164="a",T164="a",V164="a"),Z164,0))</f>
        <v>0</v>
      </c>
      <c r="Z164" s="372">
        <f>IF(X163="na", 0, 10)</f>
        <v>10</v>
      </c>
      <c r="AA164" s="66">
        <f t="shared" ref="AA164:AA168" si="27">COUNTIF(D164:W164,"a")+COUNTIF(D164:W164,"s")+COUNTIF(X164:X164,"na")</f>
        <v>0</v>
      </c>
      <c r="AB164" s="447"/>
      <c r="AC164" s="225"/>
      <c r="AD164" s="228" t="s">
        <v>52</v>
      </c>
      <c r="AE164" s="225"/>
      <c r="AF164" s="225"/>
      <c r="AG164" s="225"/>
      <c r="AH164" s="225"/>
      <c r="AI164" s="225"/>
      <c r="AJ164" s="225"/>
      <c r="AK164" s="225"/>
      <c r="AL164" s="225"/>
      <c r="AM164" s="225"/>
      <c r="AN164" s="225"/>
      <c r="AO164" s="225"/>
      <c r="AP164" s="225"/>
      <c r="AQ164" s="225"/>
      <c r="AR164" s="225"/>
      <c r="AS164" s="225"/>
      <c r="AT164" s="225"/>
      <c r="AU164" s="225"/>
      <c r="AV164" s="225"/>
      <c r="AW164" s="225"/>
      <c r="AX164" s="225"/>
      <c r="AY164" s="225"/>
      <c r="AZ164" s="225"/>
      <c r="BA164" s="225"/>
      <c r="BB164" s="225"/>
      <c r="BC164" s="225"/>
      <c r="BD164" s="225"/>
      <c r="BE164" s="225"/>
      <c r="BF164" s="225"/>
      <c r="BG164" s="225"/>
      <c r="BH164" s="225"/>
      <c r="BI164" s="225"/>
      <c r="BJ164" s="225"/>
      <c r="BK164" s="225"/>
      <c r="BL164" s="225"/>
      <c r="BM164" s="225"/>
      <c r="BN164" s="225"/>
      <c r="BO164" s="225"/>
      <c r="BP164" s="225"/>
      <c r="BQ164" s="225"/>
      <c r="BR164" s="225"/>
      <c r="BS164" s="225"/>
      <c r="BT164" s="225"/>
      <c r="BU164" s="225"/>
      <c r="BV164" s="225"/>
      <c r="BW164" s="225"/>
      <c r="BX164" s="225"/>
      <c r="BY164" s="225"/>
      <c r="BZ164" s="225"/>
      <c r="CA164" s="225"/>
      <c r="CB164" s="225"/>
      <c r="CC164" s="225"/>
      <c r="CD164" s="225"/>
      <c r="CE164" s="225"/>
      <c r="CF164" s="225"/>
      <c r="CG164" s="64"/>
      <c r="CH164" s="64"/>
      <c r="CI164" s="64"/>
      <c r="CJ164" s="64"/>
      <c r="CK164" s="64"/>
      <c r="CL164" s="64"/>
      <c r="CM164" s="64"/>
    </row>
    <row r="165" spans="1:91" s="1" customFormat="1" ht="45" customHeight="1" x14ac:dyDescent="0.2">
      <c r="A165" s="470"/>
      <c r="B165" s="474" t="s">
        <v>1049</v>
      </c>
      <c r="C165" s="475" t="s">
        <v>1054</v>
      </c>
      <c r="D165" s="651"/>
      <c r="E165" s="682"/>
      <c r="F165" s="651"/>
      <c r="G165" s="682"/>
      <c r="H165" s="651"/>
      <c r="I165" s="682"/>
      <c r="J165" s="651"/>
      <c r="K165" s="682"/>
      <c r="L165" s="651"/>
      <c r="M165" s="682"/>
      <c r="N165" s="651"/>
      <c r="O165" s="682"/>
      <c r="P165" s="651"/>
      <c r="Q165" s="682"/>
      <c r="R165" s="651"/>
      <c r="S165" s="682"/>
      <c r="T165" s="651"/>
      <c r="U165" s="682"/>
      <c r="V165" s="651"/>
      <c r="W165" s="682"/>
      <c r="X165" s="437" t="str">
        <f>IF(X163="na","na","")</f>
        <v/>
      </c>
      <c r="Y165" s="114">
        <f t="shared" si="26"/>
        <v>0</v>
      </c>
      <c r="Z165" s="372">
        <f>IF(X163="na", 0, 10)</f>
        <v>10</v>
      </c>
      <c r="AA165" s="66">
        <f t="shared" si="27"/>
        <v>0</v>
      </c>
      <c r="AB165" s="447"/>
      <c r="AC165" s="225"/>
      <c r="AD165" s="228"/>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5"/>
      <c r="CE165" s="225"/>
      <c r="CF165" s="225"/>
      <c r="CG165" s="64"/>
      <c r="CH165" s="64"/>
      <c r="CI165" s="64"/>
      <c r="CJ165" s="64"/>
      <c r="CK165" s="64"/>
      <c r="CL165" s="64"/>
      <c r="CM165" s="64"/>
    </row>
    <row r="166" spans="1:91" s="1" customFormat="1" ht="45" customHeight="1" x14ac:dyDescent="0.2">
      <c r="A166" s="470"/>
      <c r="B166" s="474" t="s">
        <v>1050</v>
      </c>
      <c r="C166" s="476" t="s">
        <v>1168</v>
      </c>
      <c r="D166" s="651"/>
      <c r="E166" s="682"/>
      <c r="F166" s="651"/>
      <c r="G166" s="682"/>
      <c r="H166" s="651"/>
      <c r="I166" s="682"/>
      <c r="J166" s="651"/>
      <c r="K166" s="682"/>
      <c r="L166" s="651"/>
      <c r="M166" s="682"/>
      <c r="N166" s="651"/>
      <c r="O166" s="682"/>
      <c r="P166" s="651"/>
      <c r="Q166" s="682"/>
      <c r="R166" s="651"/>
      <c r="S166" s="682"/>
      <c r="T166" s="651"/>
      <c r="U166" s="682"/>
      <c r="V166" s="651"/>
      <c r="W166" s="682"/>
      <c r="X166" s="437" t="str">
        <f>IF(X163="na","na","")</f>
        <v/>
      </c>
      <c r="Y166" s="621">
        <f t="shared" si="26"/>
        <v>0</v>
      </c>
      <c r="Z166" s="372">
        <f>IF(X163="na", 0, 5)</f>
        <v>5</v>
      </c>
      <c r="AA166" s="66">
        <f t="shared" si="27"/>
        <v>0</v>
      </c>
      <c r="AB166" s="447"/>
      <c r="AC166" s="225"/>
      <c r="AD166" s="228" t="s">
        <v>52</v>
      </c>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25"/>
      <c r="BZ166" s="225"/>
      <c r="CA166" s="225"/>
      <c r="CB166" s="225"/>
      <c r="CC166" s="225"/>
      <c r="CD166" s="225"/>
      <c r="CE166" s="225"/>
      <c r="CF166" s="225"/>
      <c r="CG166" s="64"/>
      <c r="CH166" s="64"/>
      <c r="CI166" s="64"/>
      <c r="CJ166" s="64"/>
      <c r="CK166" s="64"/>
      <c r="CL166" s="64"/>
      <c r="CM166" s="64"/>
    </row>
    <row r="167" spans="1:91" s="1" customFormat="1" ht="45" customHeight="1" x14ac:dyDescent="0.2">
      <c r="A167" s="470"/>
      <c r="B167" s="474" t="s">
        <v>1051</v>
      </c>
      <c r="C167" s="475" t="s">
        <v>1156</v>
      </c>
      <c r="D167" s="651"/>
      <c r="E167" s="682"/>
      <c r="F167" s="651"/>
      <c r="G167" s="682"/>
      <c r="H167" s="651"/>
      <c r="I167" s="682"/>
      <c r="J167" s="651"/>
      <c r="K167" s="682"/>
      <c r="L167" s="651"/>
      <c r="M167" s="682"/>
      <c r="N167" s="651"/>
      <c r="O167" s="682"/>
      <c r="P167" s="651"/>
      <c r="Q167" s="682"/>
      <c r="R167" s="651"/>
      <c r="S167" s="682"/>
      <c r="T167" s="651"/>
      <c r="U167" s="682"/>
      <c r="V167" s="651"/>
      <c r="W167" s="682"/>
      <c r="X167" s="437" t="str">
        <f>IF(X163="na","na","")</f>
        <v/>
      </c>
      <c r="Y167" s="240">
        <f t="shared" si="26"/>
        <v>0</v>
      </c>
      <c r="Z167" s="372">
        <f>IF(X163="na", 0, 5)</f>
        <v>5</v>
      </c>
      <c r="AA167" s="66">
        <f t="shared" si="27"/>
        <v>0</v>
      </c>
      <c r="AB167" s="447"/>
      <c r="AC167" s="225"/>
      <c r="AD167" s="228"/>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64"/>
      <c r="CH167" s="64"/>
      <c r="CI167" s="64"/>
      <c r="CJ167" s="64"/>
      <c r="CK167" s="64"/>
      <c r="CL167" s="64"/>
      <c r="CM167" s="64"/>
    </row>
    <row r="168" spans="1:91" s="1" customFormat="1" ht="45" customHeight="1" thickBot="1" x14ac:dyDescent="0.25">
      <c r="A168" s="470"/>
      <c r="B168" s="474" t="s">
        <v>1052</v>
      </c>
      <c r="C168" s="476" t="s">
        <v>1055</v>
      </c>
      <c r="D168" s="651"/>
      <c r="E168" s="682"/>
      <c r="F168" s="651"/>
      <c r="G168" s="682"/>
      <c r="H168" s="651"/>
      <c r="I168" s="682"/>
      <c r="J168" s="651"/>
      <c r="K168" s="682"/>
      <c r="L168" s="651"/>
      <c r="M168" s="682"/>
      <c r="N168" s="651"/>
      <c r="O168" s="682"/>
      <c r="P168" s="651"/>
      <c r="Q168" s="682"/>
      <c r="R168" s="651"/>
      <c r="S168" s="682"/>
      <c r="T168" s="651"/>
      <c r="U168" s="682"/>
      <c r="V168" s="651"/>
      <c r="W168" s="682"/>
      <c r="X168" s="437" t="str">
        <f>IF(X163="na","na","")</f>
        <v/>
      </c>
      <c r="Y168" s="324">
        <f t="shared" si="26"/>
        <v>0</v>
      </c>
      <c r="Z168" s="372">
        <f>IF(X163="na", 0, 10)</f>
        <v>10</v>
      </c>
      <c r="AA168" s="66">
        <f t="shared" si="27"/>
        <v>0</v>
      </c>
      <c r="AB168" s="447"/>
      <c r="AC168" s="225"/>
      <c r="AD168" s="228"/>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64"/>
      <c r="CH168" s="64"/>
      <c r="CI168" s="64"/>
      <c r="CJ168" s="64"/>
      <c r="CK168" s="64"/>
      <c r="CL168" s="64"/>
      <c r="CM168" s="64"/>
    </row>
    <row r="169" spans="1:91" s="1" customFormat="1" ht="21" customHeight="1" thickTop="1" thickBot="1" x14ac:dyDescent="0.25">
      <c r="A169" s="375"/>
      <c r="B169" s="67"/>
      <c r="C169" s="137"/>
      <c r="D169" s="697" t="s">
        <v>199</v>
      </c>
      <c r="E169" s="698"/>
      <c r="F169" s="698"/>
      <c r="G169" s="698"/>
      <c r="H169" s="698"/>
      <c r="I169" s="698"/>
      <c r="J169" s="698"/>
      <c r="K169" s="698"/>
      <c r="L169" s="698"/>
      <c r="M169" s="698"/>
      <c r="N169" s="698"/>
      <c r="O169" s="698"/>
      <c r="P169" s="698"/>
      <c r="Q169" s="698"/>
      <c r="R169" s="698"/>
      <c r="S169" s="698"/>
      <c r="T169" s="698"/>
      <c r="U169" s="698"/>
      <c r="V169" s="698"/>
      <c r="W169" s="698"/>
      <c r="X169" s="744"/>
      <c r="Y169" s="245">
        <f>SUM(Y163:Y168)</f>
        <v>0</v>
      </c>
      <c r="Z169" s="373">
        <f>SUM(Z163:Z168)</f>
        <v>50</v>
      </c>
      <c r="AA169" s="14"/>
      <c r="AB169" s="64"/>
      <c r="AC169" s="225"/>
      <c r="AD169" s="228"/>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25"/>
      <c r="BG169" s="225"/>
      <c r="BH169" s="225"/>
      <c r="BI169" s="225"/>
      <c r="BJ169" s="225"/>
      <c r="BK169" s="225"/>
      <c r="BL169" s="225"/>
      <c r="BM169" s="225"/>
      <c r="BN169" s="225"/>
      <c r="BO169" s="225"/>
      <c r="BP169" s="225"/>
      <c r="BQ169" s="225"/>
      <c r="BR169" s="225"/>
      <c r="BS169" s="225"/>
      <c r="BT169" s="225"/>
      <c r="BU169" s="225"/>
      <c r="BV169" s="225"/>
      <c r="BW169" s="225"/>
      <c r="BX169" s="225"/>
      <c r="BY169" s="225"/>
      <c r="BZ169" s="225"/>
      <c r="CA169" s="225"/>
      <c r="CB169" s="225"/>
      <c r="CC169" s="225"/>
      <c r="CD169" s="225"/>
      <c r="CE169" s="225"/>
      <c r="CF169" s="225"/>
      <c r="CG169" s="64"/>
      <c r="CH169" s="64"/>
      <c r="CI169" s="64"/>
      <c r="CJ169" s="64"/>
      <c r="CK169" s="64"/>
      <c r="CL169" s="64"/>
      <c r="CM169" s="64"/>
    </row>
    <row r="170" spans="1:91" s="1" customFormat="1" ht="21" customHeight="1" thickBot="1" x14ac:dyDescent="0.25">
      <c r="A170" s="365"/>
      <c r="B170" s="326"/>
      <c r="C170" s="307"/>
      <c r="D170" s="700"/>
      <c r="E170" s="701"/>
      <c r="F170" s="913">
        <f>IF(X163="na", 0, 25)</f>
        <v>25</v>
      </c>
      <c r="G170" s="914"/>
      <c r="H170" s="914"/>
      <c r="I170" s="914"/>
      <c r="J170" s="914"/>
      <c r="K170" s="914"/>
      <c r="L170" s="914"/>
      <c r="M170" s="914"/>
      <c r="N170" s="914"/>
      <c r="O170" s="914"/>
      <c r="P170" s="914"/>
      <c r="Q170" s="914"/>
      <c r="R170" s="914"/>
      <c r="S170" s="914"/>
      <c r="T170" s="914"/>
      <c r="U170" s="914"/>
      <c r="V170" s="914"/>
      <c r="W170" s="914"/>
      <c r="X170" s="914"/>
      <c r="Y170" s="914"/>
      <c r="Z170" s="915"/>
      <c r="AA170" s="14"/>
      <c r="AB170" s="64"/>
      <c r="AC170" s="225"/>
      <c r="AD170" s="228"/>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225"/>
      <c r="BP170" s="225"/>
      <c r="BQ170" s="225"/>
      <c r="BR170" s="225"/>
      <c r="BS170" s="225"/>
      <c r="BT170" s="225"/>
      <c r="BU170" s="225"/>
      <c r="BV170" s="225"/>
      <c r="BW170" s="225"/>
      <c r="BX170" s="225"/>
      <c r="BY170" s="225"/>
      <c r="BZ170" s="225"/>
      <c r="CA170" s="225"/>
      <c r="CB170" s="225"/>
      <c r="CC170" s="225"/>
      <c r="CD170" s="225"/>
      <c r="CE170" s="225"/>
      <c r="CF170" s="225"/>
      <c r="CG170" s="64"/>
      <c r="CH170" s="64"/>
      <c r="CI170" s="64"/>
      <c r="CJ170" s="64"/>
      <c r="CK170" s="64"/>
      <c r="CL170" s="64"/>
      <c r="CM170" s="64"/>
    </row>
    <row r="171" spans="1:91" s="1" customFormat="1" ht="30" customHeight="1" thickBot="1" x14ac:dyDescent="0.25">
      <c r="A171" s="362"/>
      <c r="B171" s="301">
        <v>3200</v>
      </c>
      <c r="C171" s="181" t="s">
        <v>1085</v>
      </c>
      <c r="D171" s="322"/>
      <c r="E171" s="320"/>
      <c r="F171" s="323"/>
      <c r="G171" s="321"/>
      <c r="H171" s="34"/>
      <c r="I171" s="440"/>
      <c r="J171" s="441"/>
      <c r="K171" s="442"/>
      <c r="L171" s="443"/>
      <c r="M171" s="440"/>
      <c r="N171" s="35"/>
      <c r="O171" s="442"/>
      <c r="P171" s="443"/>
      <c r="Q171" s="440"/>
      <c r="R171" s="323"/>
      <c r="S171" s="321"/>
      <c r="T171" s="322"/>
      <c r="U171" s="320"/>
      <c r="V171" s="323"/>
      <c r="W171" s="321"/>
      <c r="X171" s="74"/>
      <c r="Y171" s="54"/>
      <c r="Z171" s="208"/>
      <c r="AA171" s="258"/>
      <c r="AB171" s="64"/>
      <c r="AC171" s="225"/>
      <c r="AD171" s="228"/>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64"/>
      <c r="CH171" s="64"/>
      <c r="CI171" s="64"/>
      <c r="CJ171" s="64"/>
      <c r="CK171" s="64"/>
      <c r="CL171" s="64"/>
      <c r="CM171" s="64"/>
    </row>
    <row r="172" spans="1:91" s="1" customFormat="1" ht="30" customHeight="1" x14ac:dyDescent="0.2">
      <c r="A172" s="375"/>
      <c r="B172" s="250"/>
      <c r="C172" s="500" t="s">
        <v>1086</v>
      </c>
      <c r="D172" s="794"/>
      <c r="E172" s="794"/>
      <c r="F172" s="794"/>
      <c r="G172" s="794"/>
      <c r="H172" s="794"/>
      <c r="I172" s="794"/>
      <c r="J172" s="794"/>
      <c r="K172" s="794"/>
      <c r="L172" s="794"/>
      <c r="M172" s="794"/>
      <c r="N172" s="794"/>
      <c r="O172" s="794"/>
      <c r="P172" s="794"/>
      <c r="Q172" s="794"/>
      <c r="R172" s="794"/>
      <c r="S172" s="794"/>
      <c r="T172" s="794"/>
      <c r="U172" s="794"/>
      <c r="V172" s="794"/>
      <c r="W172" s="794"/>
      <c r="X172" s="794"/>
      <c r="Y172" s="794"/>
      <c r="Z172" s="795"/>
      <c r="AA172" s="14"/>
      <c r="AB172" s="64"/>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5"/>
      <c r="BQ172" s="225"/>
      <c r="BR172" s="225"/>
      <c r="BS172" s="225"/>
      <c r="BT172" s="225"/>
      <c r="BU172" s="225"/>
      <c r="BV172" s="225"/>
      <c r="BW172" s="225"/>
      <c r="BX172" s="225"/>
      <c r="BY172" s="225"/>
      <c r="BZ172" s="225"/>
      <c r="CA172" s="225"/>
      <c r="CB172" s="225"/>
      <c r="CC172" s="225"/>
      <c r="CD172" s="225"/>
      <c r="CE172" s="225"/>
    </row>
    <row r="173" spans="1:91" s="1" customFormat="1" ht="67.7" customHeight="1" x14ac:dyDescent="0.2">
      <c r="A173" s="375"/>
      <c r="B173" s="244" t="s">
        <v>1087</v>
      </c>
      <c r="C173" s="131" t="s">
        <v>1088</v>
      </c>
      <c r="D173" s="651"/>
      <c r="E173" s="682"/>
      <c r="F173" s="651"/>
      <c r="G173" s="682"/>
      <c r="H173" s="651"/>
      <c r="I173" s="682"/>
      <c r="J173" s="651"/>
      <c r="K173" s="682"/>
      <c r="L173" s="651"/>
      <c r="M173" s="682"/>
      <c r="N173" s="651"/>
      <c r="O173" s="682"/>
      <c r="P173" s="651"/>
      <c r="Q173" s="682"/>
      <c r="R173" s="651"/>
      <c r="S173" s="682"/>
      <c r="T173" s="651"/>
      <c r="U173" s="682"/>
      <c r="V173" s="651"/>
      <c r="W173" s="682"/>
      <c r="X173" s="436"/>
      <c r="Y173" s="114">
        <f t="shared" ref="Y173:Y188" si="28">IF(OR(D173="s",F173="s",H173="s",J173="s",L173="s",N173="s",P173="s",R173="s",T173="s",V173="s"), 0, IF(OR(D173="a",F173="a",H173="a",J173="a",L173="a",N173="a",P173="a",R173="a",T173="a",V173="a"),Z173,0))</f>
        <v>0</v>
      </c>
      <c r="Z173" s="372">
        <f>IF(X173="na",0,10)</f>
        <v>10</v>
      </c>
      <c r="AA173" s="14">
        <f>COUNTIF(D173:W173,"a")+COUNTIF(D173:W173,"s")+COUNTIF(X173,"na")</f>
        <v>0</v>
      </c>
      <c r="AB173" s="447"/>
      <c r="AC173" s="225"/>
      <c r="AD173" s="228" t="s">
        <v>52</v>
      </c>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c r="AY173" s="225"/>
      <c r="AZ173" s="225"/>
      <c r="BA173" s="225"/>
      <c r="BB173" s="225"/>
      <c r="BC173" s="225"/>
      <c r="BD173" s="225"/>
      <c r="BE173" s="225"/>
      <c r="BF173" s="225"/>
      <c r="BG173" s="225"/>
      <c r="BH173" s="225"/>
      <c r="BI173" s="225"/>
      <c r="BJ173" s="225"/>
      <c r="BK173" s="225"/>
      <c r="BL173" s="225"/>
      <c r="BM173" s="225"/>
      <c r="BN173" s="225"/>
      <c r="BO173" s="225"/>
      <c r="BP173" s="225"/>
      <c r="BQ173" s="225"/>
      <c r="BR173" s="225"/>
      <c r="BS173" s="225"/>
      <c r="BT173" s="225"/>
      <c r="BU173" s="225"/>
      <c r="BV173" s="225"/>
      <c r="BW173" s="225"/>
      <c r="BX173" s="225"/>
      <c r="BY173" s="225"/>
      <c r="BZ173" s="225"/>
      <c r="CA173" s="225"/>
      <c r="CB173" s="225"/>
      <c r="CC173" s="225"/>
      <c r="CD173" s="225"/>
      <c r="CE173" s="225"/>
      <c r="CF173" s="225"/>
      <c r="CG173" s="64"/>
      <c r="CH173" s="64"/>
      <c r="CI173" s="64"/>
      <c r="CJ173" s="64"/>
      <c r="CK173" s="64"/>
      <c r="CL173" s="64"/>
      <c r="CM173" s="64"/>
    </row>
    <row r="174" spans="1:91" s="1" customFormat="1" ht="88.5" customHeight="1" x14ac:dyDescent="0.2">
      <c r="A174" s="375"/>
      <c r="B174" s="237" t="s">
        <v>1089</v>
      </c>
      <c r="C174" s="329" t="s">
        <v>1090</v>
      </c>
      <c r="D174" s="651"/>
      <c r="E174" s="682"/>
      <c r="F174" s="651"/>
      <c r="G174" s="682"/>
      <c r="H174" s="651"/>
      <c r="I174" s="682"/>
      <c r="J174" s="651"/>
      <c r="K174" s="682"/>
      <c r="L174" s="651"/>
      <c r="M174" s="682"/>
      <c r="N174" s="651"/>
      <c r="O174" s="682"/>
      <c r="P174" s="651"/>
      <c r="Q174" s="682"/>
      <c r="R174" s="651"/>
      <c r="S174" s="682"/>
      <c r="T174" s="651"/>
      <c r="U174" s="682"/>
      <c r="V174" s="651"/>
      <c r="W174" s="682"/>
      <c r="X174" s="436"/>
      <c r="Y174" s="114">
        <f t="shared" si="28"/>
        <v>0</v>
      </c>
      <c r="Z174" s="372">
        <f>IF(X174="na",0,10)</f>
        <v>10</v>
      </c>
      <c r="AA174" s="14">
        <f>COUNTIF(D174:W174,"a")+COUNTIF(D174:W174,"s")+COUNTIF(X174,"na")</f>
        <v>0</v>
      </c>
      <c r="AB174" s="447"/>
      <c r="AC174" s="225"/>
      <c r="AD174" s="228" t="s">
        <v>52</v>
      </c>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c r="AY174" s="225"/>
      <c r="AZ174" s="225"/>
      <c r="BA174" s="225"/>
      <c r="BB174" s="225"/>
      <c r="BC174" s="225"/>
      <c r="BD174" s="225"/>
      <c r="BE174" s="225"/>
      <c r="BF174" s="225"/>
      <c r="BG174" s="225"/>
      <c r="BH174" s="225"/>
      <c r="BI174" s="225"/>
      <c r="BJ174" s="225"/>
      <c r="BK174" s="225"/>
      <c r="BL174" s="225"/>
      <c r="BM174" s="225"/>
      <c r="BN174" s="225"/>
      <c r="BO174" s="225"/>
      <c r="BP174" s="225"/>
      <c r="BQ174" s="225"/>
      <c r="BR174" s="225"/>
      <c r="BS174" s="225"/>
      <c r="BT174" s="225"/>
      <c r="BU174" s="225"/>
      <c r="BV174" s="225"/>
      <c r="BW174" s="225"/>
      <c r="BX174" s="225"/>
      <c r="BY174" s="225"/>
      <c r="BZ174" s="225"/>
      <c r="CA174" s="225"/>
      <c r="CB174" s="225"/>
      <c r="CC174" s="225"/>
      <c r="CD174" s="225"/>
      <c r="CE174" s="225"/>
      <c r="CF174" s="225"/>
      <c r="CG174" s="64"/>
      <c r="CH174" s="64"/>
      <c r="CI174" s="64"/>
      <c r="CJ174" s="64"/>
      <c r="CK174" s="64"/>
      <c r="CL174" s="64"/>
      <c r="CM174" s="64"/>
    </row>
    <row r="175" spans="1:91" s="1" customFormat="1" ht="67.7" customHeight="1" x14ac:dyDescent="0.2">
      <c r="A175" s="375"/>
      <c r="B175" s="237" t="s">
        <v>431</v>
      </c>
      <c r="C175" s="329" t="s">
        <v>1091</v>
      </c>
      <c r="D175" s="651"/>
      <c r="E175" s="682"/>
      <c r="F175" s="651"/>
      <c r="G175" s="682"/>
      <c r="H175" s="651"/>
      <c r="I175" s="682"/>
      <c r="J175" s="651"/>
      <c r="K175" s="682"/>
      <c r="L175" s="651"/>
      <c r="M175" s="682"/>
      <c r="N175" s="651"/>
      <c r="O175" s="682"/>
      <c r="P175" s="651"/>
      <c r="Q175" s="682"/>
      <c r="R175" s="651"/>
      <c r="S175" s="682"/>
      <c r="T175" s="651"/>
      <c r="U175" s="682"/>
      <c r="V175" s="651"/>
      <c r="W175" s="682"/>
      <c r="X175" s="198"/>
      <c r="Y175" s="114">
        <f t="shared" si="28"/>
        <v>0</v>
      </c>
      <c r="Z175" s="372">
        <v>10</v>
      </c>
      <c r="AA175" s="14">
        <f t="shared" ref="AA175:AA188" si="29">COUNTIF(D175:W175,"a")+COUNTIF(D175:W175,"s")</f>
        <v>0</v>
      </c>
      <c r="AB175" s="447"/>
      <c r="AC175" s="225"/>
      <c r="AD175" s="228"/>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I175" s="225"/>
      <c r="BJ175" s="225"/>
      <c r="BK175" s="225"/>
      <c r="BL175" s="225"/>
      <c r="BM175" s="225"/>
      <c r="BN175" s="225"/>
      <c r="BO175" s="225"/>
      <c r="BP175" s="225"/>
      <c r="BQ175" s="225"/>
      <c r="BR175" s="225"/>
      <c r="BS175" s="225"/>
      <c r="BT175" s="225"/>
      <c r="BU175" s="225"/>
      <c r="BV175" s="225"/>
      <c r="BW175" s="225"/>
      <c r="BX175" s="225"/>
      <c r="BY175" s="225"/>
      <c r="BZ175" s="225"/>
      <c r="CA175" s="225"/>
      <c r="CB175" s="225"/>
      <c r="CC175" s="225"/>
      <c r="CD175" s="225"/>
      <c r="CE175" s="225"/>
      <c r="CF175" s="225"/>
      <c r="CG175" s="64"/>
      <c r="CH175" s="64"/>
      <c r="CI175" s="64"/>
      <c r="CJ175" s="64"/>
      <c r="CK175" s="64"/>
      <c r="CL175" s="64"/>
      <c r="CM175" s="64"/>
    </row>
    <row r="176" spans="1:91" s="1" customFormat="1" ht="30" customHeight="1" x14ac:dyDescent="0.2">
      <c r="A176" s="375"/>
      <c r="B176" s="250"/>
      <c r="C176" s="500" t="s">
        <v>1092</v>
      </c>
      <c r="D176" s="794"/>
      <c r="E176" s="794"/>
      <c r="F176" s="794"/>
      <c r="G176" s="794"/>
      <c r="H176" s="794"/>
      <c r="I176" s="794"/>
      <c r="J176" s="794"/>
      <c r="K176" s="794"/>
      <c r="L176" s="794"/>
      <c r="M176" s="794"/>
      <c r="N176" s="794"/>
      <c r="O176" s="794"/>
      <c r="P176" s="794"/>
      <c r="Q176" s="794"/>
      <c r="R176" s="794"/>
      <c r="S176" s="794"/>
      <c r="T176" s="794"/>
      <c r="U176" s="794"/>
      <c r="V176" s="794"/>
      <c r="W176" s="794"/>
      <c r="X176" s="794"/>
      <c r="Y176" s="794"/>
      <c r="Z176" s="795"/>
      <c r="AA176" s="14"/>
      <c r="AB176" s="64"/>
      <c r="AC176" s="225"/>
      <c r="AD176" s="225"/>
      <c r="AE176" s="225"/>
      <c r="AF176" s="225"/>
      <c r="AG176" s="225"/>
      <c r="AH176" s="225"/>
      <c r="AI176" s="225"/>
      <c r="AJ176" s="225"/>
      <c r="AK176" s="225"/>
      <c r="AL176" s="225"/>
      <c r="AM176" s="225"/>
      <c r="AN176" s="225"/>
      <c r="AO176" s="225"/>
      <c r="AP176" s="225"/>
      <c r="AQ176" s="225"/>
      <c r="AR176" s="225"/>
      <c r="AS176" s="225"/>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c r="BN176" s="225"/>
      <c r="BO176" s="225"/>
      <c r="BP176" s="225"/>
      <c r="BQ176" s="225"/>
      <c r="BR176" s="225"/>
      <c r="BS176" s="225"/>
      <c r="BT176" s="225"/>
      <c r="BU176" s="225"/>
      <c r="BV176" s="225"/>
      <c r="BW176" s="225"/>
      <c r="BX176" s="225"/>
      <c r="BY176" s="225"/>
      <c r="BZ176" s="225"/>
      <c r="CA176" s="225"/>
      <c r="CB176" s="225"/>
      <c r="CC176" s="225"/>
      <c r="CD176" s="225"/>
      <c r="CE176" s="225"/>
    </row>
    <row r="177" spans="1:91" s="1" customFormat="1" ht="30" customHeight="1" x14ac:dyDescent="0.2">
      <c r="A177" s="375"/>
      <c r="B177" s="250"/>
      <c r="C177" s="500" t="s">
        <v>1093</v>
      </c>
      <c r="D177" s="794"/>
      <c r="E177" s="794"/>
      <c r="F177" s="794"/>
      <c r="G177" s="794"/>
      <c r="H177" s="794"/>
      <c r="I177" s="794"/>
      <c r="J177" s="794"/>
      <c r="K177" s="794"/>
      <c r="L177" s="794"/>
      <c r="M177" s="794"/>
      <c r="N177" s="794"/>
      <c r="O177" s="794"/>
      <c r="P177" s="794"/>
      <c r="Q177" s="794"/>
      <c r="R177" s="794"/>
      <c r="S177" s="794"/>
      <c r="T177" s="794"/>
      <c r="U177" s="794"/>
      <c r="V177" s="794"/>
      <c r="W177" s="794"/>
      <c r="X177" s="794"/>
      <c r="Y177" s="794"/>
      <c r="Z177" s="795"/>
      <c r="AA177" s="14"/>
      <c r="AB177" s="64"/>
      <c r="AC177" s="225"/>
      <c r="AD177" s="225"/>
      <c r="AE177" s="225"/>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25"/>
      <c r="BZ177" s="225"/>
      <c r="CA177" s="225"/>
      <c r="CB177" s="225"/>
      <c r="CC177" s="225"/>
      <c r="CD177" s="225"/>
      <c r="CE177" s="225"/>
    </row>
    <row r="178" spans="1:91" s="1" customFormat="1" ht="45" customHeight="1" x14ac:dyDescent="0.2">
      <c r="A178" s="375"/>
      <c r="B178" s="237" t="s">
        <v>211</v>
      </c>
      <c r="C178" s="329" t="s">
        <v>1094</v>
      </c>
      <c r="D178" s="651"/>
      <c r="E178" s="682"/>
      <c r="F178" s="651"/>
      <c r="G178" s="682"/>
      <c r="H178" s="651"/>
      <c r="I178" s="682"/>
      <c r="J178" s="651"/>
      <c r="K178" s="682"/>
      <c r="L178" s="651"/>
      <c r="M178" s="682"/>
      <c r="N178" s="651"/>
      <c r="O178" s="682"/>
      <c r="P178" s="651"/>
      <c r="Q178" s="682"/>
      <c r="R178" s="651"/>
      <c r="S178" s="682"/>
      <c r="T178" s="651"/>
      <c r="U178" s="682"/>
      <c r="V178" s="651"/>
      <c r="W178" s="682"/>
      <c r="X178" s="198"/>
      <c r="Y178" s="114">
        <f t="shared" si="28"/>
        <v>0</v>
      </c>
      <c r="Z178" s="372">
        <v>10</v>
      </c>
      <c r="AA178" s="14">
        <f t="shared" si="29"/>
        <v>0</v>
      </c>
      <c r="AB178" s="447"/>
      <c r="AC178" s="225"/>
      <c r="AD178" s="228"/>
      <c r="AE178" s="225"/>
      <c r="AF178" s="225"/>
      <c r="AG178" s="225"/>
      <c r="AH178" s="225"/>
      <c r="AI178" s="225"/>
      <c r="AJ178" s="225"/>
      <c r="AK178" s="225"/>
      <c r="AL178" s="225"/>
      <c r="AM178" s="225"/>
      <c r="AN178" s="225"/>
      <c r="AO178" s="225"/>
      <c r="AP178" s="225"/>
      <c r="AQ178" s="225"/>
      <c r="AR178" s="225"/>
      <c r="AS178" s="225"/>
      <c r="AT178" s="225"/>
      <c r="AU178" s="225"/>
      <c r="AV178" s="225"/>
      <c r="AW178" s="225"/>
      <c r="AX178" s="225"/>
      <c r="AY178" s="225"/>
      <c r="AZ178" s="225"/>
      <c r="BA178" s="225"/>
      <c r="BB178" s="225"/>
      <c r="BC178" s="225"/>
      <c r="BD178" s="225"/>
      <c r="BE178" s="225"/>
      <c r="BF178" s="225"/>
      <c r="BG178" s="225"/>
      <c r="BH178" s="225"/>
      <c r="BI178" s="225"/>
      <c r="BJ178" s="225"/>
      <c r="BK178" s="225"/>
      <c r="BL178" s="225"/>
      <c r="BM178" s="225"/>
      <c r="BN178" s="225"/>
      <c r="BO178" s="225"/>
      <c r="BP178" s="225"/>
      <c r="BQ178" s="225"/>
      <c r="BR178" s="225"/>
      <c r="BS178" s="225"/>
      <c r="BT178" s="225"/>
      <c r="BU178" s="225"/>
      <c r="BV178" s="225"/>
      <c r="BW178" s="225"/>
      <c r="BX178" s="225"/>
      <c r="BY178" s="225"/>
      <c r="BZ178" s="225"/>
      <c r="CA178" s="225"/>
      <c r="CB178" s="225"/>
      <c r="CC178" s="225"/>
      <c r="CD178" s="225"/>
      <c r="CE178" s="225"/>
      <c r="CF178" s="225"/>
      <c r="CG178" s="64"/>
      <c r="CH178" s="64"/>
      <c r="CI178" s="64"/>
      <c r="CJ178" s="64"/>
      <c r="CK178" s="64"/>
      <c r="CL178" s="64"/>
      <c r="CM178" s="64"/>
    </row>
    <row r="179" spans="1:91" s="1" customFormat="1" ht="30" customHeight="1" x14ac:dyDescent="0.2">
      <c r="A179" s="375"/>
      <c r="B179" s="250"/>
      <c r="C179" s="500" t="s">
        <v>1095</v>
      </c>
      <c r="D179" s="794"/>
      <c r="E179" s="794"/>
      <c r="F179" s="794"/>
      <c r="G179" s="794"/>
      <c r="H179" s="794"/>
      <c r="I179" s="794"/>
      <c r="J179" s="794"/>
      <c r="K179" s="794"/>
      <c r="L179" s="794"/>
      <c r="M179" s="794"/>
      <c r="N179" s="794"/>
      <c r="O179" s="794"/>
      <c r="P179" s="794"/>
      <c r="Q179" s="794"/>
      <c r="R179" s="794"/>
      <c r="S179" s="794"/>
      <c r="T179" s="794"/>
      <c r="U179" s="794"/>
      <c r="V179" s="794"/>
      <c r="W179" s="794"/>
      <c r="X179" s="794"/>
      <c r="Y179" s="794"/>
      <c r="Z179" s="795"/>
      <c r="AA179" s="14"/>
      <c r="AB179" s="64"/>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c r="BK179" s="225"/>
      <c r="BL179" s="225"/>
      <c r="BM179" s="225"/>
      <c r="BN179" s="225"/>
      <c r="BO179" s="225"/>
      <c r="BP179" s="225"/>
      <c r="BQ179" s="225"/>
      <c r="BR179" s="225"/>
      <c r="BS179" s="225"/>
      <c r="BT179" s="225"/>
      <c r="BU179" s="225"/>
      <c r="BV179" s="225"/>
      <c r="BW179" s="225"/>
      <c r="BX179" s="225"/>
      <c r="BY179" s="225"/>
      <c r="BZ179" s="225"/>
      <c r="CA179" s="225"/>
      <c r="CB179" s="225"/>
      <c r="CC179" s="225"/>
      <c r="CD179" s="225"/>
      <c r="CE179" s="225"/>
    </row>
    <row r="180" spans="1:91" s="1" customFormat="1" ht="126" customHeight="1" x14ac:dyDescent="0.2">
      <c r="A180" s="375"/>
      <c r="B180" s="237" t="s">
        <v>1096</v>
      </c>
      <c r="C180" s="329" t="s">
        <v>1162</v>
      </c>
      <c r="D180" s="651"/>
      <c r="E180" s="682"/>
      <c r="F180" s="651"/>
      <c r="G180" s="682"/>
      <c r="H180" s="651"/>
      <c r="I180" s="682"/>
      <c r="J180" s="651"/>
      <c r="K180" s="682"/>
      <c r="L180" s="651"/>
      <c r="M180" s="682"/>
      <c r="N180" s="651"/>
      <c r="O180" s="682"/>
      <c r="P180" s="651"/>
      <c r="Q180" s="682"/>
      <c r="R180" s="651"/>
      <c r="S180" s="682"/>
      <c r="T180" s="651"/>
      <c r="U180" s="682"/>
      <c r="V180" s="651"/>
      <c r="W180" s="682"/>
      <c r="X180" s="198"/>
      <c r="Y180" s="114">
        <f t="shared" si="28"/>
        <v>0</v>
      </c>
      <c r="Z180" s="372">
        <v>10</v>
      </c>
      <c r="AA180" s="14">
        <f t="shared" si="29"/>
        <v>0</v>
      </c>
      <c r="AB180" s="447"/>
      <c r="AC180" s="225"/>
      <c r="AD180" s="228"/>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64"/>
      <c r="CH180" s="64"/>
      <c r="CI180" s="64"/>
      <c r="CJ180" s="64"/>
      <c r="CK180" s="64"/>
      <c r="CL180" s="64"/>
      <c r="CM180" s="64"/>
    </row>
    <row r="181" spans="1:91" s="1" customFormat="1" ht="30" customHeight="1" x14ac:dyDescent="0.2">
      <c r="A181" s="375"/>
      <c r="B181" s="250"/>
      <c r="C181" s="500" t="s">
        <v>1097</v>
      </c>
      <c r="D181" s="794"/>
      <c r="E181" s="794"/>
      <c r="F181" s="794"/>
      <c r="G181" s="794"/>
      <c r="H181" s="794"/>
      <c r="I181" s="794"/>
      <c r="J181" s="794"/>
      <c r="K181" s="794"/>
      <c r="L181" s="794"/>
      <c r="M181" s="794"/>
      <c r="N181" s="794"/>
      <c r="O181" s="794"/>
      <c r="P181" s="794"/>
      <c r="Q181" s="794"/>
      <c r="R181" s="794"/>
      <c r="S181" s="794"/>
      <c r="T181" s="794"/>
      <c r="U181" s="794"/>
      <c r="V181" s="794"/>
      <c r="W181" s="794"/>
      <c r="X181" s="794"/>
      <c r="Y181" s="794"/>
      <c r="Z181" s="795"/>
      <c r="AA181" s="14"/>
      <c r="AB181" s="64"/>
      <c r="AC181" s="225"/>
      <c r="AD181" s="225"/>
      <c r="AE181" s="225"/>
      <c r="AF181" s="225"/>
      <c r="AG181" s="225"/>
      <c r="AH181" s="225"/>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c r="BK181" s="225"/>
      <c r="BL181" s="225"/>
      <c r="BM181" s="225"/>
      <c r="BN181" s="225"/>
      <c r="BO181" s="225"/>
      <c r="BP181" s="225"/>
      <c r="BQ181" s="225"/>
      <c r="BR181" s="225"/>
      <c r="BS181" s="225"/>
      <c r="BT181" s="225"/>
      <c r="BU181" s="225"/>
      <c r="BV181" s="225"/>
      <c r="BW181" s="225"/>
      <c r="BX181" s="225"/>
      <c r="BY181" s="225"/>
      <c r="BZ181" s="225"/>
      <c r="CA181" s="225"/>
      <c r="CB181" s="225"/>
      <c r="CC181" s="225"/>
      <c r="CD181" s="225"/>
      <c r="CE181" s="225"/>
    </row>
    <row r="182" spans="1:91" s="1" customFormat="1" ht="67.7" customHeight="1" x14ac:dyDescent="0.2">
      <c r="A182" s="375"/>
      <c r="B182" s="237" t="s">
        <v>380</v>
      </c>
      <c r="C182" s="329" t="s">
        <v>1098</v>
      </c>
      <c r="D182" s="651"/>
      <c r="E182" s="682"/>
      <c r="F182" s="651"/>
      <c r="G182" s="682"/>
      <c r="H182" s="651"/>
      <c r="I182" s="682"/>
      <c r="J182" s="651"/>
      <c r="K182" s="682"/>
      <c r="L182" s="651"/>
      <c r="M182" s="682"/>
      <c r="N182" s="651"/>
      <c r="O182" s="682"/>
      <c r="P182" s="651"/>
      <c r="Q182" s="682"/>
      <c r="R182" s="651"/>
      <c r="S182" s="682"/>
      <c r="T182" s="651"/>
      <c r="U182" s="682"/>
      <c r="V182" s="651"/>
      <c r="W182" s="682"/>
      <c r="X182" s="198"/>
      <c r="Y182" s="114">
        <f t="shared" si="28"/>
        <v>0</v>
      </c>
      <c r="Z182" s="372">
        <v>40</v>
      </c>
      <c r="AA182" s="14">
        <f t="shared" si="29"/>
        <v>0</v>
      </c>
      <c r="AB182" s="447"/>
      <c r="AC182" s="225"/>
      <c r="AD182" s="228" t="s">
        <v>52</v>
      </c>
      <c r="AE182" s="225"/>
      <c r="AF182" s="225"/>
      <c r="AG182" s="225"/>
      <c r="AH182" s="225"/>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c r="BK182" s="225"/>
      <c r="BL182" s="225"/>
      <c r="BM182" s="225"/>
      <c r="BN182" s="225"/>
      <c r="BO182" s="225"/>
      <c r="BP182" s="225"/>
      <c r="BQ182" s="225"/>
      <c r="BR182" s="225"/>
      <c r="BS182" s="225"/>
      <c r="BT182" s="225"/>
      <c r="BU182" s="225"/>
      <c r="BV182" s="225"/>
      <c r="BW182" s="225"/>
      <c r="BX182" s="225"/>
      <c r="BY182" s="225"/>
      <c r="BZ182" s="225"/>
      <c r="CA182" s="225"/>
      <c r="CB182" s="225"/>
      <c r="CC182" s="225"/>
      <c r="CD182" s="225"/>
      <c r="CE182" s="225"/>
      <c r="CF182" s="225"/>
      <c r="CG182" s="64"/>
      <c r="CH182" s="64"/>
      <c r="CI182" s="64"/>
      <c r="CJ182" s="64"/>
      <c r="CK182" s="64"/>
      <c r="CL182" s="64"/>
      <c r="CM182" s="64"/>
    </row>
    <row r="183" spans="1:91" s="1" customFormat="1" ht="30" customHeight="1" x14ac:dyDescent="0.2">
      <c r="A183" s="375"/>
      <c r="B183" s="250"/>
      <c r="C183" s="500" t="s">
        <v>1099</v>
      </c>
      <c r="D183" s="794"/>
      <c r="E183" s="794"/>
      <c r="F183" s="794"/>
      <c r="G183" s="794"/>
      <c r="H183" s="794"/>
      <c r="I183" s="794"/>
      <c r="J183" s="794"/>
      <c r="K183" s="794"/>
      <c r="L183" s="794"/>
      <c r="M183" s="794"/>
      <c r="N183" s="794"/>
      <c r="O183" s="794"/>
      <c r="P183" s="794"/>
      <c r="Q183" s="794"/>
      <c r="R183" s="794"/>
      <c r="S183" s="794"/>
      <c r="T183" s="794"/>
      <c r="U183" s="794"/>
      <c r="V183" s="794"/>
      <c r="W183" s="794"/>
      <c r="X183" s="794"/>
      <c r="Y183" s="794"/>
      <c r="Z183" s="795"/>
      <c r="AA183" s="14"/>
      <c r="AB183" s="64"/>
      <c r="AC183" s="225"/>
      <c r="AD183" s="225"/>
      <c r="AE183" s="225"/>
      <c r="AF183" s="225"/>
      <c r="AG183" s="225"/>
      <c r="AH183" s="225"/>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c r="BK183" s="225"/>
      <c r="BL183" s="225"/>
      <c r="BM183" s="225"/>
      <c r="BN183" s="225"/>
      <c r="BO183" s="225"/>
      <c r="BP183" s="225"/>
      <c r="BQ183" s="225"/>
      <c r="BR183" s="225"/>
      <c r="BS183" s="225"/>
      <c r="BT183" s="225"/>
      <c r="BU183" s="225"/>
      <c r="BV183" s="225"/>
      <c r="BW183" s="225"/>
      <c r="BX183" s="225"/>
      <c r="BY183" s="225"/>
      <c r="BZ183" s="225"/>
      <c r="CA183" s="225"/>
      <c r="CB183" s="225"/>
      <c r="CC183" s="225"/>
      <c r="CD183" s="225"/>
      <c r="CE183" s="225"/>
    </row>
    <row r="184" spans="1:91" s="1" customFormat="1" ht="45" customHeight="1" x14ac:dyDescent="0.2">
      <c r="A184" s="375"/>
      <c r="B184" s="237" t="s">
        <v>1100</v>
      </c>
      <c r="C184" s="329" t="s">
        <v>1163</v>
      </c>
      <c r="D184" s="651"/>
      <c r="E184" s="682"/>
      <c r="F184" s="651"/>
      <c r="G184" s="682"/>
      <c r="H184" s="651"/>
      <c r="I184" s="682"/>
      <c r="J184" s="651"/>
      <c r="K184" s="682"/>
      <c r="L184" s="651"/>
      <c r="M184" s="682"/>
      <c r="N184" s="651"/>
      <c r="O184" s="682"/>
      <c r="P184" s="651"/>
      <c r="Q184" s="682"/>
      <c r="R184" s="651"/>
      <c r="S184" s="682"/>
      <c r="T184" s="651"/>
      <c r="U184" s="682"/>
      <c r="V184" s="651"/>
      <c r="W184" s="682"/>
      <c r="X184" s="198"/>
      <c r="Y184" s="114">
        <f t="shared" ref="Y184:Y185" si="30">IF(OR(D184="s",F184="s",H184="s",J184="s",L184="s",N184="s",P184="s",R184="s",T184="s",V184="s"), 0, IF(OR(D184="a",F184="a",H184="a",J184="a",L184="a",N184="a",P184="a",R184="a",T184="a",V184="a"),Z184,0))</f>
        <v>0</v>
      </c>
      <c r="Z184" s="372">
        <v>10</v>
      </c>
      <c r="AA184" s="14">
        <f t="shared" ref="AA184:AA185" si="31">COUNTIF(D184:W184,"a")+COUNTIF(D184:W184,"s")</f>
        <v>0</v>
      </c>
      <c r="AB184" s="447"/>
      <c r="AC184" s="225"/>
      <c r="AD184" s="228"/>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5"/>
      <c r="BR184" s="225"/>
      <c r="BS184" s="225"/>
      <c r="BT184" s="225"/>
      <c r="BU184" s="225"/>
      <c r="BV184" s="225"/>
      <c r="BW184" s="225"/>
      <c r="BX184" s="225"/>
      <c r="BY184" s="225"/>
      <c r="BZ184" s="225"/>
      <c r="CA184" s="225"/>
      <c r="CB184" s="225"/>
      <c r="CC184" s="225"/>
      <c r="CD184" s="225"/>
      <c r="CE184" s="225"/>
      <c r="CF184" s="225"/>
      <c r="CG184" s="64"/>
      <c r="CH184" s="64"/>
      <c r="CI184" s="64"/>
      <c r="CJ184" s="64"/>
      <c r="CK184" s="64"/>
      <c r="CL184" s="64"/>
      <c r="CM184" s="64"/>
    </row>
    <row r="185" spans="1:91" s="1" customFormat="1" ht="67.7" customHeight="1" x14ac:dyDescent="0.2">
      <c r="A185" s="375"/>
      <c r="B185" s="237" t="s">
        <v>1101</v>
      </c>
      <c r="C185" s="329" t="s">
        <v>1102</v>
      </c>
      <c r="D185" s="651"/>
      <c r="E185" s="682"/>
      <c r="F185" s="651"/>
      <c r="G185" s="682"/>
      <c r="H185" s="651"/>
      <c r="I185" s="682"/>
      <c r="J185" s="651"/>
      <c r="K185" s="682"/>
      <c r="L185" s="651"/>
      <c r="M185" s="682"/>
      <c r="N185" s="651"/>
      <c r="O185" s="682"/>
      <c r="P185" s="651"/>
      <c r="Q185" s="682"/>
      <c r="R185" s="651"/>
      <c r="S185" s="682"/>
      <c r="T185" s="651"/>
      <c r="U185" s="682"/>
      <c r="V185" s="651"/>
      <c r="W185" s="682"/>
      <c r="X185" s="198"/>
      <c r="Y185" s="114">
        <f t="shared" si="30"/>
        <v>0</v>
      </c>
      <c r="Z185" s="372">
        <v>5</v>
      </c>
      <c r="AA185" s="14">
        <f t="shared" si="31"/>
        <v>0</v>
      </c>
      <c r="AB185" s="447"/>
      <c r="AC185" s="225"/>
      <c r="AD185" s="228"/>
      <c r="AE185" s="225"/>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5"/>
      <c r="BF185" s="225"/>
      <c r="BG185" s="225"/>
      <c r="BH185" s="225"/>
      <c r="BI185" s="225"/>
      <c r="BJ185" s="225"/>
      <c r="BK185" s="225"/>
      <c r="BL185" s="225"/>
      <c r="BM185" s="225"/>
      <c r="BN185" s="225"/>
      <c r="BO185" s="225"/>
      <c r="BP185" s="225"/>
      <c r="BQ185" s="225"/>
      <c r="BR185" s="225"/>
      <c r="BS185" s="225"/>
      <c r="BT185" s="225"/>
      <c r="BU185" s="225"/>
      <c r="BV185" s="225"/>
      <c r="BW185" s="225"/>
      <c r="BX185" s="225"/>
      <c r="BY185" s="225"/>
      <c r="BZ185" s="225"/>
      <c r="CA185" s="225"/>
      <c r="CB185" s="225"/>
      <c r="CC185" s="225"/>
      <c r="CD185" s="225"/>
      <c r="CE185" s="225"/>
      <c r="CF185" s="225"/>
      <c r="CG185" s="64"/>
      <c r="CH185" s="64"/>
      <c r="CI185" s="64"/>
      <c r="CJ185" s="64"/>
      <c r="CK185" s="64"/>
      <c r="CL185" s="64"/>
      <c r="CM185" s="64"/>
    </row>
    <row r="186" spans="1:91" s="1" customFormat="1" ht="30" customHeight="1" x14ac:dyDescent="0.2">
      <c r="A186" s="375"/>
      <c r="B186" s="250"/>
      <c r="C186" s="500" t="s">
        <v>1103</v>
      </c>
      <c r="D186" s="794"/>
      <c r="E186" s="794"/>
      <c r="F186" s="794"/>
      <c r="G186" s="794"/>
      <c r="H186" s="794"/>
      <c r="I186" s="794"/>
      <c r="J186" s="794"/>
      <c r="K186" s="794"/>
      <c r="L186" s="794"/>
      <c r="M186" s="794"/>
      <c r="N186" s="794"/>
      <c r="O186" s="794"/>
      <c r="P186" s="794"/>
      <c r="Q186" s="794"/>
      <c r="R186" s="794"/>
      <c r="S186" s="794"/>
      <c r="T186" s="794"/>
      <c r="U186" s="794"/>
      <c r="V186" s="794"/>
      <c r="W186" s="794"/>
      <c r="X186" s="794"/>
      <c r="Y186" s="794"/>
      <c r="Z186" s="795"/>
      <c r="AA186" s="14"/>
      <c r="AB186" s="64"/>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row>
    <row r="187" spans="1:91" s="1" customFormat="1" ht="45" customHeight="1" x14ac:dyDescent="0.2">
      <c r="A187" s="375"/>
      <c r="B187" s="237" t="s">
        <v>105</v>
      </c>
      <c r="C187" s="329" t="s">
        <v>1104</v>
      </c>
      <c r="D187" s="651"/>
      <c r="E187" s="682"/>
      <c r="F187" s="651"/>
      <c r="G187" s="682"/>
      <c r="H187" s="651"/>
      <c r="I187" s="682"/>
      <c r="J187" s="651"/>
      <c r="K187" s="682"/>
      <c r="L187" s="651"/>
      <c r="M187" s="682"/>
      <c r="N187" s="651"/>
      <c r="O187" s="682"/>
      <c r="P187" s="651"/>
      <c r="Q187" s="682"/>
      <c r="R187" s="651"/>
      <c r="S187" s="682"/>
      <c r="T187" s="651"/>
      <c r="U187" s="682"/>
      <c r="V187" s="651"/>
      <c r="W187" s="682"/>
      <c r="X187" s="198"/>
      <c r="Y187" s="114">
        <f t="shared" ref="Y187" si="32">IF(OR(D187="s",F187="s",H187="s",J187="s",L187="s",N187="s",P187="s",R187="s",T187="s",V187="s"), 0, IF(OR(D187="a",F187="a",H187="a",J187="a",L187="a",N187="a",P187="a",R187="a",T187="a",V187="a"),Z187,0))</f>
        <v>0</v>
      </c>
      <c r="Z187" s="372">
        <v>10</v>
      </c>
      <c r="AA187" s="14">
        <f t="shared" ref="AA187" si="33">COUNTIF(D187:W187,"a")+COUNTIF(D187:W187,"s")</f>
        <v>0</v>
      </c>
      <c r="AB187" s="447"/>
      <c r="AC187" s="225"/>
      <c r="AD187" s="228" t="s">
        <v>52</v>
      </c>
      <c r="AE187" s="225"/>
      <c r="AF187" s="225"/>
      <c r="AG187" s="225"/>
      <c r="AH187" s="225"/>
      <c r="AI187" s="225"/>
      <c r="AJ187" s="225"/>
      <c r="AK187" s="225"/>
      <c r="AL187" s="225"/>
      <c r="AM187" s="225"/>
      <c r="AN187" s="225"/>
      <c r="AO187" s="225"/>
      <c r="AP187" s="225"/>
      <c r="AQ187" s="225"/>
      <c r="AR187" s="225"/>
      <c r="AS187" s="225"/>
      <c r="AT187" s="225"/>
      <c r="AU187" s="225"/>
      <c r="AV187" s="225"/>
      <c r="AW187" s="225"/>
      <c r="AX187" s="225"/>
      <c r="AY187" s="225"/>
      <c r="AZ187" s="225"/>
      <c r="BA187" s="225"/>
      <c r="BB187" s="225"/>
      <c r="BC187" s="225"/>
      <c r="BD187" s="225"/>
      <c r="BE187" s="225"/>
      <c r="BF187" s="225"/>
      <c r="BG187" s="225"/>
      <c r="BH187" s="225"/>
      <c r="BI187" s="225"/>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25"/>
      <c r="CE187" s="225"/>
      <c r="CF187" s="225"/>
      <c r="CG187" s="64"/>
      <c r="CH187" s="64"/>
      <c r="CI187" s="64"/>
      <c r="CJ187" s="64"/>
      <c r="CK187" s="64"/>
      <c r="CL187" s="64"/>
      <c r="CM187" s="64"/>
    </row>
    <row r="188" spans="1:91" s="1" customFormat="1" ht="67.7" customHeight="1" thickBot="1" x14ac:dyDescent="0.25">
      <c r="A188" s="375"/>
      <c r="B188" s="237" t="s">
        <v>1105</v>
      </c>
      <c r="C188" s="329" t="s">
        <v>1106</v>
      </c>
      <c r="D188" s="651"/>
      <c r="E188" s="682"/>
      <c r="F188" s="651"/>
      <c r="G188" s="682"/>
      <c r="H188" s="651"/>
      <c r="I188" s="682"/>
      <c r="J188" s="651"/>
      <c r="K188" s="682"/>
      <c r="L188" s="651"/>
      <c r="M188" s="682"/>
      <c r="N188" s="651"/>
      <c r="O188" s="682"/>
      <c r="P188" s="651"/>
      <c r="Q188" s="682"/>
      <c r="R188" s="651"/>
      <c r="S188" s="682"/>
      <c r="T188" s="651"/>
      <c r="U188" s="682"/>
      <c r="V188" s="651"/>
      <c r="W188" s="682"/>
      <c r="X188" s="198"/>
      <c r="Y188" s="114">
        <f t="shared" si="28"/>
        <v>0</v>
      </c>
      <c r="Z188" s="372">
        <v>5</v>
      </c>
      <c r="AA188" s="14">
        <f t="shared" si="29"/>
        <v>0</v>
      </c>
      <c r="AB188" s="447"/>
      <c r="AC188" s="225"/>
      <c r="AD188" s="228"/>
      <c r="AE188" s="449"/>
      <c r="AF188" s="225"/>
      <c r="AG188" s="225"/>
      <c r="AH188" s="225"/>
      <c r="AI188" s="225"/>
      <c r="AJ188" s="225"/>
      <c r="AK188" s="225"/>
      <c r="AL188" s="225"/>
      <c r="AM188" s="225"/>
      <c r="AN188" s="225"/>
      <c r="AO188" s="225"/>
      <c r="AP188" s="225"/>
      <c r="AQ188" s="225"/>
      <c r="AR188" s="225"/>
      <c r="AS188" s="225"/>
      <c r="AT188" s="225"/>
      <c r="AU188" s="225"/>
      <c r="AV188" s="225"/>
      <c r="AW188" s="225"/>
      <c r="AX188" s="225"/>
      <c r="AY188" s="225"/>
      <c r="AZ188" s="225"/>
      <c r="BA188" s="225"/>
      <c r="BB188" s="225"/>
      <c r="BC188" s="225"/>
      <c r="BD188" s="225"/>
      <c r="BE188" s="225"/>
      <c r="BF188" s="225"/>
      <c r="BG188" s="225"/>
      <c r="BH188" s="225"/>
      <c r="BI188" s="225"/>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225"/>
      <c r="CE188" s="225"/>
      <c r="CF188" s="225"/>
      <c r="CG188" s="64"/>
      <c r="CH188" s="64"/>
      <c r="CI188" s="64"/>
      <c r="CJ188" s="64"/>
      <c r="CK188" s="64"/>
      <c r="CL188" s="64"/>
      <c r="CM188" s="64"/>
    </row>
    <row r="189" spans="1:91" s="1" customFormat="1" ht="21" customHeight="1" thickTop="1" thickBot="1" x14ac:dyDescent="0.25">
      <c r="A189" s="375"/>
      <c r="B189" s="67"/>
      <c r="C189" s="140"/>
      <c r="D189" s="697" t="s">
        <v>199</v>
      </c>
      <c r="E189" s="698"/>
      <c r="F189" s="698"/>
      <c r="G189" s="698"/>
      <c r="H189" s="698"/>
      <c r="I189" s="698"/>
      <c r="J189" s="698"/>
      <c r="K189" s="698"/>
      <c r="L189" s="698"/>
      <c r="M189" s="698"/>
      <c r="N189" s="698"/>
      <c r="O189" s="698"/>
      <c r="P189" s="698"/>
      <c r="Q189" s="698"/>
      <c r="R189" s="698"/>
      <c r="S189" s="698"/>
      <c r="T189" s="698"/>
      <c r="U189" s="698"/>
      <c r="V189" s="698"/>
      <c r="W189" s="698"/>
      <c r="X189" s="744"/>
      <c r="Y189" s="65">
        <f>SUM(Y173:Y188)</f>
        <v>0</v>
      </c>
      <c r="Z189" s="373">
        <f>SUM(Z173:Z188)</f>
        <v>120</v>
      </c>
      <c r="AA189" s="258"/>
      <c r="AB189" s="64"/>
      <c r="AC189" s="225"/>
      <c r="AD189" s="228"/>
      <c r="AE189" s="225"/>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5"/>
      <c r="BF189" s="225"/>
      <c r="BG189" s="225"/>
      <c r="BH189" s="225"/>
      <c r="BI189" s="225"/>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225"/>
      <c r="CE189" s="225"/>
      <c r="CF189" s="225"/>
      <c r="CG189" s="64"/>
      <c r="CH189" s="64"/>
      <c r="CI189" s="64"/>
      <c r="CJ189" s="64"/>
      <c r="CK189" s="64"/>
      <c r="CL189" s="64"/>
      <c r="CM189" s="64"/>
    </row>
    <row r="190" spans="1:91" s="1" customFormat="1" ht="21" customHeight="1" thickBot="1" x14ac:dyDescent="0.25">
      <c r="A190" s="365"/>
      <c r="B190" s="170"/>
      <c r="C190" s="283"/>
      <c r="D190" s="700"/>
      <c r="E190" s="701"/>
      <c r="F190" s="924">
        <v>60</v>
      </c>
      <c r="G190" s="694"/>
      <c r="H190" s="694"/>
      <c r="I190" s="694"/>
      <c r="J190" s="694"/>
      <c r="K190" s="694"/>
      <c r="L190" s="694"/>
      <c r="M190" s="694"/>
      <c r="N190" s="694"/>
      <c r="O190" s="694"/>
      <c r="P190" s="694"/>
      <c r="Q190" s="694"/>
      <c r="R190" s="694"/>
      <c r="S190" s="694"/>
      <c r="T190" s="694"/>
      <c r="U190" s="694"/>
      <c r="V190" s="694"/>
      <c r="W190" s="694"/>
      <c r="X190" s="694"/>
      <c r="Y190" s="694"/>
      <c r="Z190" s="695"/>
      <c r="AA190" s="258"/>
      <c r="AB190" s="64"/>
      <c r="AC190" s="225"/>
      <c r="AD190" s="228"/>
      <c r="AE190" s="225"/>
      <c r="AF190" s="225"/>
      <c r="AG190" s="225"/>
      <c r="AH190" s="225"/>
      <c r="AI190" s="225"/>
      <c r="AJ190" s="225"/>
      <c r="AK190" s="225"/>
      <c r="AL190" s="225"/>
      <c r="AM190" s="225"/>
      <c r="AN190" s="225"/>
      <c r="AO190" s="225"/>
      <c r="AP190" s="225"/>
      <c r="AQ190" s="225"/>
      <c r="AR190" s="225"/>
      <c r="AS190" s="225"/>
      <c r="AT190" s="225"/>
      <c r="AU190" s="225"/>
      <c r="AV190" s="225"/>
      <c r="AW190" s="225"/>
      <c r="AX190" s="225"/>
      <c r="AY190" s="225"/>
      <c r="AZ190" s="225"/>
      <c r="BA190" s="225"/>
      <c r="BB190" s="225"/>
      <c r="BC190" s="225"/>
      <c r="BD190" s="225"/>
      <c r="BE190" s="225"/>
      <c r="BF190" s="225"/>
      <c r="BG190" s="225"/>
      <c r="BH190" s="225"/>
      <c r="BI190" s="225"/>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225"/>
      <c r="CE190" s="225"/>
      <c r="CF190" s="225"/>
      <c r="CG190" s="64"/>
      <c r="CH190" s="64"/>
      <c r="CI190" s="64"/>
      <c r="CJ190" s="64"/>
      <c r="CK190" s="64"/>
      <c r="CL190" s="64"/>
      <c r="CM190" s="64"/>
    </row>
    <row r="191" spans="1:91" ht="33" customHeight="1" thickBot="1" x14ac:dyDescent="0.25">
      <c r="A191" s="368"/>
      <c r="B191" s="297">
        <v>4000</v>
      </c>
      <c r="C191" s="925" t="s">
        <v>381</v>
      </c>
      <c r="D191" s="926"/>
      <c r="E191" s="926"/>
      <c r="F191" s="926"/>
      <c r="G191" s="926"/>
      <c r="H191" s="926"/>
      <c r="I191" s="926"/>
      <c r="J191" s="926"/>
      <c r="K191" s="926"/>
      <c r="L191" s="926"/>
      <c r="M191" s="926"/>
      <c r="N191" s="926"/>
      <c r="O191" s="926"/>
      <c r="P191" s="926"/>
      <c r="Q191" s="926"/>
      <c r="R191" s="926"/>
      <c r="S191" s="926"/>
      <c r="T191" s="926"/>
      <c r="U191" s="926"/>
      <c r="V191" s="926"/>
      <c r="W191" s="926"/>
      <c r="X191" s="926"/>
      <c r="Y191" s="926"/>
      <c r="Z191" s="926"/>
      <c r="AA191" s="256"/>
      <c r="AD191" s="235"/>
    </row>
    <row r="192" spans="1:91" ht="30" customHeight="1" thickBot="1" x14ac:dyDescent="0.25">
      <c r="A192" s="375"/>
      <c r="B192" s="259" t="s">
        <v>300</v>
      </c>
      <c r="C192" s="161" t="s">
        <v>195</v>
      </c>
      <c r="D192" s="29" t="s">
        <v>573</v>
      </c>
      <c r="E192" s="32"/>
      <c r="F192" s="30"/>
      <c r="G192" s="33"/>
      <c r="H192" s="29" t="s">
        <v>573</v>
      </c>
      <c r="I192" s="32"/>
      <c r="J192" s="31" t="s">
        <v>573</v>
      </c>
      <c r="K192" s="33"/>
      <c r="L192" s="29"/>
      <c r="M192" s="32"/>
      <c r="N192" s="30" t="s">
        <v>573</v>
      </c>
      <c r="O192" s="33"/>
      <c r="P192" s="29"/>
      <c r="Q192" s="32"/>
      <c r="R192" s="30"/>
      <c r="S192" s="33"/>
      <c r="T192" s="29"/>
      <c r="U192" s="32"/>
      <c r="V192" s="30" t="s">
        <v>573</v>
      </c>
      <c r="W192" s="32"/>
      <c r="X192" s="32"/>
      <c r="Y192" s="41"/>
      <c r="Z192" s="37"/>
      <c r="AA192" s="256"/>
      <c r="AD192" s="235"/>
    </row>
    <row r="193" spans="1:30" ht="27.95" customHeight="1" x14ac:dyDescent="0.2">
      <c r="A193" s="375"/>
      <c r="B193" s="250" t="s">
        <v>217</v>
      </c>
      <c r="C193" s="138" t="s">
        <v>382</v>
      </c>
      <c r="D193" s="777"/>
      <c r="E193" s="777"/>
      <c r="F193" s="777"/>
      <c r="G193" s="777"/>
      <c r="H193" s="777"/>
      <c r="I193" s="777"/>
      <c r="J193" s="777"/>
      <c r="K193" s="777"/>
      <c r="L193" s="777"/>
      <c r="M193" s="777"/>
      <c r="N193" s="777"/>
      <c r="O193" s="777"/>
      <c r="P193" s="777"/>
      <c r="Q193" s="777"/>
      <c r="R193" s="777"/>
      <c r="S193" s="777"/>
      <c r="T193" s="777"/>
      <c r="U193" s="777"/>
      <c r="V193" s="777"/>
      <c r="W193" s="777"/>
      <c r="X193" s="117"/>
      <c r="Y193" s="111">
        <f>IF(OR(D193="s",F193="s",H193="s",J193="s",L193="s",N193="s",P193="s",R193="s",T193="s",V193="s"), 0, IF(OR(D193="a",F193="a",H193="a",J193="a",L193="a",N193="a",P193="a",R193="a",T193="a",V193="a"),Z193,0))</f>
        <v>0</v>
      </c>
      <c r="Z193" s="387">
        <v>10</v>
      </c>
      <c r="AA193" s="223">
        <f>COUNTIF(D193:W193,"a")+COUNTIF(D193:W193,"s")</f>
        <v>0</v>
      </c>
      <c r="AB193" s="121"/>
      <c r="AD193" s="235" t="s">
        <v>52</v>
      </c>
    </row>
    <row r="194" spans="1:30" ht="45" customHeight="1" x14ac:dyDescent="0.2">
      <c r="A194" s="375"/>
      <c r="B194" s="250" t="s">
        <v>393</v>
      </c>
      <c r="C194" s="137" t="s">
        <v>96</v>
      </c>
      <c r="D194" s="777"/>
      <c r="E194" s="777"/>
      <c r="F194" s="777"/>
      <c r="G194" s="777"/>
      <c r="H194" s="777"/>
      <c r="I194" s="777"/>
      <c r="J194" s="777"/>
      <c r="K194" s="777"/>
      <c r="L194" s="777"/>
      <c r="M194" s="777"/>
      <c r="N194" s="777"/>
      <c r="O194" s="777"/>
      <c r="P194" s="777"/>
      <c r="Q194" s="777"/>
      <c r="R194" s="777"/>
      <c r="S194" s="777"/>
      <c r="T194" s="777"/>
      <c r="U194" s="777"/>
      <c r="V194" s="777"/>
      <c r="W194" s="777"/>
      <c r="X194" s="117"/>
      <c r="Y194" s="111">
        <f>IF(OR(D194="s",F194="s",H194="s",J194="s",L194="s",N194="s",P194="s",R194="s",T194="s",V194="s"), 0, IF(OR(D194="a",F194="a",H194="a",J194="a",L194="a",N194="a",P194="a",R194="a",T194="a",V194="a"),Z194,0))</f>
        <v>0</v>
      </c>
      <c r="Z194" s="387">
        <v>20</v>
      </c>
      <c r="AA194" s="223">
        <f>COUNTIF(D194:W194,"a")+COUNTIF(D194:W194,"s")</f>
        <v>0</v>
      </c>
      <c r="AB194" s="121"/>
      <c r="AD194" s="235"/>
    </row>
    <row r="195" spans="1:30" ht="27.95" customHeight="1" x14ac:dyDescent="0.2">
      <c r="A195" s="375"/>
      <c r="B195" s="250" t="s">
        <v>394</v>
      </c>
      <c r="C195" s="138" t="s">
        <v>175</v>
      </c>
      <c r="D195" s="777"/>
      <c r="E195" s="777"/>
      <c r="F195" s="777"/>
      <c r="G195" s="777"/>
      <c r="H195" s="777"/>
      <c r="I195" s="777"/>
      <c r="J195" s="777"/>
      <c r="K195" s="777"/>
      <c r="L195" s="777"/>
      <c r="M195" s="777"/>
      <c r="N195" s="777"/>
      <c r="O195" s="777"/>
      <c r="P195" s="777"/>
      <c r="Q195" s="777"/>
      <c r="R195" s="777"/>
      <c r="S195" s="777"/>
      <c r="T195" s="777"/>
      <c r="U195" s="777"/>
      <c r="V195" s="777"/>
      <c r="W195" s="777"/>
      <c r="X195" s="117"/>
      <c r="Y195" s="111">
        <f>IF(OR(D195="s",F195="s",H195="s",J195="s",L195="s",N195="s",P195="s",R195="s",T195="s",V195="s"), 0, IF(OR(D195="a",F195="a",H195="a",J195="a",L195="a",N195="a",P195="a",R195="a",T195="a",V195="a"),Z195,0))</f>
        <v>0</v>
      </c>
      <c r="Z195" s="387">
        <v>10</v>
      </c>
      <c r="AA195" s="223">
        <f>COUNTIF(D195:W195,"a")+COUNTIF(D195:W195,"s")</f>
        <v>0</v>
      </c>
      <c r="AB195" s="121"/>
      <c r="AD195" s="235"/>
    </row>
    <row r="196" spans="1:30" ht="27.95" customHeight="1" x14ac:dyDescent="0.2">
      <c r="A196" s="375"/>
      <c r="B196" s="250" t="s">
        <v>395</v>
      </c>
      <c r="C196" s="138" t="s">
        <v>560</v>
      </c>
      <c r="D196" s="777"/>
      <c r="E196" s="777"/>
      <c r="F196" s="777"/>
      <c r="G196" s="777"/>
      <c r="H196" s="777"/>
      <c r="I196" s="777"/>
      <c r="J196" s="777"/>
      <c r="K196" s="777"/>
      <c r="L196" s="777"/>
      <c r="M196" s="777"/>
      <c r="N196" s="777"/>
      <c r="O196" s="777"/>
      <c r="P196" s="777"/>
      <c r="Q196" s="777"/>
      <c r="R196" s="777"/>
      <c r="S196" s="777"/>
      <c r="T196" s="777"/>
      <c r="U196" s="777"/>
      <c r="V196" s="777"/>
      <c r="W196" s="777"/>
      <c r="X196" s="117"/>
      <c r="Y196" s="111">
        <f>IF(OR(D196="s",F196="s",H196="s",J196="s",L196="s",N196="s",P196="s",R196="s",T196="s",V196="s"), 0, IF(OR(D196="a",F196="a",H196="a",J196="a",L196="a",N196="a",P196="a",R196="a",T196="a",V196="a"),Z196,0))</f>
        <v>0</v>
      </c>
      <c r="Z196" s="387">
        <v>10</v>
      </c>
      <c r="AA196" s="223">
        <f>COUNTIF(D196:W196,"a")+COUNTIF(D196:W196,"s")</f>
        <v>0</v>
      </c>
      <c r="AB196" s="121"/>
      <c r="AD196" s="235"/>
    </row>
    <row r="197" spans="1:30" ht="45" customHeight="1" thickBot="1" x14ac:dyDescent="0.25">
      <c r="A197" s="375"/>
      <c r="B197" s="250" t="s">
        <v>396</v>
      </c>
      <c r="C197" s="138" t="s">
        <v>28</v>
      </c>
      <c r="D197" s="777"/>
      <c r="E197" s="777"/>
      <c r="F197" s="777"/>
      <c r="G197" s="777"/>
      <c r="H197" s="777"/>
      <c r="I197" s="777"/>
      <c r="J197" s="777"/>
      <c r="K197" s="777"/>
      <c r="L197" s="777"/>
      <c r="M197" s="777"/>
      <c r="N197" s="777"/>
      <c r="O197" s="777"/>
      <c r="P197" s="777"/>
      <c r="Q197" s="777"/>
      <c r="R197" s="777"/>
      <c r="S197" s="777"/>
      <c r="T197" s="777"/>
      <c r="U197" s="777"/>
      <c r="V197" s="777"/>
      <c r="W197" s="777"/>
      <c r="X197" s="117"/>
      <c r="Y197" s="111">
        <f>IF(OR(D197="s",F197="s",H197="s",J197="s",L197="s",N197="s",P197="s",R197="s",T197="s",V197="s"), 0, IF(OR(D197="a",F197="a",H197="a",J197="a",L197="a",N197="a",P197="a",R197="a",T197="a",V197="a"),Z197,0))</f>
        <v>0</v>
      </c>
      <c r="Z197" s="387">
        <v>10</v>
      </c>
      <c r="AA197" s="223">
        <f>COUNTIF(D197:W197,"a")+COUNTIF(D197:W197,"s")</f>
        <v>0</v>
      </c>
      <c r="AB197" s="121"/>
      <c r="AD197" s="235" t="s">
        <v>301</v>
      </c>
    </row>
    <row r="198" spans="1:30" ht="21" customHeight="1" thickTop="1" thickBot="1" x14ac:dyDescent="0.25">
      <c r="A198" s="375"/>
      <c r="B198" s="288"/>
      <c r="C198" s="15"/>
      <c r="D198" s="697" t="s">
        <v>199</v>
      </c>
      <c r="E198" s="709"/>
      <c r="F198" s="709"/>
      <c r="G198" s="709"/>
      <c r="H198" s="709"/>
      <c r="I198" s="709"/>
      <c r="J198" s="709"/>
      <c r="K198" s="709"/>
      <c r="L198" s="709"/>
      <c r="M198" s="709"/>
      <c r="N198" s="709"/>
      <c r="O198" s="709"/>
      <c r="P198" s="709"/>
      <c r="Q198" s="709"/>
      <c r="R198" s="709"/>
      <c r="S198" s="709"/>
      <c r="T198" s="709"/>
      <c r="U198" s="709"/>
      <c r="V198" s="709"/>
      <c r="W198" s="709"/>
      <c r="X198" s="782"/>
      <c r="Y198" s="65">
        <f>SUM(Y193:Y197)</f>
        <v>0</v>
      </c>
      <c r="Z198" s="380">
        <f>SUM(Z193:Z197)</f>
        <v>60</v>
      </c>
      <c r="AA198" s="256"/>
      <c r="AB198" s="64"/>
      <c r="AD198" s="235"/>
    </row>
    <row r="199" spans="1:30" ht="21" customHeight="1" thickBot="1" x14ac:dyDescent="0.25">
      <c r="A199" s="375"/>
      <c r="B199" s="299"/>
      <c r="C199" s="284"/>
      <c r="D199" s="700"/>
      <c r="E199" s="735"/>
      <c r="F199" s="811">
        <v>20</v>
      </c>
      <c r="G199" s="812"/>
      <c r="H199" s="812"/>
      <c r="I199" s="812"/>
      <c r="J199" s="812"/>
      <c r="K199" s="812"/>
      <c r="L199" s="812"/>
      <c r="M199" s="812"/>
      <c r="N199" s="812"/>
      <c r="O199" s="812"/>
      <c r="P199" s="812"/>
      <c r="Q199" s="812"/>
      <c r="R199" s="812"/>
      <c r="S199" s="812"/>
      <c r="T199" s="812"/>
      <c r="U199" s="812"/>
      <c r="V199" s="812"/>
      <c r="W199" s="812"/>
      <c r="X199" s="812"/>
      <c r="Y199" s="812"/>
      <c r="Z199" s="813"/>
      <c r="AA199" s="256"/>
      <c r="AB199" s="64"/>
      <c r="AD199" s="235"/>
    </row>
    <row r="200" spans="1:30" ht="30" customHeight="1" thickBot="1" x14ac:dyDescent="0.25">
      <c r="A200" s="375"/>
      <c r="B200" s="259" t="s">
        <v>302</v>
      </c>
      <c r="C200" s="161" t="s">
        <v>564</v>
      </c>
      <c r="D200" s="29" t="s">
        <v>573</v>
      </c>
      <c r="E200" s="32"/>
      <c r="F200" s="30"/>
      <c r="G200" s="33"/>
      <c r="H200" s="29" t="s">
        <v>573</v>
      </c>
      <c r="I200" s="32"/>
      <c r="J200" s="31" t="s">
        <v>573</v>
      </c>
      <c r="K200" s="33"/>
      <c r="L200" s="29"/>
      <c r="M200" s="32"/>
      <c r="N200" s="30" t="s">
        <v>573</v>
      </c>
      <c r="O200" s="33"/>
      <c r="P200" s="29"/>
      <c r="Q200" s="32"/>
      <c r="R200" s="30"/>
      <c r="S200" s="33"/>
      <c r="T200" s="29"/>
      <c r="U200" s="32"/>
      <c r="V200" s="30" t="s">
        <v>573</v>
      </c>
      <c r="W200" s="32"/>
      <c r="X200" s="32"/>
      <c r="Y200" s="41"/>
      <c r="Z200" s="37"/>
      <c r="AA200" s="256"/>
      <c r="AD200" s="235"/>
    </row>
    <row r="201" spans="1:30" ht="45" customHeight="1" x14ac:dyDescent="0.2">
      <c r="A201" s="375"/>
      <c r="B201" s="250" t="s">
        <v>303</v>
      </c>
      <c r="C201" s="164" t="s">
        <v>528</v>
      </c>
      <c r="D201" s="777"/>
      <c r="E201" s="777"/>
      <c r="F201" s="777"/>
      <c r="G201" s="777"/>
      <c r="H201" s="777"/>
      <c r="I201" s="777"/>
      <c r="J201" s="777"/>
      <c r="K201" s="777"/>
      <c r="L201" s="777"/>
      <c r="M201" s="777"/>
      <c r="N201" s="777"/>
      <c r="O201" s="777"/>
      <c r="P201" s="777"/>
      <c r="Q201" s="777"/>
      <c r="R201" s="777"/>
      <c r="S201" s="777"/>
      <c r="T201" s="777"/>
      <c r="U201" s="777"/>
      <c r="V201" s="777"/>
      <c r="W201" s="777"/>
      <c r="X201" s="436"/>
      <c r="Y201" s="111">
        <f>IF(OR(D201="s",F201="s",H201="s",J201="s",L201="s",N201="s",P201="s",R201="s",T201="s",V201="s"), 0, IF(OR(D201="a",F201="a",H201="a",J201="a",L201="a",N201="a",P201="a",R201="a",T201="a",V201="a"),Z201,0))</f>
        <v>0</v>
      </c>
      <c r="Z201" s="387">
        <f>IF(X201="na",0,20)</f>
        <v>20</v>
      </c>
      <c r="AA201" s="223">
        <f>COUNTIF(D201:W201,"a")+COUNTIF(D201:W201,"s")+COUNTIF(X201,"na")</f>
        <v>0</v>
      </c>
      <c r="AB201" s="121"/>
      <c r="AD201" s="235" t="s">
        <v>52</v>
      </c>
    </row>
    <row r="202" spans="1:30" ht="45" customHeight="1" x14ac:dyDescent="0.2">
      <c r="A202" s="375"/>
      <c r="B202" s="250" t="s">
        <v>304</v>
      </c>
      <c r="C202" s="164" t="s">
        <v>18</v>
      </c>
      <c r="D202" s="777"/>
      <c r="E202" s="777"/>
      <c r="F202" s="777"/>
      <c r="G202" s="777"/>
      <c r="H202" s="777"/>
      <c r="I202" s="777"/>
      <c r="J202" s="777"/>
      <c r="K202" s="777"/>
      <c r="L202" s="777"/>
      <c r="M202" s="777"/>
      <c r="N202" s="777"/>
      <c r="O202" s="777"/>
      <c r="P202" s="777"/>
      <c r="Q202" s="777"/>
      <c r="R202" s="777"/>
      <c r="S202" s="777"/>
      <c r="T202" s="777"/>
      <c r="U202" s="777"/>
      <c r="V202" s="777"/>
      <c r="W202" s="777"/>
      <c r="X202" s="117"/>
      <c r="Y202" s="111">
        <f>IF(OR(D202="s",F202="s",H202="s",J202="s",L202="s",N202="s",P202="s",R202="s",T202="s",V202="s"), 0, IF(OR(D202="a",F202="a",H202="a",J202="a",L202="a",N202="a",P202="a",R202="a",T202="a",V202="a"),Z202,0))</f>
        <v>0</v>
      </c>
      <c r="Z202" s="387">
        <v>10</v>
      </c>
      <c r="AA202" s="223">
        <f>COUNTIF(D202:W202,"a")+COUNTIF(D202:W202,"s")</f>
        <v>0</v>
      </c>
      <c r="AB202" s="121"/>
      <c r="AD202" s="235" t="s">
        <v>52</v>
      </c>
    </row>
    <row r="203" spans="1:30" ht="67.7" customHeight="1" x14ac:dyDescent="0.2">
      <c r="A203" s="375"/>
      <c r="B203" s="250" t="s">
        <v>305</v>
      </c>
      <c r="C203" s="150" t="s">
        <v>392</v>
      </c>
      <c r="D203" s="777"/>
      <c r="E203" s="777"/>
      <c r="F203" s="777"/>
      <c r="G203" s="777"/>
      <c r="H203" s="777"/>
      <c r="I203" s="777"/>
      <c r="J203" s="777"/>
      <c r="K203" s="777"/>
      <c r="L203" s="777"/>
      <c r="M203" s="777"/>
      <c r="N203" s="777"/>
      <c r="O203" s="777"/>
      <c r="P203" s="777"/>
      <c r="Q203" s="777"/>
      <c r="R203" s="777"/>
      <c r="S203" s="777"/>
      <c r="T203" s="777"/>
      <c r="U203" s="777"/>
      <c r="V203" s="777"/>
      <c r="W203" s="777"/>
      <c r="X203" s="117"/>
      <c r="Y203" s="111">
        <f>IF(OR(D203="s",F203="s",H203="s",J203="s",L203="s",N203="s",P203="s",R203="s",T203="s",V203="s"), 0, IF(OR(D203="a",F203="a",H203="a",J203="a",L203="a",N203="a",P203="a",R203="a",T203="a",V203="a"),Z203,0))</f>
        <v>0</v>
      </c>
      <c r="Z203" s="387">
        <v>20</v>
      </c>
      <c r="AA203" s="223">
        <f>COUNTIF(D203:W203,"a")+COUNTIF(D203:W203,"s")</f>
        <v>0</v>
      </c>
      <c r="AB203" s="121"/>
      <c r="AD203" s="235" t="s">
        <v>52</v>
      </c>
    </row>
    <row r="204" spans="1:30" ht="45" customHeight="1" x14ac:dyDescent="0.2">
      <c r="A204" s="375"/>
      <c r="B204" s="250" t="s">
        <v>306</v>
      </c>
      <c r="C204" s="150" t="s">
        <v>64</v>
      </c>
      <c r="D204" s="777"/>
      <c r="E204" s="777"/>
      <c r="F204" s="777"/>
      <c r="G204" s="777"/>
      <c r="H204" s="777"/>
      <c r="I204" s="777"/>
      <c r="J204" s="777"/>
      <c r="K204" s="777"/>
      <c r="L204" s="777"/>
      <c r="M204" s="777"/>
      <c r="N204" s="777"/>
      <c r="O204" s="777"/>
      <c r="P204" s="777"/>
      <c r="Q204" s="777"/>
      <c r="R204" s="777"/>
      <c r="S204" s="777"/>
      <c r="T204" s="777"/>
      <c r="U204" s="777"/>
      <c r="V204" s="777"/>
      <c r="W204" s="777"/>
      <c r="X204" s="117"/>
      <c r="Y204" s="111">
        <f>IF(OR(D204="s",F204="s",H204="s",J204="s",L204="s",N204="s",P204="s",R204="s",T204="s",V204="s"), 0, IF(OR(D204="a",F204="a",H204="a",J204="a",L204="a",N204="a",P204="a",R204="a",T204="a",V204="a"),Z204,0))</f>
        <v>0</v>
      </c>
      <c r="Z204" s="387">
        <v>10</v>
      </c>
      <c r="AA204" s="223">
        <f>COUNTIF(D204:W204,"a")+COUNTIF(D204:W204,"s")</f>
        <v>0</v>
      </c>
      <c r="AB204" s="121"/>
      <c r="AD204" s="235" t="s">
        <v>52</v>
      </c>
    </row>
    <row r="205" spans="1:30" ht="45" customHeight="1" thickBot="1" x14ac:dyDescent="0.25">
      <c r="A205" s="375"/>
      <c r="B205" s="250" t="s">
        <v>307</v>
      </c>
      <c r="C205" s="150" t="s">
        <v>207</v>
      </c>
      <c r="D205" s="777"/>
      <c r="E205" s="777"/>
      <c r="F205" s="777"/>
      <c r="G205" s="777"/>
      <c r="H205" s="777"/>
      <c r="I205" s="777"/>
      <c r="J205" s="777"/>
      <c r="K205" s="777"/>
      <c r="L205" s="777"/>
      <c r="M205" s="777"/>
      <c r="N205" s="777"/>
      <c r="O205" s="777"/>
      <c r="P205" s="777"/>
      <c r="Q205" s="777"/>
      <c r="R205" s="777"/>
      <c r="S205" s="777"/>
      <c r="T205" s="777"/>
      <c r="U205" s="777"/>
      <c r="V205" s="777"/>
      <c r="W205" s="777"/>
      <c r="X205" s="300"/>
      <c r="Y205" s="110">
        <f>IF(OR(D205="s",F205="s",H205="s",J205="s",L205="s",N205="s",P205="s",R205="s",T205="s",V205="s"), 0, IF(OR(D205="a",F205="a",H205="a",J205="a",L205="a",N205="a",P205="a",R205="a",T205="a",V205="a"),Z205,0))</f>
        <v>0</v>
      </c>
      <c r="Z205" s="387">
        <v>20</v>
      </c>
      <c r="AA205" s="223">
        <f>COUNTIF(D205:W205,"a")+COUNTIF(D205:W205,"s")</f>
        <v>0</v>
      </c>
      <c r="AB205" s="121"/>
      <c r="AD205" s="235" t="s">
        <v>52</v>
      </c>
    </row>
    <row r="206" spans="1:30" ht="21" customHeight="1" thickTop="1" thickBot="1" x14ac:dyDescent="0.25">
      <c r="A206" s="375"/>
      <c r="B206" s="288"/>
      <c r="C206" s="15"/>
      <c r="D206" s="697" t="s">
        <v>199</v>
      </c>
      <c r="E206" s="709"/>
      <c r="F206" s="709"/>
      <c r="G206" s="709"/>
      <c r="H206" s="709"/>
      <c r="I206" s="709"/>
      <c r="J206" s="709"/>
      <c r="K206" s="709"/>
      <c r="L206" s="709"/>
      <c r="M206" s="709"/>
      <c r="N206" s="709"/>
      <c r="O206" s="709"/>
      <c r="P206" s="709"/>
      <c r="Q206" s="709"/>
      <c r="R206" s="709"/>
      <c r="S206" s="709"/>
      <c r="T206" s="709"/>
      <c r="U206" s="709"/>
      <c r="V206" s="709"/>
      <c r="W206" s="709"/>
      <c r="X206" s="782"/>
      <c r="Y206" s="65">
        <f>SUM(Y201:Y205)</f>
        <v>0</v>
      </c>
      <c r="Z206" s="380">
        <f>SUM(Z201:Z205)</f>
        <v>80</v>
      </c>
      <c r="AA206" s="256"/>
      <c r="AB206" s="64"/>
      <c r="AD206" s="235"/>
    </row>
    <row r="207" spans="1:30" ht="21" customHeight="1" thickBot="1" x14ac:dyDescent="0.25">
      <c r="A207" s="375"/>
      <c r="B207" s="299"/>
      <c r="C207" s="284"/>
      <c r="D207" s="700"/>
      <c r="E207" s="735"/>
      <c r="F207" s="808">
        <f>IF(X201="na",60,80)</f>
        <v>80</v>
      </c>
      <c r="G207" s="809"/>
      <c r="H207" s="809"/>
      <c r="I207" s="809"/>
      <c r="J207" s="809"/>
      <c r="K207" s="809"/>
      <c r="L207" s="809"/>
      <c r="M207" s="809"/>
      <c r="N207" s="809"/>
      <c r="O207" s="809"/>
      <c r="P207" s="809"/>
      <c r="Q207" s="809"/>
      <c r="R207" s="809"/>
      <c r="S207" s="809"/>
      <c r="T207" s="809"/>
      <c r="U207" s="809"/>
      <c r="V207" s="809"/>
      <c r="W207" s="809"/>
      <c r="X207" s="809"/>
      <c r="Y207" s="809"/>
      <c r="Z207" s="810"/>
      <c r="AA207" s="256"/>
      <c r="AB207" s="64"/>
      <c r="AD207" s="235"/>
    </row>
    <row r="208" spans="1:30" ht="30" customHeight="1" thickBot="1" x14ac:dyDescent="0.25">
      <c r="A208" s="375"/>
      <c r="B208" s="259" t="s">
        <v>308</v>
      </c>
      <c r="C208" s="161" t="s">
        <v>416</v>
      </c>
      <c r="D208" s="29" t="s">
        <v>573</v>
      </c>
      <c r="E208" s="32"/>
      <c r="F208" s="30"/>
      <c r="G208" s="33"/>
      <c r="H208" s="29" t="s">
        <v>573</v>
      </c>
      <c r="I208" s="32"/>
      <c r="J208" s="31" t="s">
        <v>573</v>
      </c>
      <c r="K208" s="33"/>
      <c r="L208" s="29"/>
      <c r="M208" s="32"/>
      <c r="N208" s="30" t="s">
        <v>573</v>
      </c>
      <c r="O208" s="33"/>
      <c r="P208" s="29"/>
      <c r="Q208" s="32"/>
      <c r="R208" s="30"/>
      <c r="S208" s="33"/>
      <c r="T208" s="29"/>
      <c r="U208" s="32"/>
      <c r="V208" s="30" t="s">
        <v>573</v>
      </c>
      <c r="W208" s="32"/>
      <c r="X208" s="32"/>
      <c r="Y208" s="41"/>
      <c r="Z208" s="37"/>
      <c r="AA208" s="256"/>
      <c r="AD208" s="235"/>
    </row>
    <row r="209" spans="1:95" ht="45" customHeight="1" x14ac:dyDescent="0.2">
      <c r="A209" s="375"/>
      <c r="B209" s="266" t="s">
        <v>309</v>
      </c>
      <c r="C209" s="139" t="s">
        <v>146</v>
      </c>
      <c r="D209" s="776"/>
      <c r="E209" s="776"/>
      <c r="F209" s="776"/>
      <c r="G209" s="776"/>
      <c r="H209" s="776"/>
      <c r="I209" s="776"/>
      <c r="J209" s="776"/>
      <c r="K209" s="776"/>
      <c r="L209" s="776"/>
      <c r="M209" s="776"/>
      <c r="N209" s="776"/>
      <c r="O209" s="776"/>
      <c r="P209" s="776"/>
      <c r="Q209" s="776"/>
      <c r="R209" s="776"/>
      <c r="S209" s="776"/>
      <c r="T209" s="776"/>
      <c r="U209" s="776"/>
      <c r="V209" s="776"/>
      <c r="W209" s="776"/>
      <c r="X209" s="117"/>
      <c r="Y209" s="116">
        <f>IF(OR(D209="s",F209="s",H209="s",J209="s",L209="s",N209="s",P209="s",R209="s",T209="s",V209="s"), 0, IF(OR(D209="a",F209="a",H209="a",J209="a",L209="a",N209="a",P209="a",R209="a",T209="a",V209="a"),Z209,0))</f>
        <v>0</v>
      </c>
      <c r="Z209" s="388">
        <v>10</v>
      </c>
      <c r="AA209" s="223">
        <f>COUNTIF(D209:W209,"a")+COUNTIF(D209:W209,"s")</f>
        <v>0</v>
      </c>
      <c r="AB209" s="121"/>
      <c r="AD209" s="235" t="s">
        <v>52</v>
      </c>
    </row>
    <row r="210" spans="1:95" ht="27.95" customHeight="1" x14ac:dyDescent="0.2">
      <c r="A210" s="375"/>
      <c r="B210" s="250" t="s">
        <v>310</v>
      </c>
      <c r="C210" s="138" t="s">
        <v>29</v>
      </c>
      <c r="D210" s="777"/>
      <c r="E210" s="777"/>
      <c r="F210" s="777"/>
      <c r="G210" s="777"/>
      <c r="H210" s="777"/>
      <c r="I210" s="777"/>
      <c r="J210" s="777"/>
      <c r="K210" s="777"/>
      <c r="L210" s="777"/>
      <c r="M210" s="777"/>
      <c r="N210" s="777"/>
      <c r="O210" s="777"/>
      <c r="P210" s="777"/>
      <c r="Q210" s="777"/>
      <c r="R210" s="777"/>
      <c r="S210" s="777"/>
      <c r="T210" s="777"/>
      <c r="U210" s="777"/>
      <c r="V210" s="777"/>
      <c r="W210" s="777"/>
      <c r="X210" s="117"/>
      <c r="Y210" s="111">
        <f>IF(OR(D210="s",F210="s",H210="s",J210="s",L210="s",N210="s",P210="s",R210="s",T210="s",V210="s"), 0, IF(OR(D210="a",F210="a",H210="a",J210="a",L210="a",N210="a",P210="a",R210="a",T210="a",V210="a"),Z210,0))</f>
        <v>0</v>
      </c>
      <c r="Z210" s="387">
        <v>10</v>
      </c>
      <c r="AA210" s="223">
        <f>COUNTIF(D210:W210,"a")+COUNTIF(D210:W210,"s")</f>
        <v>0</v>
      </c>
      <c r="AB210" s="121"/>
      <c r="AD210" s="235" t="s">
        <v>52</v>
      </c>
    </row>
    <row r="211" spans="1:95" ht="45" customHeight="1" x14ac:dyDescent="0.2">
      <c r="A211" s="375"/>
      <c r="B211" s="250" t="s">
        <v>311</v>
      </c>
      <c r="C211" s="128" t="s">
        <v>346</v>
      </c>
      <c r="D211" s="777"/>
      <c r="E211" s="777"/>
      <c r="F211" s="777"/>
      <c r="G211" s="777"/>
      <c r="H211" s="777"/>
      <c r="I211" s="777"/>
      <c r="J211" s="777"/>
      <c r="K211" s="777"/>
      <c r="L211" s="777"/>
      <c r="M211" s="777"/>
      <c r="N211" s="777"/>
      <c r="O211" s="777"/>
      <c r="P211" s="777"/>
      <c r="Q211" s="777"/>
      <c r="R211" s="777"/>
      <c r="S211" s="777"/>
      <c r="T211" s="777"/>
      <c r="U211" s="777"/>
      <c r="V211" s="777"/>
      <c r="W211" s="777"/>
      <c r="X211" s="117"/>
      <c r="Y211" s="111">
        <f>IF(OR(D211="s",F211="s",H211="s",J211="s",L211="s",N211="s",P211="s",R211="s",T211="s",V211="s"), 0, IF(OR(D211="a",F211="a",H211="a",J211="a",L211="a",N211="a",P211="a",R211="a",T211="a",V211="a"),Z211,0))</f>
        <v>0</v>
      </c>
      <c r="Z211" s="387">
        <v>10</v>
      </c>
      <c r="AA211" s="223">
        <f>COUNTIF(D211:W211,"a")+COUNTIF(D211:W211,"s")</f>
        <v>0</v>
      </c>
      <c r="AB211" s="121"/>
      <c r="AD211" s="235" t="s">
        <v>52</v>
      </c>
    </row>
    <row r="212" spans="1:95" ht="27.95" customHeight="1" x14ac:dyDescent="0.2">
      <c r="A212" s="375"/>
      <c r="B212" s="250" t="s">
        <v>312</v>
      </c>
      <c r="C212" s="128" t="s">
        <v>425</v>
      </c>
      <c r="D212" s="777"/>
      <c r="E212" s="777"/>
      <c r="F212" s="777"/>
      <c r="G212" s="777"/>
      <c r="H212" s="777"/>
      <c r="I212" s="777"/>
      <c r="J212" s="777"/>
      <c r="K212" s="777"/>
      <c r="L212" s="777"/>
      <c r="M212" s="777"/>
      <c r="N212" s="777"/>
      <c r="O212" s="777"/>
      <c r="P212" s="777"/>
      <c r="Q212" s="777"/>
      <c r="R212" s="777"/>
      <c r="S212" s="777"/>
      <c r="T212" s="777"/>
      <c r="U212" s="777"/>
      <c r="V212" s="777"/>
      <c r="W212" s="777"/>
      <c r="X212" s="117"/>
      <c r="Y212" s="111">
        <f>IF(OR(D212="s",F212="s",H212="s",J212="s",L212="s",N212="s",P212="s",R212="s",T212="s",V212="s"), 0, IF(OR(D212="a",F212="a",H212="a",J212="a",L212="a",N212="a",P212="a",R212="a",T212="a",V212="a"),Z212,0))</f>
        <v>0</v>
      </c>
      <c r="Z212" s="387">
        <v>10</v>
      </c>
      <c r="AA212" s="223">
        <f>COUNTIF(D212:W212,"a")+COUNTIF(D212:W212,"s")</f>
        <v>0</v>
      </c>
      <c r="AB212" s="121"/>
      <c r="AD212" s="235"/>
    </row>
    <row r="213" spans="1:95" ht="45" customHeight="1" thickBot="1" x14ac:dyDescent="0.25">
      <c r="A213" s="375"/>
      <c r="B213" s="250" t="s">
        <v>313</v>
      </c>
      <c r="C213" s="137" t="s">
        <v>561</v>
      </c>
      <c r="D213" s="777"/>
      <c r="E213" s="777"/>
      <c r="F213" s="777"/>
      <c r="G213" s="777"/>
      <c r="H213" s="777"/>
      <c r="I213" s="777"/>
      <c r="J213" s="777"/>
      <c r="K213" s="777"/>
      <c r="L213" s="777"/>
      <c r="M213" s="777"/>
      <c r="N213" s="777"/>
      <c r="O213" s="777"/>
      <c r="P213" s="777"/>
      <c r="Q213" s="777"/>
      <c r="R213" s="777"/>
      <c r="S213" s="777"/>
      <c r="T213" s="777"/>
      <c r="U213" s="777"/>
      <c r="V213" s="777"/>
      <c r="W213" s="777"/>
      <c r="X213" s="117"/>
      <c r="Y213" s="111">
        <f>IF(OR(D213="s",F213="s",H213="s",J213="s",L213="s",N213="s",P213="s",R213="s",T213="s",V213="s"), 0, IF(OR(D213="a",F213="a",H213="a",J213="a",L213="a",N213="a",P213="a",R213="a",T213="a",V213="a"),Z213,0))</f>
        <v>0</v>
      </c>
      <c r="Z213" s="387">
        <v>10</v>
      </c>
      <c r="AA213" s="223">
        <f>COUNTIF(D213:W213,"a")+COUNTIF(D213:W213,"s")</f>
        <v>0</v>
      </c>
      <c r="AB213" s="121"/>
      <c r="AD213" s="235" t="s">
        <v>52</v>
      </c>
    </row>
    <row r="214" spans="1:95" ht="21" customHeight="1" thickTop="1" thickBot="1" x14ac:dyDescent="0.25">
      <c r="A214" s="375"/>
      <c r="B214" s="288"/>
      <c r="C214" s="15"/>
      <c r="D214" s="697" t="s">
        <v>199</v>
      </c>
      <c r="E214" s="709"/>
      <c r="F214" s="709"/>
      <c r="G214" s="709"/>
      <c r="H214" s="709"/>
      <c r="I214" s="709"/>
      <c r="J214" s="709"/>
      <c r="K214" s="709"/>
      <c r="L214" s="709"/>
      <c r="M214" s="709"/>
      <c r="N214" s="709"/>
      <c r="O214" s="709"/>
      <c r="P214" s="709"/>
      <c r="Q214" s="709"/>
      <c r="R214" s="709"/>
      <c r="S214" s="709"/>
      <c r="T214" s="709"/>
      <c r="U214" s="709"/>
      <c r="V214" s="709"/>
      <c r="W214" s="709"/>
      <c r="X214" s="782"/>
      <c r="Y214" s="65">
        <f>SUM(Y209:Y213)</f>
        <v>0</v>
      </c>
      <c r="Z214" s="380">
        <f>SUM(Z209:Z213)</f>
        <v>50</v>
      </c>
      <c r="AA214" s="256"/>
      <c r="AB214" s="64"/>
      <c r="AD214" s="235"/>
    </row>
    <row r="215" spans="1:95" ht="21" customHeight="1" thickBot="1" x14ac:dyDescent="0.25">
      <c r="A215" s="381"/>
      <c r="B215" s="299"/>
      <c r="C215" s="284"/>
      <c r="D215" s="700"/>
      <c r="E215" s="735"/>
      <c r="F215" s="947">
        <v>40</v>
      </c>
      <c r="G215" s="948"/>
      <c r="H215" s="948"/>
      <c r="I215" s="948"/>
      <c r="J215" s="948"/>
      <c r="K215" s="948"/>
      <c r="L215" s="948"/>
      <c r="M215" s="948"/>
      <c r="N215" s="948"/>
      <c r="O215" s="948"/>
      <c r="P215" s="948"/>
      <c r="Q215" s="948"/>
      <c r="R215" s="948"/>
      <c r="S215" s="948"/>
      <c r="T215" s="948"/>
      <c r="U215" s="948"/>
      <c r="V215" s="948"/>
      <c r="W215" s="948"/>
      <c r="X215" s="948"/>
      <c r="Y215" s="948"/>
      <c r="Z215" s="949"/>
      <c r="AA215" s="256"/>
      <c r="AB215" s="64"/>
      <c r="AD215" s="235"/>
    </row>
    <row r="216" spans="1:95" ht="30" customHeight="1" thickBot="1" x14ac:dyDescent="0.25">
      <c r="A216" s="375"/>
      <c r="B216" s="294" t="s">
        <v>314</v>
      </c>
      <c r="C216" s="331" t="s">
        <v>166</v>
      </c>
      <c r="D216" s="34" t="s">
        <v>573</v>
      </c>
      <c r="E216" s="55"/>
      <c r="F216" s="35"/>
      <c r="G216" s="57"/>
      <c r="H216" s="34" t="s">
        <v>573</v>
      </c>
      <c r="I216" s="55"/>
      <c r="J216" s="188" t="s">
        <v>573</v>
      </c>
      <c r="K216" s="57"/>
      <c r="L216" s="34"/>
      <c r="M216" s="55"/>
      <c r="N216" s="35" t="s">
        <v>573</v>
      </c>
      <c r="O216" s="57"/>
      <c r="P216" s="34"/>
      <c r="Q216" s="55"/>
      <c r="R216" s="35"/>
      <c r="S216" s="57"/>
      <c r="T216" s="34"/>
      <c r="U216" s="55"/>
      <c r="V216" s="35" t="s">
        <v>573</v>
      </c>
      <c r="W216" s="55"/>
      <c r="X216" s="55"/>
      <c r="Y216" s="74"/>
      <c r="Z216" s="69"/>
      <c r="AA216" s="256"/>
      <c r="AD216" s="235"/>
    </row>
    <row r="217" spans="1:95" ht="45" customHeight="1" x14ac:dyDescent="0.2">
      <c r="A217" s="375"/>
      <c r="B217" s="250" t="s">
        <v>315</v>
      </c>
      <c r="C217" s="150" t="s">
        <v>1041</v>
      </c>
      <c r="D217" s="777"/>
      <c r="E217" s="777"/>
      <c r="F217" s="777"/>
      <c r="G217" s="777"/>
      <c r="H217" s="777"/>
      <c r="I217" s="777"/>
      <c r="J217" s="777"/>
      <c r="K217" s="777"/>
      <c r="L217" s="777"/>
      <c r="M217" s="777"/>
      <c r="N217" s="777"/>
      <c r="O217" s="777"/>
      <c r="P217" s="777"/>
      <c r="Q217" s="777"/>
      <c r="R217" s="777"/>
      <c r="S217" s="777"/>
      <c r="T217" s="777"/>
      <c r="U217" s="777"/>
      <c r="V217" s="777"/>
      <c r="W217" s="777"/>
      <c r="X217" s="117"/>
      <c r="Y217" s="111">
        <f>IF(OR(D217="s",F217="s",H217="s",J217="s",L217="s",N217="s",P217="s",R217="s",T217="s",V217="s"), 0, IF(OR(D217="a",F217="a",H217="a",J217="a",L217="a",N217="a",P217="a",R217="a",T217="a",V217="a"),Z217,0))</f>
        <v>0</v>
      </c>
      <c r="Z217" s="387">
        <v>10</v>
      </c>
      <c r="AA217" s="223">
        <f>COUNTIF(D217:W217,"a")+COUNTIF(D217:W217,"s")</f>
        <v>0</v>
      </c>
      <c r="AB217" s="121"/>
      <c r="AD217" s="235" t="s">
        <v>52</v>
      </c>
    </row>
    <row r="218" spans="1:95" ht="45" customHeight="1" thickBot="1" x14ac:dyDescent="0.25">
      <c r="A218" s="375"/>
      <c r="B218" s="250" t="s">
        <v>316</v>
      </c>
      <c r="C218" s="150" t="s">
        <v>398</v>
      </c>
      <c r="D218" s="777"/>
      <c r="E218" s="777"/>
      <c r="F218" s="777"/>
      <c r="G218" s="777"/>
      <c r="H218" s="777"/>
      <c r="I218" s="777"/>
      <c r="J218" s="777"/>
      <c r="K218" s="777"/>
      <c r="L218" s="777"/>
      <c r="M218" s="777"/>
      <c r="N218" s="777"/>
      <c r="O218" s="777"/>
      <c r="P218" s="777"/>
      <c r="Q218" s="777"/>
      <c r="R218" s="777"/>
      <c r="S218" s="777"/>
      <c r="T218" s="777"/>
      <c r="U218" s="777"/>
      <c r="V218" s="777"/>
      <c r="W218" s="777"/>
      <c r="X218" s="117"/>
      <c r="Y218" s="111">
        <f>IF(OR(D218="s",F218="s",H218="s",J218="s",L218="s",N218="s",P218="s",R218="s",T218="s",V218="s"), 0, IF(OR(D218="a",F218="a",H218="a",J218="a",L218="a",N218="a",P218="a",R218="a",T218="a",V218="a"),Z218,0))</f>
        <v>0</v>
      </c>
      <c r="Z218" s="389">
        <v>10</v>
      </c>
      <c r="AA218" s="223">
        <f>COUNTIF(D218:W218,"a")+COUNTIF(D218:W218,"s")</f>
        <v>0</v>
      </c>
      <c r="AB218" s="121"/>
      <c r="AD218" s="235" t="s">
        <v>52</v>
      </c>
    </row>
    <row r="219" spans="1:95" ht="21" customHeight="1" thickTop="1" thickBot="1" x14ac:dyDescent="0.25">
      <c r="A219" s="375"/>
      <c r="B219" s="288"/>
      <c r="C219" s="15"/>
      <c r="D219" s="697" t="s">
        <v>199</v>
      </c>
      <c r="E219" s="709"/>
      <c r="F219" s="709"/>
      <c r="G219" s="709"/>
      <c r="H219" s="709"/>
      <c r="I219" s="709"/>
      <c r="J219" s="709"/>
      <c r="K219" s="709"/>
      <c r="L219" s="709"/>
      <c r="M219" s="709"/>
      <c r="N219" s="709"/>
      <c r="O219" s="709"/>
      <c r="P219" s="709"/>
      <c r="Q219" s="709"/>
      <c r="R219" s="709"/>
      <c r="S219" s="709"/>
      <c r="T219" s="709"/>
      <c r="U219" s="709"/>
      <c r="V219" s="709"/>
      <c r="W219" s="709"/>
      <c r="X219" s="782"/>
      <c r="Y219" s="65">
        <f>SUM(Y217:Y218)</f>
        <v>0</v>
      </c>
      <c r="Z219" s="380">
        <f>SUM(Z217:Z218)</f>
        <v>20</v>
      </c>
      <c r="AA219" s="256"/>
      <c r="AB219" s="64"/>
      <c r="AD219" s="235"/>
    </row>
    <row r="220" spans="1:95" ht="21" customHeight="1" thickBot="1" x14ac:dyDescent="0.25">
      <c r="A220" s="365"/>
      <c r="B220" s="299"/>
      <c r="C220" s="284"/>
      <c r="D220" s="700"/>
      <c r="E220" s="735"/>
      <c r="F220" s="796">
        <v>20</v>
      </c>
      <c r="G220" s="797"/>
      <c r="H220" s="797"/>
      <c r="I220" s="797"/>
      <c r="J220" s="797"/>
      <c r="K220" s="797"/>
      <c r="L220" s="797"/>
      <c r="M220" s="797"/>
      <c r="N220" s="797"/>
      <c r="O220" s="797"/>
      <c r="P220" s="797"/>
      <c r="Q220" s="797"/>
      <c r="R220" s="797"/>
      <c r="S220" s="797"/>
      <c r="T220" s="797"/>
      <c r="U220" s="797"/>
      <c r="V220" s="797"/>
      <c r="W220" s="797"/>
      <c r="X220" s="797"/>
      <c r="Y220" s="797"/>
      <c r="Z220" s="798"/>
      <c r="AA220" s="256"/>
      <c r="AB220" s="64"/>
      <c r="AD220" s="235"/>
    </row>
    <row r="221" spans="1:95" ht="33" customHeight="1" thickBot="1" x14ac:dyDescent="0.25">
      <c r="A221" s="362"/>
      <c r="B221" s="297" t="s">
        <v>432</v>
      </c>
      <c r="C221" s="925" t="s">
        <v>383</v>
      </c>
      <c r="D221" s="926"/>
      <c r="E221" s="926"/>
      <c r="F221" s="926"/>
      <c r="G221" s="926"/>
      <c r="H221" s="926"/>
      <c r="I221" s="926"/>
      <c r="J221" s="926"/>
      <c r="K221" s="926"/>
      <c r="L221" s="926"/>
      <c r="M221" s="926"/>
      <c r="N221" s="926"/>
      <c r="O221" s="926"/>
      <c r="P221" s="926"/>
      <c r="Q221" s="926"/>
      <c r="R221" s="926"/>
      <c r="S221" s="926"/>
      <c r="T221" s="926"/>
      <c r="U221" s="926"/>
      <c r="V221" s="926"/>
      <c r="W221" s="926"/>
      <c r="X221" s="926"/>
      <c r="Y221" s="926"/>
      <c r="Z221" s="926"/>
      <c r="AA221" s="256"/>
      <c r="AD221" s="235"/>
    </row>
    <row r="222" spans="1:95" s="258" customFormat="1" ht="30" customHeight="1" thickBot="1" x14ac:dyDescent="0.25">
      <c r="A222" s="375"/>
      <c r="B222" s="259" t="s">
        <v>1186</v>
      </c>
      <c r="C222" s="163" t="s">
        <v>1187</v>
      </c>
      <c r="D222" s="260"/>
      <c r="E222" s="261"/>
      <c r="F222" s="262"/>
      <c r="G222" s="263"/>
      <c r="H222" s="29"/>
      <c r="I222" s="261"/>
      <c r="J222" s="264"/>
      <c r="K222" s="263"/>
      <c r="L222" s="260"/>
      <c r="M222" s="261"/>
      <c r="N222" s="262"/>
      <c r="O222" s="263"/>
      <c r="P222" s="29"/>
      <c r="Q222" s="261"/>
      <c r="R222" s="262"/>
      <c r="S222" s="263"/>
      <c r="T222" s="260"/>
      <c r="U222" s="261"/>
      <c r="V222" s="262"/>
      <c r="W222" s="263"/>
      <c r="X222" s="265"/>
      <c r="Y222" s="265"/>
      <c r="Z222" s="369"/>
      <c r="AA222" s="66"/>
      <c r="AB222" s="256"/>
      <c r="AC222" s="257"/>
      <c r="AD222" s="228"/>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6"/>
      <c r="CF222" s="256"/>
      <c r="CG222" s="256"/>
      <c r="CH222" s="256"/>
      <c r="CI222" s="256"/>
      <c r="CJ222" s="256"/>
      <c r="CK222" s="256"/>
      <c r="CL222" s="256"/>
      <c r="CM222" s="256"/>
      <c r="CN222" s="256"/>
      <c r="CO222" s="256"/>
      <c r="CP222" s="256"/>
      <c r="CQ222" s="256"/>
    </row>
    <row r="223" spans="1:95" s="258" customFormat="1" ht="45" customHeight="1" x14ac:dyDescent="0.2">
      <c r="A223" s="375"/>
      <c r="B223" s="250" t="s">
        <v>1188</v>
      </c>
      <c r="C223" s="143" t="s">
        <v>1189</v>
      </c>
      <c r="D223" s="651"/>
      <c r="E223" s="682"/>
      <c r="F223" s="651"/>
      <c r="G223" s="682"/>
      <c r="H223" s="651"/>
      <c r="I223" s="682"/>
      <c r="J223" s="651"/>
      <c r="K223" s="682"/>
      <c r="L223" s="651"/>
      <c r="M223" s="682"/>
      <c r="N223" s="651"/>
      <c r="O223" s="682"/>
      <c r="P223" s="651"/>
      <c r="Q223" s="682"/>
      <c r="R223" s="651"/>
      <c r="S223" s="682"/>
      <c r="T223" s="651"/>
      <c r="U223" s="682"/>
      <c r="V223" s="651"/>
      <c r="W223" s="682"/>
      <c r="X223" s="198"/>
      <c r="Y223" s="114">
        <f>IF(OR(D223="s",F223="s",H223="s",J223="s",L223="s",N223="s",P223="s",R223="s",T223="s",V223="s"), 0, IF(OR(D223="a",F223="a",H223="a",J223="a",L223="a",N223="a",P223="a",R223="a",T223="a",V223="a"),Z223,0))</f>
        <v>0</v>
      </c>
      <c r="Z223" s="372">
        <v>10</v>
      </c>
      <c r="AA223" s="66">
        <f>COUNTIF(D223:W223,"a")+COUNTIF(D223:W223,"s")</f>
        <v>0</v>
      </c>
      <c r="AB223" s="447"/>
      <c r="AC223" s="257"/>
      <c r="AD223" s="228"/>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6"/>
      <c r="CF223" s="256"/>
      <c r="CG223" s="256"/>
      <c r="CH223" s="256"/>
      <c r="CI223" s="256"/>
      <c r="CJ223" s="256"/>
      <c r="CK223" s="256"/>
      <c r="CL223" s="256"/>
      <c r="CM223" s="256"/>
      <c r="CN223" s="256"/>
      <c r="CO223" s="256"/>
      <c r="CP223" s="256"/>
      <c r="CQ223" s="256"/>
    </row>
    <row r="224" spans="1:95" s="258" customFormat="1" ht="67.5" customHeight="1" x14ac:dyDescent="0.2">
      <c r="A224" s="375"/>
      <c r="B224" s="250" t="s">
        <v>1190</v>
      </c>
      <c r="C224" s="143" t="s">
        <v>1191</v>
      </c>
      <c r="D224" s="651"/>
      <c r="E224" s="682"/>
      <c r="F224" s="651"/>
      <c r="G224" s="682"/>
      <c r="H224" s="651"/>
      <c r="I224" s="682"/>
      <c r="J224" s="651"/>
      <c r="K224" s="682"/>
      <c r="L224" s="651"/>
      <c r="M224" s="682"/>
      <c r="N224" s="651"/>
      <c r="O224" s="682"/>
      <c r="P224" s="651"/>
      <c r="Q224" s="682"/>
      <c r="R224" s="651"/>
      <c r="S224" s="682"/>
      <c r="T224" s="651"/>
      <c r="U224" s="682"/>
      <c r="V224" s="651"/>
      <c r="W224" s="682"/>
      <c r="X224" s="198"/>
      <c r="Y224" s="114">
        <f>IF(OR(D224="s",F224="s",H224="s",J224="s",L224="s",N224="s",P224="s",R224="s",T224="s",V224="s"), 0, IF(OR(D224="a",F224="a",H224="a",J224="a",L224="a",N224="a",P224="a",R224="a",T224="a",V224="a"),Z224,0))</f>
        <v>0</v>
      </c>
      <c r="Z224" s="372">
        <v>5</v>
      </c>
      <c r="AA224" s="66">
        <f>COUNTIF(D224:W224,"a")+COUNTIF(D224:W224,"s")</f>
        <v>0</v>
      </c>
      <c r="AB224" s="447"/>
      <c r="AC224" s="257"/>
      <c r="AD224" s="228"/>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6"/>
      <c r="CF224" s="256"/>
      <c r="CG224" s="256"/>
      <c r="CH224" s="256"/>
      <c r="CI224" s="256"/>
      <c r="CJ224" s="256"/>
      <c r="CK224" s="256"/>
      <c r="CL224" s="256"/>
      <c r="CM224" s="256"/>
      <c r="CN224" s="256"/>
      <c r="CO224" s="256"/>
      <c r="CP224" s="256"/>
      <c r="CQ224" s="256"/>
    </row>
    <row r="225" spans="1:95" s="258" customFormat="1" ht="45" customHeight="1" x14ac:dyDescent="0.2">
      <c r="A225" s="375"/>
      <c r="B225" s="250" t="s">
        <v>1192</v>
      </c>
      <c r="C225" s="143" t="s">
        <v>1193</v>
      </c>
      <c r="D225" s="651"/>
      <c r="E225" s="682"/>
      <c r="F225" s="651"/>
      <c r="G225" s="682"/>
      <c r="H225" s="651"/>
      <c r="I225" s="682"/>
      <c r="J225" s="651"/>
      <c r="K225" s="682"/>
      <c r="L225" s="651"/>
      <c r="M225" s="682"/>
      <c r="N225" s="651"/>
      <c r="O225" s="682"/>
      <c r="P225" s="651"/>
      <c r="Q225" s="682"/>
      <c r="R225" s="651"/>
      <c r="S225" s="682"/>
      <c r="T225" s="651"/>
      <c r="U225" s="682"/>
      <c r="V225" s="651"/>
      <c r="W225" s="682"/>
      <c r="X225" s="198"/>
      <c r="Y225" s="114">
        <f>IF(OR(D225="s",F225="s",H225="s",J225="s",L225="s",N225="s",P225="s",R225="s",T225="s",V225="s"), 0, IF(OR(D225="a",F225="a",H225="a",J225="a",L225="a",N225="a",P225="a",R225="a",T225="a",V225="a"),Z225,0))</f>
        <v>0</v>
      </c>
      <c r="Z225" s="372">
        <v>5</v>
      </c>
      <c r="AA225" s="66">
        <f>COUNTIF(D225:W225,"a")+COUNTIF(D225:W225,"s")</f>
        <v>0</v>
      </c>
      <c r="AB225" s="447"/>
      <c r="AC225" s="257"/>
      <c r="AD225" s="228" t="s">
        <v>52</v>
      </c>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6"/>
      <c r="CF225" s="256"/>
      <c r="CG225" s="256"/>
      <c r="CH225" s="256"/>
      <c r="CI225" s="256"/>
      <c r="CJ225" s="256"/>
      <c r="CK225" s="256"/>
      <c r="CL225" s="256"/>
      <c r="CM225" s="256"/>
      <c r="CN225" s="256"/>
      <c r="CO225" s="256"/>
      <c r="CP225" s="256"/>
      <c r="CQ225" s="256"/>
    </row>
    <row r="226" spans="1:95" s="258" customFormat="1" ht="45" customHeight="1" thickBot="1" x14ac:dyDescent="0.25">
      <c r="A226" s="375"/>
      <c r="B226" s="250" t="s">
        <v>1194</v>
      </c>
      <c r="C226" s="143" t="s">
        <v>1195</v>
      </c>
      <c r="D226" s="651"/>
      <c r="E226" s="682"/>
      <c r="F226" s="651"/>
      <c r="G226" s="682"/>
      <c r="H226" s="651"/>
      <c r="I226" s="682"/>
      <c r="J226" s="651"/>
      <c r="K226" s="682"/>
      <c r="L226" s="651"/>
      <c r="M226" s="682"/>
      <c r="N226" s="651"/>
      <c r="O226" s="682"/>
      <c r="P226" s="651"/>
      <c r="Q226" s="682"/>
      <c r="R226" s="651"/>
      <c r="S226" s="682"/>
      <c r="T226" s="651"/>
      <c r="U226" s="682"/>
      <c r="V226" s="651"/>
      <c r="W226" s="682"/>
      <c r="X226" s="198"/>
      <c r="Y226" s="114">
        <f>IF(OR(D226="s",F226="s",H226="s",J226="s",L226="s",N226="s",P226="s",R226="s",T226="s",V226="s"), 0, IF(OR(D226="a",F226="a",H226="a",J226="a",L226="a",N226="a",P226="a",R226="a",T226="a",V226="a"),Z226,0))</f>
        <v>0</v>
      </c>
      <c r="Z226" s="372">
        <v>10</v>
      </c>
      <c r="AA226" s="66">
        <f>COUNTIF(D226:W226,"a")+COUNTIF(D226:W226,"s")</f>
        <v>0</v>
      </c>
      <c r="AB226" s="447"/>
      <c r="AC226" s="257"/>
      <c r="AD226" s="228"/>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6"/>
      <c r="CF226" s="256"/>
      <c r="CG226" s="256"/>
      <c r="CH226" s="256"/>
      <c r="CI226" s="256"/>
      <c r="CJ226" s="256"/>
      <c r="CK226" s="256"/>
      <c r="CL226" s="256"/>
      <c r="CM226" s="256"/>
      <c r="CN226" s="256"/>
      <c r="CO226" s="256"/>
      <c r="CP226" s="256"/>
      <c r="CQ226" s="256"/>
    </row>
    <row r="227" spans="1:95" s="258" customFormat="1" ht="17.45" customHeight="1" thickTop="1" thickBot="1" x14ac:dyDescent="0.25">
      <c r="A227" s="375"/>
      <c r="B227" s="239"/>
      <c r="C227" s="154"/>
      <c r="D227" s="697" t="s">
        <v>199</v>
      </c>
      <c r="E227" s="698"/>
      <c r="F227" s="698"/>
      <c r="G227" s="698"/>
      <c r="H227" s="698"/>
      <c r="I227" s="698"/>
      <c r="J227" s="698"/>
      <c r="K227" s="698"/>
      <c r="L227" s="698"/>
      <c r="M227" s="698"/>
      <c r="N227" s="698"/>
      <c r="O227" s="698"/>
      <c r="P227" s="698"/>
      <c r="Q227" s="698"/>
      <c r="R227" s="698"/>
      <c r="S227" s="698"/>
      <c r="T227" s="698"/>
      <c r="U227" s="698"/>
      <c r="V227" s="698"/>
      <c r="W227" s="698"/>
      <c r="X227" s="699"/>
      <c r="Y227" s="497">
        <f>SUM(Y223:Y226)</f>
        <v>0</v>
      </c>
      <c r="Z227" s="373">
        <f>SUM(Z223:Z226)</f>
        <v>30</v>
      </c>
      <c r="AA227" s="66"/>
      <c r="AB227" s="256"/>
      <c r="AC227" s="257"/>
      <c r="AD227" s="228"/>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6"/>
      <c r="CF227" s="256"/>
      <c r="CG227" s="256"/>
      <c r="CH227" s="256"/>
      <c r="CI227" s="256"/>
      <c r="CJ227" s="256"/>
      <c r="CK227" s="256"/>
      <c r="CL227" s="256"/>
      <c r="CM227" s="256"/>
      <c r="CN227" s="256"/>
      <c r="CO227" s="256"/>
      <c r="CP227" s="256"/>
      <c r="CQ227" s="256"/>
    </row>
    <row r="228" spans="1:95" s="258" customFormat="1" ht="21.6" customHeight="1" thickBot="1" x14ac:dyDescent="0.25">
      <c r="A228" s="365"/>
      <c r="B228" s="335"/>
      <c r="C228" s="171"/>
      <c r="D228" s="700"/>
      <c r="E228" s="701"/>
      <c r="F228" s="941">
        <v>5</v>
      </c>
      <c r="G228" s="942"/>
      <c r="H228" s="942"/>
      <c r="I228" s="942"/>
      <c r="J228" s="942"/>
      <c r="K228" s="942"/>
      <c r="L228" s="942"/>
      <c r="M228" s="942"/>
      <c r="N228" s="942"/>
      <c r="O228" s="942"/>
      <c r="P228" s="942"/>
      <c r="Q228" s="942"/>
      <c r="R228" s="942"/>
      <c r="S228" s="942"/>
      <c r="T228" s="942"/>
      <c r="U228" s="942"/>
      <c r="V228" s="942"/>
      <c r="W228" s="942"/>
      <c r="X228" s="942"/>
      <c r="Y228" s="942"/>
      <c r="Z228" s="943"/>
      <c r="AA228" s="66"/>
      <c r="AB228" s="256"/>
      <c r="AC228" s="257"/>
      <c r="AD228" s="228"/>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6"/>
      <c r="CF228" s="256"/>
      <c r="CG228" s="256"/>
      <c r="CH228" s="256"/>
      <c r="CI228" s="256"/>
      <c r="CJ228" s="256"/>
      <c r="CK228" s="256"/>
      <c r="CL228" s="256"/>
      <c r="CM228" s="256"/>
      <c r="CN228" s="256"/>
      <c r="CO228" s="256"/>
      <c r="CP228" s="256"/>
      <c r="CQ228" s="256"/>
    </row>
    <row r="229" spans="1:95" s="1" customFormat="1" ht="30" customHeight="1" thickBot="1" x14ac:dyDescent="0.25">
      <c r="A229" s="362"/>
      <c r="B229" s="301" t="s">
        <v>433</v>
      </c>
      <c r="C229" s="167" t="s">
        <v>620</v>
      </c>
      <c r="D229" s="323"/>
      <c r="E229" s="320"/>
      <c r="F229" s="34" t="s">
        <v>573</v>
      </c>
      <c r="G229" s="321"/>
      <c r="H229" s="34" t="s">
        <v>573</v>
      </c>
      <c r="I229" s="320"/>
      <c r="J229" s="34" t="s">
        <v>573</v>
      </c>
      <c r="K229" s="321"/>
      <c r="L229" s="322"/>
      <c r="M229" s="320"/>
      <c r="N229" s="323"/>
      <c r="O229" s="321"/>
      <c r="P229" s="322"/>
      <c r="Q229" s="320"/>
      <c r="R229" s="323"/>
      <c r="S229" s="321"/>
      <c r="T229" s="322"/>
      <c r="U229" s="320"/>
      <c r="V229" s="323"/>
      <c r="W229" s="321"/>
      <c r="X229" s="180"/>
      <c r="Y229" s="180"/>
      <c r="Z229" s="391"/>
      <c r="AA229" s="258"/>
      <c r="AB229" s="64"/>
      <c r="AC229" s="225"/>
      <c r="AD229" s="448"/>
      <c r="AE229" s="225"/>
      <c r="AF229" s="225"/>
      <c r="AG229" s="225"/>
      <c r="AH229" s="225"/>
      <c r="AI229" s="225"/>
      <c r="AJ229" s="225"/>
      <c r="AK229" s="225"/>
      <c r="AL229" s="225"/>
      <c r="AM229" s="225"/>
      <c r="AN229" s="225"/>
      <c r="AO229" s="225"/>
      <c r="AP229" s="225"/>
      <c r="AQ229" s="225"/>
      <c r="AR229" s="225"/>
      <c r="AS229" s="225"/>
      <c r="AT229" s="225"/>
      <c r="AU229" s="225"/>
      <c r="AV229" s="225"/>
      <c r="AW229" s="225"/>
      <c r="AX229" s="225"/>
      <c r="AY229" s="225"/>
      <c r="AZ229" s="225"/>
      <c r="BA229" s="225"/>
      <c r="BB229" s="225"/>
      <c r="BC229" s="225"/>
      <c r="BD229" s="225"/>
      <c r="BE229" s="225"/>
      <c r="BF229" s="225"/>
      <c r="BG229" s="225"/>
      <c r="BH229" s="225"/>
      <c r="BI229" s="225"/>
      <c r="BJ229" s="225"/>
      <c r="BK229" s="225"/>
      <c r="BL229" s="225"/>
      <c r="BM229" s="225"/>
      <c r="BN229" s="225"/>
      <c r="BO229" s="225"/>
      <c r="BP229" s="225"/>
      <c r="BQ229" s="225"/>
      <c r="BR229" s="225"/>
      <c r="BS229" s="225"/>
      <c r="BT229" s="225"/>
      <c r="BU229" s="225"/>
      <c r="BV229" s="225"/>
      <c r="BW229" s="225"/>
      <c r="BX229" s="225"/>
      <c r="BY229" s="225"/>
      <c r="BZ229" s="225"/>
      <c r="CA229" s="225"/>
      <c r="CB229" s="225"/>
      <c r="CC229" s="225"/>
      <c r="CD229" s="225"/>
      <c r="CE229" s="225"/>
      <c r="CF229" s="225"/>
      <c r="CG229" s="64"/>
      <c r="CH229" s="64"/>
      <c r="CI229" s="64"/>
      <c r="CJ229" s="64"/>
      <c r="CK229" s="64"/>
      <c r="CL229" s="64"/>
      <c r="CM229" s="64"/>
    </row>
    <row r="230" spans="1:95" s="1" customFormat="1" ht="30" customHeight="1" x14ac:dyDescent="0.2">
      <c r="A230" s="375"/>
      <c r="B230" s="250"/>
      <c r="C230" s="500" t="s">
        <v>1107</v>
      </c>
      <c r="D230" s="794"/>
      <c r="E230" s="794"/>
      <c r="F230" s="794"/>
      <c r="G230" s="794"/>
      <c r="H230" s="794"/>
      <c r="I230" s="794"/>
      <c r="J230" s="794"/>
      <c r="K230" s="794"/>
      <c r="L230" s="794"/>
      <c r="M230" s="794"/>
      <c r="N230" s="794"/>
      <c r="O230" s="794"/>
      <c r="P230" s="794"/>
      <c r="Q230" s="794"/>
      <c r="R230" s="794"/>
      <c r="S230" s="794"/>
      <c r="T230" s="794"/>
      <c r="U230" s="794"/>
      <c r="V230" s="794"/>
      <c r="W230" s="794"/>
      <c r="X230" s="794"/>
      <c r="Y230" s="794"/>
      <c r="Z230" s="795"/>
      <c r="AA230" s="14"/>
      <c r="AB230" s="64"/>
      <c r="AC230" s="225"/>
      <c r="AD230" s="225"/>
      <c r="AE230" s="225"/>
      <c r="AF230" s="225"/>
      <c r="AG230" s="225"/>
      <c r="AH230" s="225"/>
      <c r="AI230" s="225"/>
      <c r="AJ230" s="225"/>
      <c r="AK230" s="225"/>
      <c r="AL230" s="225"/>
      <c r="AM230" s="225"/>
      <c r="AN230" s="225"/>
      <c r="AO230" s="225"/>
      <c r="AP230" s="225"/>
      <c r="AQ230" s="225"/>
      <c r="AR230" s="225"/>
      <c r="AS230" s="225"/>
      <c r="AT230" s="225"/>
      <c r="AU230" s="225"/>
      <c r="AV230" s="225"/>
      <c r="AW230" s="225"/>
      <c r="AX230" s="225"/>
      <c r="AY230" s="225"/>
      <c r="AZ230" s="225"/>
      <c r="BA230" s="225"/>
      <c r="BB230" s="225"/>
      <c r="BC230" s="225"/>
      <c r="BD230" s="225"/>
      <c r="BE230" s="225"/>
      <c r="BF230" s="225"/>
      <c r="BG230" s="225"/>
      <c r="BH230" s="225"/>
      <c r="BI230" s="225"/>
      <c r="BJ230" s="225"/>
      <c r="BK230" s="225"/>
      <c r="BL230" s="225"/>
      <c r="BM230" s="225"/>
      <c r="BN230" s="225"/>
      <c r="BO230" s="225"/>
      <c r="BP230" s="225"/>
      <c r="BQ230" s="225"/>
      <c r="BR230" s="225"/>
      <c r="BS230" s="225"/>
      <c r="BT230" s="225"/>
      <c r="BU230" s="225"/>
      <c r="BV230" s="225"/>
      <c r="BW230" s="225"/>
      <c r="BX230" s="225"/>
      <c r="BY230" s="225"/>
      <c r="BZ230" s="225"/>
      <c r="CA230" s="225"/>
      <c r="CB230" s="225"/>
      <c r="CC230" s="225"/>
      <c r="CD230" s="225"/>
      <c r="CE230" s="225"/>
    </row>
    <row r="231" spans="1:95" s="1" customFormat="1" ht="45" customHeight="1" x14ac:dyDescent="0.2">
      <c r="A231" s="375"/>
      <c r="B231" s="237" t="s">
        <v>622</v>
      </c>
      <c r="C231" s="130" t="s">
        <v>1108</v>
      </c>
      <c r="D231" s="651"/>
      <c r="E231" s="682"/>
      <c r="F231" s="651"/>
      <c r="G231" s="682"/>
      <c r="H231" s="651"/>
      <c r="I231" s="682"/>
      <c r="J231" s="651"/>
      <c r="K231" s="682"/>
      <c r="L231" s="651"/>
      <c r="M231" s="682"/>
      <c r="N231" s="651"/>
      <c r="O231" s="682"/>
      <c r="P231" s="651"/>
      <c r="Q231" s="682"/>
      <c r="R231" s="651"/>
      <c r="S231" s="682"/>
      <c r="T231" s="651"/>
      <c r="U231" s="682"/>
      <c r="V231" s="651"/>
      <c r="W231" s="682"/>
      <c r="X231" s="198"/>
      <c r="Y231" s="113">
        <f>IF(OR(D231="s",F231="s",H231="s",J231="s",L231="s",N231="s",P231="s",R231="s",T231="s",V231="s"), 0, IF(OR(D231="a",F231="a",H231="a",J231="a",L231="a",N231="a",P231="a",R231="a",T231="a",V231="a"),Z231,0))</f>
        <v>0</v>
      </c>
      <c r="Z231" s="372">
        <v>5</v>
      </c>
      <c r="AA231" s="14">
        <f>COUNTIF(D231:W231,"a")+COUNTIF(D231:W231,"s")</f>
        <v>0</v>
      </c>
      <c r="AB231" s="447"/>
      <c r="AC231" s="225"/>
      <c r="AD231" s="228"/>
      <c r="AE231" s="225"/>
      <c r="AF231" s="225"/>
      <c r="AG231" s="225"/>
      <c r="AH231" s="225"/>
      <c r="AI231" s="225"/>
      <c r="AJ231" s="225"/>
      <c r="AK231" s="225"/>
      <c r="AL231" s="225"/>
      <c r="AM231" s="225"/>
      <c r="AN231" s="225"/>
      <c r="AO231" s="225"/>
      <c r="AP231" s="225"/>
      <c r="AQ231" s="225"/>
      <c r="AR231" s="225"/>
      <c r="AS231" s="225"/>
      <c r="AT231" s="225"/>
      <c r="AU231" s="225"/>
      <c r="AV231" s="225"/>
      <c r="AW231" s="225"/>
      <c r="AX231" s="225"/>
      <c r="AY231" s="225"/>
      <c r="AZ231" s="225"/>
      <c r="BA231" s="225"/>
      <c r="BB231" s="225"/>
      <c r="BC231" s="225"/>
      <c r="BD231" s="225"/>
      <c r="BE231" s="225"/>
      <c r="BF231" s="225"/>
      <c r="BG231" s="225"/>
      <c r="BH231" s="225"/>
      <c r="BI231" s="225"/>
      <c r="BJ231" s="225"/>
      <c r="BK231" s="225"/>
      <c r="BL231" s="225"/>
      <c r="BM231" s="225"/>
      <c r="BN231" s="225"/>
      <c r="BO231" s="225"/>
      <c r="BP231" s="225"/>
      <c r="BQ231" s="225"/>
      <c r="BR231" s="225"/>
      <c r="BS231" s="225"/>
      <c r="BT231" s="225"/>
      <c r="BU231" s="225"/>
      <c r="BV231" s="225"/>
      <c r="BW231" s="225"/>
      <c r="BX231" s="225"/>
      <c r="BY231" s="225"/>
      <c r="BZ231" s="225"/>
      <c r="CA231" s="225"/>
      <c r="CB231" s="225"/>
      <c r="CC231" s="225"/>
      <c r="CD231" s="225"/>
      <c r="CE231" s="225"/>
      <c r="CF231" s="225"/>
      <c r="CG231" s="64"/>
      <c r="CH231" s="64"/>
      <c r="CI231" s="64"/>
      <c r="CJ231" s="64"/>
      <c r="CK231" s="64"/>
      <c r="CL231" s="64"/>
      <c r="CM231" s="64"/>
    </row>
    <row r="232" spans="1:95" s="1" customFormat="1" ht="67.5" customHeight="1" x14ac:dyDescent="0.2">
      <c r="A232" s="375"/>
      <c r="B232" s="237" t="s">
        <v>628</v>
      </c>
      <c r="C232" s="130" t="s">
        <v>1197</v>
      </c>
      <c r="D232" s="651"/>
      <c r="E232" s="682"/>
      <c r="F232" s="651"/>
      <c r="G232" s="682"/>
      <c r="H232" s="651"/>
      <c r="I232" s="682"/>
      <c r="J232" s="651"/>
      <c r="K232" s="682"/>
      <c r="L232" s="651"/>
      <c r="M232" s="682"/>
      <c r="N232" s="651"/>
      <c r="O232" s="682"/>
      <c r="P232" s="651"/>
      <c r="Q232" s="682"/>
      <c r="R232" s="651"/>
      <c r="S232" s="682"/>
      <c r="T232" s="651"/>
      <c r="U232" s="682"/>
      <c r="V232" s="651"/>
      <c r="W232" s="682"/>
      <c r="X232" s="198"/>
      <c r="Y232" s="113">
        <f>IF(OR(D232="s",F232="s",H232="s",J232="s",L232="s",N232="s",P232="s",R232="s",T232="s",V232="s"), 0, IF(OR(D232="a",F232="a",H232="a",J232="a",L232="a",N232="a",P232="a",R232="a",T232="a",V232="a"),Z232,0))</f>
        <v>0</v>
      </c>
      <c r="Z232" s="372">
        <v>5</v>
      </c>
      <c r="AA232" s="14">
        <f>COUNTIF(D232:W232,"a")+COUNTIF(D232:W232,"s")</f>
        <v>0</v>
      </c>
      <c r="AB232" s="447"/>
      <c r="AC232" s="225"/>
      <c r="AD232" s="228"/>
      <c r="AE232" s="225"/>
      <c r="AF232" s="225"/>
      <c r="AG232" s="225"/>
      <c r="AH232" s="225"/>
      <c r="AI232" s="225"/>
      <c r="AJ232" s="225"/>
      <c r="AK232" s="225"/>
      <c r="AL232" s="225"/>
      <c r="AM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c r="CD232" s="225"/>
      <c r="CE232" s="225"/>
      <c r="CF232" s="225"/>
      <c r="CG232" s="64"/>
      <c r="CH232" s="64"/>
      <c r="CI232" s="64"/>
      <c r="CJ232" s="64"/>
      <c r="CK232" s="64"/>
      <c r="CL232" s="64"/>
      <c r="CM232" s="64"/>
    </row>
    <row r="233" spans="1:95" s="1" customFormat="1" ht="30" customHeight="1" x14ac:dyDescent="0.2">
      <c r="A233" s="375"/>
      <c r="B233" s="250"/>
      <c r="C233" s="500" t="s">
        <v>1109</v>
      </c>
      <c r="D233" s="794"/>
      <c r="E233" s="794"/>
      <c r="F233" s="794"/>
      <c r="G233" s="794"/>
      <c r="H233" s="794"/>
      <c r="I233" s="794"/>
      <c r="J233" s="794"/>
      <c r="K233" s="794"/>
      <c r="L233" s="794"/>
      <c r="M233" s="794"/>
      <c r="N233" s="794"/>
      <c r="O233" s="794"/>
      <c r="P233" s="794"/>
      <c r="Q233" s="794"/>
      <c r="R233" s="794"/>
      <c r="S233" s="794"/>
      <c r="T233" s="794"/>
      <c r="U233" s="794"/>
      <c r="V233" s="794"/>
      <c r="W233" s="794"/>
      <c r="X233" s="794"/>
      <c r="Y233" s="794"/>
      <c r="Z233" s="795"/>
      <c r="AA233" s="14"/>
      <c r="AB233" s="64"/>
      <c r="AC233" s="225"/>
      <c r="AD233" s="225"/>
      <c r="AE233" s="225"/>
      <c r="AF233" s="225"/>
      <c r="AG233" s="225"/>
      <c r="AH233" s="225"/>
      <c r="AI233" s="225"/>
      <c r="AJ233" s="225"/>
      <c r="AK233" s="225"/>
      <c r="AL233" s="225"/>
      <c r="AM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c r="CD233" s="225"/>
      <c r="CE233" s="225"/>
    </row>
    <row r="234" spans="1:95" s="1" customFormat="1" ht="30" customHeight="1" x14ac:dyDescent="0.2">
      <c r="A234" s="375"/>
      <c r="B234" s="250"/>
      <c r="C234" s="500" t="s">
        <v>1149</v>
      </c>
      <c r="D234" s="794"/>
      <c r="E234" s="794"/>
      <c r="F234" s="794"/>
      <c r="G234" s="794"/>
      <c r="H234" s="794"/>
      <c r="I234" s="794"/>
      <c r="J234" s="794"/>
      <c r="K234" s="794"/>
      <c r="L234" s="794"/>
      <c r="M234" s="794"/>
      <c r="N234" s="794"/>
      <c r="O234" s="794"/>
      <c r="P234" s="794"/>
      <c r="Q234" s="794"/>
      <c r="R234" s="794"/>
      <c r="S234" s="794"/>
      <c r="T234" s="794"/>
      <c r="U234" s="794"/>
      <c r="V234" s="794"/>
      <c r="W234" s="794"/>
      <c r="X234" s="794"/>
      <c r="Y234" s="794"/>
      <c r="Z234" s="795"/>
      <c r="AA234" s="14"/>
      <c r="AB234" s="64"/>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row>
    <row r="235" spans="1:95" s="1" customFormat="1" ht="27.95" customHeight="1" x14ac:dyDescent="0.2">
      <c r="A235" s="375"/>
      <c r="B235" s="237" t="s">
        <v>632</v>
      </c>
      <c r="C235" s="130" t="s">
        <v>1150</v>
      </c>
      <c r="D235" s="651"/>
      <c r="E235" s="682"/>
      <c r="F235" s="651"/>
      <c r="G235" s="682"/>
      <c r="H235" s="651"/>
      <c r="I235" s="682"/>
      <c r="J235" s="651"/>
      <c r="K235" s="682"/>
      <c r="L235" s="651"/>
      <c r="M235" s="682"/>
      <c r="N235" s="651"/>
      <c r="O235" s="682"/>
      <c r="P235" s="651"/>
      <c r="Q235" s="682"/>
      <c r="R235" s="651"/>
      <c r="S235" s="682"/>
      <c r="T235" s="651"/>
      <c r="U235" s="682"/>
      <c r="V235" s="651"/>
      <c r="W235" s="682"/>
      <c r="X235" s="198"/>
      <c r="Y235" s="113">
        <f>IF(OR(D235="s",F235="s",H235="s",J235="s",L235="s",N235="s",P235="s",R235="s",T235="s",V235="s"), 0, IF(OR(D235="a",F235="a",H235="a",J235="a",L235="a",N235="a",P235="a",R235="a",T235="a",V235="a"),Z235,0))</f>
        <v>0</v>
      </c>
      <c r="Z235" s="372">
        <v>10</v>
      </c>
      <c r="AA235" s="14">
        <f>COUNTIF(D235:W235,"a")+COUNTIF(D235:W235,"s")</f>
        <v>0</v>
      </c>
      <c r="AB235" s="447"/>
      <c r="AC235" s="225"/>
      <c r="AD235" s="228" t="s">
        <v>52</v>
      </c>
      <c r="AE235" s="225"/>
      <c r="AF235" s="225"/>
      <c r="AG235" s="225"/>
      <c r="AH235" s="225"/>
      <c r="AI235" s="225"/>
      <c r="AJ235" s="225"/>
      <c r="AK235" s="225"/>
      <c r="AL235" s="225"/>
      <c r="AM235" s="225"/>
      <c r="AN235" s="225"/>
      <c r="AO235" s="225"/>
      <c r="AP235" s="225"/>
      <c r="AQ235" s="225"/>
      <c r="AR235" s="225"/>
      <c r="AS235" s="225"/>
      <c r="AT235" s="225"/>
      <c r="AU235" s="225"/>
      <c r="AV235" s="225"/>
      <c r="AW235" s="225"/>
      <c r="AX235" s="225"/>
      <c r="AY235" s="225"/>
      <c r="AZ235" s="225"/>
      <c r="BA235" s="225"/>
      <c r="BB235" s="225"/>
      <c r="BC235" s="225"/>
      <c r="BD235" s="225"/>
      <c r="BE235" s="225"/>
      <c r="BF235" s="225"/>
      <c r="BG235" s="225"/>
      <c r="BH235" s="225"/>
      <c r="BI235" s="225"/>
      <c r="BJ235" s="225"/>
      <c r="BK235" s="225"/>
      <c r="BL235" s="225"/>
      <c r="BM235" s="225"/>
      <c r="BN235" s="225"/>
      <c r="BO235" s="225"/>
      <c r="BP235" s="225"/>
      <c r="BQ235" s="225"/>
      <c r="BR235" s="225"/>
      <c r="BS235" s="225"/>
      <c r="BT235" s="225"/>
      <c r="BU235" s="225"/>
      <c r="BV235" s="225"/>
      <c r="BW235" s="225"/>
      <c r="BX235" s="225"/>
      <c r="BY235" s="225"/>
      <c r="BZ235" s="225"/>
      <c r="CA235" s="225"/>
      <c r="CB235" s="225"/>
      <c r="CC235" s="225"/>
      <c r="CD235" s="225"/>
      <c r="CE235" s="225"/>
      <c r="CF235" s="225"/>
      <c r="CG235" s="64"/>
      <c r="CH235" s="64"/>
      <c r="CI235" s="64"/>
      <c r="CJ235" s="64"/>
      <c r="CK235" s="64"/>
      <c r="CL235" s="64"/>
      <c r="CM235" s="64"/>
    </row>
    <row r="236" spans="1:95" s="1" customFormat="1" ht="30" customHeight="1" x14ac:dyDescent="0.2">
      <c r="A236" s="375"/>
      <c r="B236" s="250"/>
      <c r="C236" s="500" t="s">
        <v>1110</v>
      </c>
      <c r="D236" s="794"/>
      <c r="E236" s="794"/>
      <c r="F236" s="794"/>
      <c r="G236" s="794"/>
      <c r="H236" s="794"/>
      <c r="I236" s="794"/>
      <c r="J236" s="794"/>
      <c r="K236" s="794"/>
      <c r="L236" s="794"/>
      <c r="M236" s="794"/>
      <c r="N236" s="794"/>
      <c r="O236" s="794"/>
      <c r="P236" s="794"/>
      <c r="Q236" s="794"/>
      <c r="R236" s="794"/>
      <c r="S236" s="794"/>
      <c r="T236" s="794"/>
      <c r="U236" s="794"/>
      <c r="V236" s="794"/>
      <c r="W236" s="794"/>
      <c r="X236" s="794"/>
      <c r="Y236" s="794"/>
      <c r="Z236" s="795"/>
      <c r="AA236" s="14"/>
      <c r="AB236" s="64"/>
      <c r="AC236" s="225"/>
      <c r="AD236" s="225"/>
      <c r="AE236" s="225"/>
      <c r="AF236" s="225"/>
      <c r="AG236" s="225"/>
      <c r="AH236" s="225"/>
      <c r="AI236" s="225"/>
      <c r="AJ236" s="225"/>
      <c r="AK236" s="225"/>
      <c r="AL236" s="225"/>
      <c r="AM236" s="225"/>
      <c r="AN236" s="225"/>
      <c r="AO236" s="225"/>
      <c r="AP236" s="225"/>
      <c r="AQ236" s="225"/>
      <c r="AR236" s="225"/>
      <c r="AS236" s="225"/>
      <c r="AT236" s="225"/>
      <c r="AU236" s="225"/>
      <c r="AV236" s="225"/>
      <c r="AW236" s="225"/>
      <c r="AX236" s="225"/>
      <c r="AY236" s="225"/>
      <c r="AZ236" s="225"/>
      <c r="BA236" s="225"/>
      <c r="BB236" s="225"/>
      <c r="BC236" s="225"/>
      <c r="BD236" s="225"/>
      <c r="BE236" s="225"/>
      <c r="BF236" s="225"/>
      <c r="BG236" s="225"/>
      <c r="BH236" s="225"/>
      <c r="BI236" s="225"/>
      <c r="BJ236" s="225"/>
      <c r="BK236" s="225"/>
      <c r="BL236" s="225"/>
      <c r="BM236" s="225"/>
      <c r="BN236" s="225"/>
      <c r="BO236" s="225"/>
      <c r="BP236" s="225"/>
      <c r="BQ236" s="225"/>
      <c r="BR236" s="225"/>
      <c r="BS236" s="225"/>
      <c r="BT236" s="225"/>
      <c r="BU236" s="225"/>
      <c r="BV236" s="225"/>
      <c r="BW236" s="225"/>
      <c r="BX236" s="225"/>
      <c r="BY236" s="225"/>
      <c r="BZ236" s="225"/>
      <c r="CA236" s="225"/>
      <c r="CB236" s="225"/>
      <c r="CC236" s="225"/>
      <c r="CD236" s="225"/>
      <c r="CE236" s="225"/>
    </row>
    <row r="237" spans="1:95" s="1" customFormat="1" ht="45" customHeight="1" x14ac:dyDescent="0.2">
      <c r="A237" s="375"/>
      <c r="B237" s="237" t="s">
        <v>629</v>
      </c>
      <c r="C237" s="130" t="s">
        <v>630</v>
      </c>
      <c r="D237" s="651"/>
      <c r="E237" s="682"/>
      <c r="F237" s="651"/>
      <c r="G237" s="682"/>
      <c r="H237" s="651"/>
      <c r="I237" s="682"/>
      <c r="J237" s="651"/>
      <c r="K237" s="682"/>
      <c r="L237" s="651"/>
      <c r="M237" s="682"/>
      <c r="N237" s="651"/>
      <c r="O237" s="682"/>
      <c r="P237" s="651"/>
      <c r="Q237" s="682"/>
      <c r="R237" s="651"/>
      <c r="S237" s="682"/>
      <c r="T237" s="651"/>
      <c r="U237" s="682"/>
      <c r="V237" s="651"/>
      <c r="W237" s="682"/>
      <c r="X237" s="198"/>
      <c r="Y237" s="113">
        <f>IF(OR(D237="s",F237="s",H237="s",J237="s",L237="s",N237="s",P237="s",R237="s",T237="s",V237="s"), 0, IF(OR(D237="a",F237="a",H237="a",J237="a",L237="a",N237="a",P237="a",R237="a",T237="a",V237="a"),Z237,0))</f>
        <v>0</v>
      </c>
      <c r="Z237" s="372">
        <v>10</v>
      </c>
      <c r="AA237" s="14">
        <f>COUNTIF(D237:W237,"a")+COUNTIF(D237:W237,"s")</f>
        <v>0</v>
      </c>
      <c r="AB237" s="447"/>
      <c r="AC237" s="225"/>
      <c r="AD237" s="228" t="s">
        <v>52</v>
      </c>
      <c r="AE237" s="225"/>
      <c r="AF237" s="225"/>
      <c r="AG237" s="225"/>
      <c r="AH237" s="225"/>
      <c r="AI237" s="225"/>
      <c r="AJ237" s="225"/>
      <c r="AK237" s="225"/>
      <c r="AL237" s="225"/>
      <c r="AM237" s="225"/>
      <c r="AN237" s="225"/>
      <c r="AO237" s="225"/>
      <c r="AP237" s="225"/>
      <c r="AQ237" s="225"/>
      <c r="AR237" s="225"/>
      <c r="AS237" s="225"/>
      <c r="AT237" s="225"/>
      <c r="AU237" s="225"/>
      <c r="AV237" s="225"/>
      <c r="AW237" s="225"/>
      <c r="AX237" s="225"/>
      <c r="AY237" s="225"/>
      <c r="AZ237" s="225"/>
      <c r="BA237" s="225"/>
      <c r="BB237" s="225"/>
      <c r="BC237" s="225"/>
      <c r="BD237" s="225"/>
      <c r="BE237" s="225"/>
      <c r="BF237" s="225"/>
      <c r="BG237" s="225"/>
      <c r="BH237" s="225"/>
      <c r="BI237" s="225"/>
      <c r="BJ237" s="225"/>
      <c r="BK237" s="225"/>
      <c r="BL237" s="225"/>
      <c r="BM237" s="225"/>
      <c r="BN237" s="225"/>
      <c r="BO237" s="225"/>
      <c r="BP237" s="225"/>
      <c r="BQ237" s="225"/>
      <c r="BR237" s="225"/>
      <c r="BS237" s="225"/>
      <c r="BT237" s="225"/>
      <c r="BU237" s="225"/>
      <c r="BV237" s="225"/>
      <c r="BW237" s="225"/>
      <c r="BX237" s="225"/>
      <c r="BY237" s="225"/>
      <c r="BZ237" s="225"/>
      <c r="CA237" s="225"/>
      <c r="CB237" s="225"/>
      <c r="CC237" s="225"/>
      <c r="CD237" s="225"/>
      <c r="CE237" s="225"/>
      <c r="CF237" s="225"/>
      <c r="CG237" s="64"/>
      <c r="CH237" s="64"/>
      <c r="CI237" s="64"/>
      <c r="CJ237" s="64"/>
      <c r="CK237" s="64"/>
      <c r="CL237" s="64"/>
      <c r="CM237" s="64"/>
    </row>
    <row r="238" spans="1:95" s="1" customFormat="1" ht="30" customHeight="1" x14ac:dyDescent="0.2">
      <c r="A238" s="375"/>
      <c r="B238" s="250"/>
      <c r="C238" s="500" t="s">
        <v>1111</v>
      </c>
      <c r="D238" s="794"/>
      <c r="E238" s="794"/>
      <c r="F238" s="794"/>
      <c r="G238" s="794"/>
      <c r="H238" s="794"/>
      <c r="I238" s="794"/>
      <c r="J238" s="794"/>
      <c r="K238" s="794"/>
      <c r="L238" s="794"/>
      <c r="M238" s="794"/>
      <c r="N238" s="794"/>
      <c r="O238" s="794"/>
      <c r="P238" s="794"/>
      <c r="Q238" s="794"/>
      <c r="R238" s="794"/>
      <c r="S238" s="794"/>
      <c r="T238" s="794"/>
      <c r="U238" s="794"/>
      <c r="V238" s="794"/>
      <c r="W238" s="794"/>
      <c r="X238" s="794"/>
      <c r="Y238" s="794"/>
      <c r="Z238" s="795"/>
      <c r="AA238" s="14"/>
      <c r="AB238" s="64"/>
      <c r="AC238" s="225"/>
      <c r="AD238" s="225"/>
      <c r="AE238" s="225"/>
      <c r="AF238" s="225"/>
      <c r="AG238" s="225"/>
      <c r="AH238" s="225"/>
      <c r="AI238" s="225"/>
      <c r="AJ238" s="225"/>
      <c r="AK238" s="225"/>
      <c r="AL238" s="225"/>
      <c r="AM238" s="225"/>
      <c r="AN238" s="225"/>
      <c r="AO238" s="225"/>
      <c r="AP238" s="225"/>
      <c r="AQ238" s="225"/>
      <c r="AR238" s="225"/>
      <c r="AS238" s="225"/>
      <c r="AT238" s="225"/>
      <c r="AU238" s="225"/>
      <c r="AV238" s="225"/>
      <c r="AW238" s="225"/>
      <c r="AX238" s="225"/>
      <c r="AY238" s="225"/>
      <c r="AZ238" s="225"/>
      <c r="BA238" s="225"/>
      <c r="BB238" s="225"/>
      <c r="BC238" s="225"/>
      <c r="BD238" s="225"/>
      <c r="BE238" s="225"/>
      <c r="BF238" s="225"/>
      <c r="BG238" s="225"/>
      <c r="BH238" s="225"/>
      <c r="BI238" s="225"/>
      <c r="BJ238" s="225"/>
      <c r="BK238" s="225"/>
      <c r="BL238" s="225"/>
      <c r="BM238" s="225"/>
      <c r="BN238" s="225"/>
      <c r="BO238" s="225"/>
      <c r="BP238" s="225"/>
      <c r="BQ238" s="225"/>
      <c r="BR238" s="225"/>
      <c r="BS238" s="225"/>
      <c r="BT238" s="225"/>
      <c r="BU238" s="225"/>
      <c r="BV238" s="225"/>
      <c r="BW238" s="225"/>
      <c r="BX238" s="225"/>
      <c r="BY238" s="225"/>
      <c r="BZ238" s="225"/>
      <c r="CA238" s="225"/>
      <c r="CB238" s="225"/>
      <c r="CC238" s="225"/>
      <c r="CD238" s="225"/>
      <c r="CE238" s="225"/>
    </row>
    <row r="239" spans="1:95" s="1" customFormat="1" ht="45" customHeight="1" x14ac:dyDescent="0.15">
      <c r="A239" s="375"/>
      <c r="B239" s="237" t="s">
        <v>633</v>
      </c>
      <c r="C239" s="130" t="s">
        <v>1151</v>
      </c>
      <c r="D239" s="628"/>
      <c r="E239" s="633"/>
      <c r="F239" s="628"/>
      <c r="G239" s="633"/>
      <c r="H239" s="628"/>
      <c r="I239" s="633"/>
      <c r="J239" s="628"/>
      <c r="K239" s="633"/>
      <c r="L239" s="628"/>
      <c r="M239" s="633"/>
      <c r="N239" s="628"/>
      <c r="O239" s="633"/>
      <c r="P239" s="628"/>
      <c r="Q239" s="633"/>
      <c r="R239" s="628"/>
      <c r="S239" s="633"/>
      <c r="T239" s="628"/>
      <c r="U239" s="633"/>
      <c r="V239" s="628"/>
      <c r="W239" s="633"/>
      <c r="X239" s="198"/>
      <c r="Y239" s="113">
        <f>IF(OR(D239="s",F239="s",H239="s",J239="s",L239="s",N239="s",P239="s",R239="s",T239="s",V239="s"), 0, IF(OR(D239="a",F239="a",H239="a",J239="a",L239="a",N239="a",P239="a",R239="a",T239="a",V239="a"),Z239,0))</f>
        <v>0</v>
      </c>
      <c r="Z239" s="372">
        <v>10</v>
      </c>
      <c r="AA239" s="14">
        <f>COUNTIF(D239:W239,"a")+COUNTIF(D239:W239,"s")</f>
        <v>0</v>
      </c>
      <c r="AB239" s="447"/>
      <c r="AC239" s="225"/>
      <c r="AD239" s="228" t="s">
        <v>52</v>
      </c>
      <c r="AE239" s="225"/>
      <c r="AF239" s="225"/>
      <c r="AG239" s="225"/>
      <c r="AH239" s="225"/>
      <c r="AI239" s="225"/>
      <c r="AJ239" s="225"/>
      <c r="AK239" s="225"/>
      <c r="AL239" s="225"/>
      <c r="AM239" s="225"/>
      <c r="AN239" s="225"/>
      <c r="AO239" s="225"/>
      <c r="AP239" s="225"/>
      <c r="AQ239" s="225"/>
      <c r="AR239" s="225"/>
      <c r="AS239" s="225"/>
      <c r="AT239" s="225"/>
      <c r="AU239" s="225"/>
      <c r="AV239" s="225"/>
      <c r="AW239" s="225"/>
      <c r="AX239" s="225"/>
      <c r="AY239" s="225"/>
      <c r="AZ239" s="225"/>
      <c r="BA239" s="225"/>
      <c r="BB239" s="225"/>
      <c r="BC239" s="225"/>
      <c r="BD239" s="225"/>
      <c r="BE239" s="225"/>
      <c r="BF239" s="225"/>
      <c r="BG239" s="225"/>
      <c r="BH239" s="225"/>
      <c r="BI239" s="225"/>
      <c r="BJ239" s="225"/>
      <c r="BK239" s="225"/>
      <c r="BL239" s="225"/>
      <c r="BM239" s="225"/>
      <c r="BN239" s="225"/>
      <c r="BO239" s="225"/>
      <c r="BP239" s="225"/>
      <c r="BQ239" s="225"/>
      <c r="BR239" s="225"/>
      <c r="BS239" s="225"/>
      <c r="BT239" s="225"/>
      <c r="BU239" s="225"/>
      <c r="BV239" s="225"/>
      <c r="BW239" s="225"/>
      <c r="BX239" s="225"/>
      <c r="BY239" s="225"/>
      <c r="BZ239" s="225"/>
      <c r="CA239" s="225"/>
      <c r="CB239" s="225"/>
      <c r="CC239" s="225"/>
      <c r="CD239" s="225"/>
      <c r="CE239" s="225"/>
      <c r="CF239" s="225"/>
      <c r="CG239" s="64"/>
      <c r="CH239" s="64"/>
      <c r="CI239" s="64"/>
      <c r="CJ239" s="64"/>
      <c r="CK239" s="64"/>
      <c r="CL239" s="64"/>
      <c r="CM239" s="64"/>
    </row>
    <row r="240" spans="1:95" s="1" customFormat="1" ht="45" customHeight="1" x14ac:dyDescent="0.15">
      <c r="A240" s="375"/>
      <c r="B240" s="237" t="s">
        <v>631</v>
      </c>
      <c r="C240" s="130" t="s">
        <v>1112</v>
      </c>
      <c r="D240" s="628"/>
      <c r="E240" s="633"/>
      <c r="F240" s="628"/>
      <c r="G240" s="633"/>
      <c r="H240" s="628"/>
      <c r="I240" s="633"/>
      <c r="J240" s="628"/>
      <c r="K240" s="633"/>
      <c r="L240" s="628"/>
      <c r="M240" s="633"/>
      <c r="N240" s="628"/>
      <c r="O240" s="633"/>
      <c r="P240" s="628"/>
      <c r="Q240" s="633"/>
      <c r="R240" s="628"/>
      <c r="S240" s="633"/>
      <c r="T240" s="628"/>
      <c r="U240" s="633"/>
      <c r="V240" s="628"/>
      <c r="W240" s="633"/>
      <c r="X240" s="198"/>
      <c r="Y240" s="113">
        <f>IF(OR(D240="s",F240="s",H240="s",J240="s",L240="s",N240="s",P240="s",R240="s",T240="s",V240="s"), 0, IF(OR(D240="a",F240="a",H240="a",J240="a",L240="a",N240="a",P240="a",R240="a",T240="a",V240="a"),Z240,0))</f>
        <v>0</v>
      </c>
      <c r="Z240" s="390">
        <v>10</v>
      </c>
      <c r="AA240" s="14">
        <f>COUNTIF(D240:W240,"a")+COUNTIF(D240:W240,"s")</f>
        <v>0</v>
      </c>
      <c r="AB240" s="447"/>
      <c r="AC240" s="225"/>
      <c r="AD240" s="228" t="s">
        <v>52</v>
      </c>
      <c r="AE240" s="225"/>
      <c r="AF240" s="225"/>
      <c r="AG240" s="225"/>
      <c r="AH240" s="225"/>
      <c r="AI240" s="225"/>
      <c r="AJ240" s="225"/>
      <c r="AK240" s="225"/>
      <c r="AL240" s="225"/>
      <c r="AM240" s="225"/>
      <c r="AN240" s="225"/>
      <c r="AO240" s="225"/>
      <c r="AP240" s="225"/>
      <c r="AQ240" s="225"/>
      <c r="AR240" s="225"/>
      <c r="AS240" s="225"/>
      <c r="AT240" s="225"/>
      <c r="AU240" s="225"/>
      <c r="AV240" s="225"/>
      <c r="AW240" s="225"/>
      <c r="AX240" s="225"/>
      <c r="AY240" s="225"/>
      <c r="AZ240" s="225"/>
      <c r="BA240" s="225"/>
      <c r="BB240" s="225"/>
      <c r="BC240" s="225"/>
      <c r="BD240" s="225"/>
      <c r="BE240" s="225"/>
      <c r="BF240" s="225"/>
      <c r="BG240" s="225"/>
      <c r="BH240" s="225"/>
      <c r="BI240" s="225"/>
      <c r="BJ240" s="225"/>
      <c r="BK240" s="225"/>
      <c r="BL240" s="225"/>
      <c r="BM240" s="225"/>
      <c r="BN240" s="225"/>
      <c r="BO240" s="225"/>
      <c r="BP240" s="225"/>
      <c r="BQ240" s="225"/>
      <c r="BR240" s="225"/>
      <c r="BS240" s="225"/>
      <c r="BT240" s="225"/>
      <c r="BU240" s="225"/>
      <c r="BV240" s="225"/>
      <c r="BW240" s="225"/>
      <c r="BX240" s="225"/>
      <c r="BY240" s="225"/>
      <c r="BZ240" s="225"/>
      <c r="CA240" s="225"/>
      <c r="CB240" s="225"/>
      <c r="CC240" s="225"/>
      <c r="CD240" s="225"/>
      <c r="CE240" s="225"/>
      <c r="CF240" s="225"/>
      <c r="CG240" s="64"/>
      <c r="CH240" s="64"/>
      <c r="CI240" s="64"/>
      <c r="CJ240" s="64"/>
      <c r="CK240" s="64"/>
      <c r="CL240" s="64"/>
      <c r="CM240" s="64"/>
    </row>
    <row r="241" spans="1:95" s="1" customFormat="1" ht="30" customHeight="1" x14ac:dyDescent="0.2">
      <c r="A241" s="375"/>
      <c r="B241" s="250"/>
      <c r="C241" s="500" t="s">
        <v>1113</v>
      </c>
      <c r="D241" s="794"/>
      <c r="E241" s="794"/>
      <c r="F241" s="794"/>
      <c r="G241" s="794"/>
      <c r="H241" s="794"/>
      <c r="I241" s="794"/>
      <c r="J241" s="794"/>
      <c r="K241" s="794"/>
      <c r="L241" s="794"/>
      <c r="M241" s="794"/>
      <c r="N241" s="794"/>
      <c r="O241" s="794"/>
      <c r="P241" s="794"/>
      <c r="Q241" s="794"/>
      <c r="R241" s="794"/>
      <c r="S241" s="794"/>
      <c r="T241" s="794"/>
      <c r="U241" s="794"/>
      <c r="V241" s="794"/>
      <c r="W241" s="794"/>
      <c r="X241" s="794"/>
      <c r="Y241" s="794"/>
      <c r="Z241" s="795"/>
      <c r="AA241" s="14"/>
      <c r="AB241" s="64"/>
      <c r="AC241" s="225"/>
      <c r="AD241" s="225"/>
      <c r="AE241" s="225"/>
      <c r="AF241" s="225"/>
      <c r="AG241" s="225"/>
      <c r="AH241" s="225"/>
      <c r="AI241" s="225"/>
      <c r="AJ241" s="225"/>
      <c r="AK241" s="225"/>
      <c r="AL241" s="225"/>
      <c r="AM241" s="225"/>
      <c r="AN241" s="225"/>
      <c r="AO241" s="225"/>
      <c r="AP241" s="225"/>
      <c r="AQ241" s="225"/>
      <c r="AR241" s="225"/>
      <c r="AS241" s="225"/>
      <c r="AT241" s="225"/>
      <c r="AU241" s="225"/>
      <c r="AV241" s="225"/>
      <c r="AW241" s="225"/>
      <c r="AX241" s="225"/>
      <c r="AY241" s="225"/>
      <c r="AZ241" s="225"/>
      <c r="BA241" s="225"/>
      <c r="BB241" s="225"/>
      <c r="BC241" s="225"/>
      <c r="BD241" s="225"/>
      <c r="BE241" s="225"/>
      <c r="BF241" s="225"/>
      <c r="BG241" s="225"/>
      <c r="BH241" s="225"/>
      <c r="BI241" s="225"/>
      <c r="BJ241" s="225"/>
      <c r="BK241" s="225"/>
      <c r="BL241" s="225"/>
      <c r="BM241" s="225"/>
      <c r="BN241" s="225"/>
      <c r="BO241" s="225"/>
      <c r="BP241" s="225"/>
      <c r="BQ241" s="225"/>
      <c r="BR241" s="225"/>
      <c r="BS241" s="225"/>
      <c r="BT241" s="225"/>
      <c r="BU241" s="225"/>
      <c r="BV241" s="225"/>
      <c r="BW241" s="225"/>
      <c r="BX241" s="225"/>
      <c r="BY241" s="225"/>
      <c r="BZ241" s="225"/>
      <c r="CA241" s="225"/>
      <c r="CB241" s="225"/>
      <c r="CC241" s="225"/>
      <c r="CD241" s="225"/>
      <c r="CE241" s="225"/>
    </row>
    <row r="242" spans="1:95" s="1" customFormat="1" ht="27.95" customHeight="1" x14ac:dyDescent="0.2">
      <c r="A242" s="375"/>
      <c r="B242" s="237" t="s">
        <v>626</v>
      </c>
      <c r="C242" s="130" t="s">
        <v>627</v>
      </c>
      <c r="D242" s="651"/>
      <c r="E242" s="682"/>
      <c r="F242" s="651"/>
      <c r="G242" s="682"/>
      <c r="H242" s="651"/>
      <c r="I242" s="682"/>
      <c r="J242" s="651"/>
      <c r="K242" s="682"/>
      <c r="L242" s="651"/>
      <c r="M242" s="682"/>
      <c r="N242" s="651"/>
      <c r="O242" s="682"/>
      <c r="P242" s="651"/>
      <c r="Q242" s="682"/>
      <c r="R242" s="651"/>
      <c r="S242" s="682"/>
      <c r="T242" s="651"/>
      <c r="U242" s="682"/>
      <c r="V242" s="651"/>
      <c r="W242" s="682"/>
      <c r="X242" s="198"/>
      <c r="Y242" s="113">
        <f t="shared" ref="Y242:Y247" si="34">IF(OR(D242="s",F242="s",H242="s",J242="s",L242="s",N242="s",P242="s",R242="s",T242="s",V242="s"), 0, IF(OR(D242="a",F242="a",H242="a",J242="a",L242="a",N242="a",P242="a",R242="a",T242="a",V242="a"),Z242,0))</f>
        <v>0</v>
      </c>
      <c r="Z242" s="372">
        <v>10</v>
      </c>
      <c r="AA242" s="14">
        <f t="shared" ref="AA242:AA247" si="35">COUNTIF(D242:W242,"a")+COUNTIF(D242:W242,"s")</f>
        <v>0</v>
      </c>
      <c r="AB242" s="447"/>
      <c r="AC242" s="225"/>
      <c r="AD242" s="228"/>
      <c r="AE242" s="225"/>
      <c r="AF242" s="225"/>
      <c r="AG242" s="225"/>
      <c r="AH242" s="225"/>
      <c r="AI242" s="225"/>
      <c r="AJ242" s="225"/>
      <c r="AK242" s="225"/>
      <c r="AL242" s="225"/>
      <c r="AM242" s="225"/>
      <c r="AN242" s="225"/>
      <c r="AO242" s="225"/>
      <c r="AP242" s="225"/>
      <c r="AQ242" s="225"/>
      <c r="AR242" s="225"/>
      <c r="AS242" s="225"/>
      <c r="AT242" s="225"/>
      <c r="AU242" s="225"/>
      <c r="AV242" s="225"/>
      <c r="AW242" s="225"/>
      <c r="AX242" s="225"/>
      <c r="AY242" s="225"/>
      <c r="AZ242" s="225"/>
      <c r="BA242" s="225"/>
      <c r="BB242" s="225"/>
      <c r="BC242" s="225"/>
      <c r="BD242" s="225"/>
      <c r="BE242" s="225"/>
      <c r="BF242" s="225"/>
      <c r="BG242" s="225"/>
      <c r="BH242" s="225"/>
      <c r="BI242" s="225"/>
      <c r="BJ242" s="225"/>
      <c r="BK242" s="225"/>
      <c r="BL242" s="225"/>
      <c r="BM242" s="225"/>
      <c r="BN242" s="225"/>
      <c r="BO242" s="225"/>
      <c r="BP242" s="225"/>
      <c r="BQ242" s="225"/>
      <c r="BR242" s="225"/>
      <c r="BS242" s="225"/>
      <c r="BT242" s="225"/>
      <c r="BU242" s="225"/>
      <c r="BV242" s="225"/>
      <c r="BW242" s="225"/>
      <c r="BX242" s="225"/>
      <c r="BY242" s="225"/>
      <c r="BZ242" s="225"/>
      <c r="CA242" s="225"/>
      <c r="CB242" s="225"/>
      <c r="CC242" s="225"/>
      <c r="CD242" s="225"/>
      <c r="CE242" s="225"/>
      <c r="CF242" s="225"/>
      <c r="CG242" s="64"/>
      <c r="CH242" s="64"/>
      <c r="CI242" s="64"/>
      <c r="CJ242" s="64"/>
      <c r="CK242" s="64"/>
      <c r="CL242" s="64"/>
      <c r="CM242" s="64"/>
    </row>
    <row r="243" spans="1:95" s="1" customFormat="1" ht="67.7" customHeight="1" x14ac:dyDescent="0.2">
      <c r="A243" s="375"/>
      <c r="B243" s="237" t="s">
        <v>1114</v>
      </c>
      <c r="C243" s="130" t="s">
        <v>1115</v>
      </c>
      <c r="D243" s="651"/>
      <c r="E243" s="682"/>
      <c r="F243" s="651"/>
      <c r="G243" s="682"/>
      <c r="H243" s="651"/>
      <c r="I243" s="682"/>
      <c r="J243" s="651"/>
      <c r="K243" s="682"/>
      <c r="L243" s="651"/>
      <c r="M243" s="682"/>
      <c r="N243" s="651"/>
      <c r="O243" s="682"/>
      <c r="P243" s="651"/>
      <c r="Q243" s="682"/>
      <c r="R243" s="651"/>
      <c r="S243" s="682"/>
      <c r="T243" s="651"/>
      <c r="U243" s="682"/>
      <c r="V243" s="651"/>
      <c r="W243" s="682"/>
      <c r="X243" s="198"/>
      <c r="Y243" s="113">
        <f t="shared" si="34"/>
        <v>0</v>
      </c>
      <c r="Z243" s="372">
        <v>10</v>
      </c>
      <c r="AA243" s="14">
        <f t="shared" si="35"/>
        <v>0</v>
      </c>
      <c r="AB243" s="447"/>
      <c r="AC243" s="225"/>
      <c r="AD243" s="228"/>
      <c r="AE243" s="225"/>
      <c r="AF243" s="225"/>
      <c r="AG243" s="225"/>
      <c r="AH243" s="225"/>
      <c r="AI243" s="225"/>
      <c r="AJ243" s="225"/>
      <c r="AK243" s="225"/>
      <c r="AL243" s="225"/>
      <c r="AM243" s="225"/>
      <c r="AN243" s="225"/>
      <c r="AO243" s="225"/>
      <c r="AP243" s="225"/>
      <c r="AQ243" s="225"/>
      <c r="AR243" s="225"/>
      <c r="AS243" s="225"/>
      <c r="AT243" s="225"/>
      <c r="AU243" s="225"/>
      <c r="AV243" s="225"/>
      <c r="AW243" s="225"/>
      <c r="AX243" s="225"/>
      <c r="AY243" s="225"/>
      <c r="AZ243" s="225"/>
      <c r="BA243" s="225"/>
      <c r="BB243" s="225"/>
      <c r="BC243" s="225"/>
      <c r="BD243" s="225"/>
      <c r="BE243" s="225"/>
      <c r="BF243" s="225"/>
      <c r="BG243" s="225"/>
      <c r="BH243" s="225"/>
      <c r="BI243" s="225"/>
      <c r="BJ243" s="225"/>
      <c r="BK243" s="225"/>
      <c r="BL243" s="225"/>
      <c r="BM243" s="225"/>
      <c r="BN243" s="225"/>
      <c r="BO243" s="225"/>
      <c r="BP243" s="225"/>
      <c r="BQ243" s="225"/>
      <c r="BR243" s="225"/>
      <c r="BS243" s="225"/>
      <c r="BT243" s="225"/>
      <c r="BU243" s="225"/>
      <c r="BV243" s="225"/>
      <c r="BW243" s="225"/>
      <c r="BX243" s="225"/>
      <c r="BY243" s="225"/>
      <c r="BZ243" s="225"/>
      <c r="CA243" s="225"/>
      <c r="CB243" s="225"/>
      <c r="CC243" s="225"/>
      <c r="CD243" s="225"/>
      <c r="CE243" s="225"/>
      <c r="CF243" s="225"/>
      <c r="CG243" s="64"/>
      <c r="CH243" s="64"/>
      <c r="CI243" s="64"/>
      <c r="CJ243" s="64"/>
      <c r="CK243" s="64"/>
      <c r="CL243" s="64"/>
      <c r="CM243" s="64"/>
    </row>
    <row r="244" spans="1:95" s="1" customFormat="1" ht="67.7" customHeight="1" x14ac:dyDescent="0.2">
      <c r="A244" s="375"/>
      <c r="B244" s="237" t="s">
        <v>1116</v>
      </c>
      <c r="C244" s="130" t="s">
        <v>1117</v>
      </c>
      <c r="D244" s="651"/>
      <c r="E244" s="682"/>
      <c r="F244" s="651"/>
      <c r="G244" s="682"/>
      <c r="H244" s="651"/>
      <c r="I244" s="682"/>
      <c r="J244" s="651"/>
      <c r="K244" s="682"/>
      <c r="L244" s="651"/>
      <c r="M244" s="682"/>
      <c r="N244" s="651"/>
      <c r="O244" s="682"/>
      <c r="P244" s="651"/>
      <c r="Q244" s="682"/>
      <c r="R244" s="651"/>
      <c r="S244" s="682"/>
      <c r="T244" s="651"/>
      <c r="U244" s="682"/>
      <c r="V244" s="651"/>
      <c r="W244" s="682"/>
      <c r="X244" s="198"/>
      <c r="Y244" s="113">
        <f t="shared" si="34"/>
        <v>0</v>
      </c>
      <c r="Z244" s="372">
        <v>5</v>
      </c>
      <c r="AA244" s="14">
        <f t="shared" si="35"/>
        <v>0</v>
      </c>
      <c r="AB244" s="447"/>
      <c r="AC244" s="225"/>
      <c r="AD244" s="228"/>
      <c r="AE244" s="225"/>
      <c r="AF244" s="225"/>
      <c r="AG244" s="225"/>
      <c r="AH244" s="225"/>
      <c r="AI244" s="225"/>
      <c r="AJ244" s="225"/>
      <c r="AK244" s="225"/>
      <c r="AL244" s="225"/>
      <c r="AM244" s="225"/>
      <c r="AN244" s="225"/>
      <c r="AO244" s="225"/>
      <c r="AP244" s="225"/>
      <c r="AQ244" s="225"/>
      <c r="AR244" s="225"/>
      <c r="AS244" s="225"/>
      <c r="AT244" s="225"/>
      <c r="AU244" s="225"/>
      <c r="AV244" s="225"/>
      <c r="AW244" s="225"/>
      <c r="AX244" s="225"/>
      <c r="AY244" s="225"/>
      <c r="AZ244" s="225"/>
      <c r="BA244" s="225"/>
      <c r="BB244" s="225"/>
      <c r="BC244" s="225"/>
      <c r="BD244" s="225"/>
      <c r="BE244" s="225"/>
      <c r="BF244" s="225"/>
      <c r="BG244" s="225"/>
      <c r="BH244" s="225"/>
      <c r="BI244" s="225"/>
      <c r="BJ244" s="225"/>
      <c r="BK244" s="225"/>
      <c r="BL244" s="225"/>
      <c r="BM244" s="225"/>
      <c r="BN244" s="225"/>
      <c r="BO244" s="225"/>
      <c r="BP244" s="225"/>
      <c r="BQ244" s="225"/>
      <c r="BR244" s="225"/>
      <c r="BS244" s="225"/>
      <c r="BT244" s="225"/>
      <c r="BU244" s="225"/>
      <c r="BV244" s="225"/>
      <c r="BW244" s="225"/>
      <c r="BX244" s="225"/>
      <c r="BY244" s="225"/>
      <c r="BZ244" s="225"/>
      <c r="CA244" s="225"/>
      <c r="CB244" s="225"/>
      <c r="CC244" s="225"/>
      <c r="CD244" s="225"/>
      <c r="CE244" s="225"/>
      <c r="CF244" s="225"/>
      <c r="CG244" s="64"/>
      <c r="CH244" s="64"/>
      <c r="CI244" s="64"/>
      <c r="CJ244" s="64"/>
      <c r="CK244" s="64"/>
      <c r="CL244" s="64"/>
      <c r="CM244" s="64"/>
    </row>
    <row r="245" spans="1:95" s="1" customFormat="1" ht="45" customHeight="1" x14ac:dyDescent="0.2">
      <c r="A245" s="375"/>
      <c r="B245" s="237" t="s">
        <v>1118</v>
      </c>
      <c r="C245" s="130" t="s">
        <v>1157</v>
      </c>
      <c r="D245" s="651"/>
      <c r="E245" s="682"/>
      <c r="F245" s="651"/>
      <c r="G245" s="682"/>
      <c r="H245" s="651"/>
      <c r="I245" s="682"/>
      <c r="J245" s="651"/>
      <c r="K245" s="682"/>
      <c r="L245" s="651"/>
      <c r="M245" s="682"/>
      <c r="N245" s="651"/>
      <c r="O245" s="682"/>
      <c r="P245" s="651"/>
      <c r="Q245" s="682"/>
      <c r="R245" s="651"/>
      <c r="S245" s="682"/>
      <c r="T245" s="651"/>
      <c r="U245" s="682"/>
      <c r="V245" s="651"/>
      <c r="W245" s="682"/>
      <c r="X245" s="198"/>
      <c r="Y245" s="113">
        <f t="shared" si="34"/>
        <v>0</v>
      </c>
      <c r="Z245" s="372">
        <v>5</v>
      </c>
      <c r="AA245" s="14">
        <f t="shared" si="35"/>
        <v>0</v>
      </c>
      <c r="AB245" s="447"/>
      <c r="AC245" s="225"/>
      <c r="AD245" s="228"/>
      <c r="AE245" s="225"/>
      <c r="AF245" s="225"/>
      <c r="AG245" s="225"/>
      <c r="AH245" s="225"/>
      <c r="AI245" s="225"/>
      <c r="AJ245" s="225"/>
      <c r="AK245" s="225"/>
      <c r="AL245" s="225"/>
      <c r="AM245" s="225"/>
      <c r="AN245" s="225"/>
      <c r="AO245" s="225"/>
      <c r="AP245" s="225"/>
      <c r="AQ245" s="225"/>
      <c r="AR245" s="225"/>
      <c r="AS245" s="225"/>
      <c r="AT245" s="225"/>
      <c r="AU245" s="225"/>
      <c r="AV245" s="225"/>
      <c r="AW245" s="225"/>
      <c r="AX245" s="225"/>
      <c r="AY245" s="225"/>
      <c r="AZ245" s="225"/>
      <c r="BA245" s="225"/>
      <c r="BB245" s="225"/>
      <c r="BC245" s="225"/>
      <c r="BD245" s="225"/>
      <c r="BE245" s="225"/>
      <c r="BF245" s="225"/>
      <c r="BG245" s="225"/>
      <c r="BH245" s="225"/>
      <c r="BI245" s="225"/>
      <c r="BJ245" s="225"/>
      <c r="BK245" s="225"/>
      <c r="BL245" s="225"/>
      <c r="BM245" s="225"/>
      <c r="BN245" s="225"/>
      <c r="BO245" s="225"/>
      <c r="BP245" s="225"/>
      <c r="BQ245" s="225"/>
      <c r="BR245" s="225"/>
      <c r="BS245" s="225"/>
      <c r="BT245" s="225"/>
      <c r="BU245" s="225"/>
      <c r="BV245" s="225"/>
      <c r="BW245" s="225"/>
      <c r="BX245" s="225"/>
      <c r="BY245" s="225"/>
      <c r="BZ245" s="225"/>
      <c r="CA245" s="225"/>
      <c r="CB245" s="225"/>
      <c r="CC245" s="225"/>
      <c r="CD245" s="225"/>
      <c r="CE245" s="225"/>
      <c r="CF245" s="225"/>
      <c r="CG245" s="64"/>
      <c r="CH245" s="64"/>
      <c r="CI245" s="64"/>
      <c r="CJ245" s="64"/>
      <c r="CK245" s="64"/>
      <c r="CL245" s="64"/>
      <c r="CM245" s="64"/>
    </row>
    <row r="246" spans="1:95" s="1" customFormat="1" ht="67.5" customHeight="1" x14ac:dyDescent="0.2">
      <c r="A246" s="375"/>
      <c r="B246" s="237" t="s">
        <v>1119</v>
      </c>
      <c r="C246" s="130" t="s">
        <v>1196</v>
      </c>
      <c r="D246" s="651"/>
      <c r="E246" s="682"/>
      <c r="F246" s="651"/>
      <c r="G246" s="682"/>
      <c r="H246" s="651"/>
      <c r="I246" s="682"/>
      <c r="J246" s="651"/>
      <c r="K246" s="682"/>
      <c r="L246" s="651"/>
      <c r="M246" s="682"/>
      <c r="N246" s="651"/>
      <c r="O246" s="682"/>
      <c r="P246" s="651"/>
      <c r="Q246" s="682"/>
      <c r="R246" s="651"/>
      <c r="S246" s="682"/>
      <c r="T246" s="651"/>
      <c r="U246" s="682"/>
      <c r="V246" s="651"/>
      <c r="W246" s="682"/>
      <c r="X246" s="198"/>
      <c r="Y246" s="113">
        <f t="shared" si="34"/>
        <v>0</v>
      </c>
      <c r="Z246" s="372">
        <v>5</v>
      </c>
      <c r="AA246" s="14">
        <f t="shared" si="35"/>
        <v>0</v>
      </c>
      <c r="AB246" s="447"/>
      <c r="AC246" s="225"/>
      <c r="AD246" s="228"/>
      <c r="AE246" s="225"/>
      <c r="AF246" s="225"/>
      <c r="AG246" s="225"/>
      <c r="AH246" s="225"/>
      <c r="AI246" s="225"/>
      <c r="AJ246" s="225"/>
      <c r="AK246" s="225"/>
      <c r="AL246" s="225"/>
      <c r="AM246" s="225"/>
      <c r="AN246" s="225"/>
      <c r="AO246" s="225"/>
      <c r="AP246" s="225"/>
      <c r="AQ246" s="225"/>
      <c r="AR246" s="225"/>
      <c r="AS246" s="225"/>
      <c r="AT246" s="225"/>
      <c r="AU246" s="225"/>
      <c r="AV246" s="225"/>
      <c r="AW246" s="225"/>
      <c r="AX246" s="225"/>
      <c r="AY246" s="225"/>
      <c r="AZ246" s="225"/>
      <c r="BA246" s="225"/>
      <c r="BB246" s="225"/>
      <c r="BC246" s="225"/>
      <c r="BD246" s="225"/>
      <c r="BE246" s="225"/>
      <c r="BF246" s="225"/>
      <c r="BG246" s="225"/>
      <c r="BH246" s="225"/>
      <c r="BI246" s="225"/>
      <c r="BJ246" s="225"/>
      <c r="BK246" s="225"/>
      <c r="BL246" s="225"/>
      <c r="BM246" s="225"/>
      <c r="BN246" s="225"/>
      <c r="BO246" s="225"/>
      <c r="BP246" s="225"/>
      <c r="BQ246" s="225"/>
      <c r="BR246" s="225"/>
      <c r="BS246" s="225"/>
      <c r="BT246" s="225"/>
      <c r="BU246" s="225"/>
      <c r="BV246" s="225"/>
      <c r="BW246" s="225"/>
      <c r="BX246" s="225"/>
      <c r="BY246" s="225"/>
      <c r="BZ246" s="225"/>
      <c r="CA246" s="225"/>
      <c r="CB246" s="225"/>
      <c r="CC246" s="225"/>
      <c r="CD246" s="225"/>
      <c r="CE246" s="225"/>
      <c r="CF246" s="225"/>
      <c r="CG246" s="64"/>
      <c r="CH246" s="64"/>
      <c r="CI246" s="64"/>
      <c r="CJ246" s="64"/>
      <c r="CK246" s="64"/>
      <c r="CL246" s="64"/>
      <c r="CM246" s="64"/>
    </row>
    <row r="247" spans="1:95" s="602" customFormat="1" ht="67.5" customHeight="1" x14ac:dyDescent="0.2">
      <c r="A247" s="375" t="s">
        <v>451</v>
      </c>
      <c r="B247" s="237" t="s">
        <v>1238</v>
      </c>
      <c r="C247" s="130" t="s">
        <v>1239</v>
      </c>
      <c r="D247" s="651"/>
      <c r="E247" s="682"/>
      <c r="F247" s="651"/>
      <c r="G247" s="682"/>
      <c r="H247" s="651"/>
      <c r="I247" s="682"/>
      <c r="J247" s="651"/>
      <c r="K247" s="682"/>
      <c r="L247" s="651"/>
      <c r="M247" s="682"/>
      <c r="N247" s="651"/>
      <c r="O247" s="682"/>
      <c r="P247" s="651"/>
      <c r="Q247" s="682"/>
      <c r="R247" s="651"/>
      <c r="S247" s="682"/>
      <c r="T247" s="651"/>
      <c r="U247" s="682"/>
      <c r="V247" s="651"/>
      <c r="W247" s="682"/>
      <c r="X247" s="198"/>
      <c r="Y247" s="113">
        <f t="shared" si="34"/>
        <v>0</v>
      </c>
      <c r="Z247" s="372">
        <v>5</v>
      </c>
      <c r="AA247" s="14">
        <f t="shared" si="35"/>
        <v>0</v>
      </c>
      <c r="AB247" s="601"/>
      <c r="AD247" s="603"/>
    </row>
    <row r="248" spans="1:95" s="1" customFormat="1" ht="30" customHeight="1" x14ac:dyDescent="0.2">
      <c r="A248" s="375"/>
      <c r="B248" s="250"/>
      <c r="C248" s="500" t="s">
        <v>1120</v>
      </c>
      <c r="D248" s="794"/>
      <c r="E248" s="794"/>
      <c r="F248" s="794"/>
      <c r="G248" s="794"/>
      <c r="H248" s="794"/>
      <c r="I248" s="794"/>
      <c r="J248" s="794"/>
      <c r="K248" s="794"/>
      <c r="L248" s="794"/>
      <c r="M248" s="794"/>
      <c r="N248" s="794"/>
      <c r="O248" s="794"/>
      <c r="P248" s="794"/>
      <c r="Q248" s="794"/>
      <c r="R248" s="794"/>
      <c r="S248" s="794"/>
      <c r="T248" s="794"/>
      <c r="U248" s="794"/>
      <c r="V248" s="794"/>
      <c r="W248" s="794"/>
      <c r="X248" s="794"/>
      <c r="Y248" s="794"/>
      <c r="Z248" s="795"/>
      <c r="AA248" s="14"/>
      <c r="AB248" s="64"/>
      <c r="AC248" s="225"/>
      <c r="AD248" s="225"/>
      <c r="AE248" s="225"/>
      <c r="AF248" s="225"/>
      <c r="AG248" s="225"/>
      <c r="AH248" s="225"/>
      <c r="AI248" s="225"/>
      <c r="AJ248" s="225"/>
      <c r="AK248" s="225"/>
      <c r="AL248" s="225"/>
      <c r="AM248" s="225"/>
      <c r="AN248" s="225"/>
      <c r="AO248" s="225"/>
      <c r="AP248" s="225"/>
      <c r="AQ248" s="225"/>
      <c r="AR248" s="225"/>
      <c r="AS248" s="225"/>
      <c r="AT248" s="225"/>
      <c r="AU248" s="225"/>
      <c r="AV248" s="225"/>
      <c r="AW248" s="225"/>
      <c r="AX248" s="225"/>
      <c r="AY248" s="225"/>
      <c r="AZ248" s="225"/>
      <c r="BA248" s="225"/>
      <c r="BB248" s="225"/>
      <c r="BC248" s="225"/>
      <c r="BD248" s="225"/>
      <c r="BE248" s="225"/>
      <c r="BF248" s="225"/>
      <c r="BG248" s="225"/>
      <c r="BH248" s="225"/>
      <c r="BI248" s="225"/>
      <c r="BJ248" s="225"/>
      <c r="BK248" s="225"/>
      <c r="BL248" s="225"/>
      <c r="BM248" s="225"/>
      <c r="BN248" s="225"/>
      <c r="BO248" s="225"/>
      <c r="BP248" s="225"/>
      <c r="BQ248" s="225"/>
      <c r="BR248" s="225"/>
      <c r="BS248" s="225"/>
      <c r="BT248" s="225"/>
      <c r="BU248" s="225"/>
      <c r="BV248" s="225"/>
      <c r="BW248" s="225"/>
      <c r="BX248" s="225"/>
      <c r="BY248" s="225"/>
      <c r="BZ248" s="225"/>
      <c r="CA248" s="225"/>
      <c r="CB248" s="225"/>
      <c r="CC248" s="225"/>
      <c r="CD248" s="225"/>
      <c r="CE248" s="225"/>
    </row>
    <row r="249" spans="1:95" s="1" customFormat="1" ht="45" customHeight="1" x14ac:dyDescent="0.2">
      <c r="A249" s="375"/>
      <c r="B249" s="237" t="s">
        <v>621</v>
      </c>
      <c r="C249" s="130" t="s">
        <v>1121</v>
      </c>
      <c r="D249" s="691"/>
      <c r="E249" s="692"/>
      <c r="F249" s="691"/>
      <c r="G249" s="692"/>
      <c r="H249" s="691"/>
      <c r="I249" s="692"/>
      <c r="J249" s="691"/>
      <c r="K249" s="692"/>
      <c r="L249" s="691"/>
      <c r="M249" s="692"/>
      <c r="N249" s="691"/>
      <c r="O249" s="692"/>
      <c r="P249" s="691"/>
      <c r="Q249" s="692"/>
      <c r="R249" s="691"/>
      <c r="S249" s="692"/>
      <c r="T249" s="691"/>
      <c r="U249" s="692"/>
      <c r="V249" s="691"/>
      <c r="W249" s="692"/>
      <c r="X249" s="198"/>
      <c r="Y249" s="113">
        <f t="shared" ref="Y249:Y251" si="36">IF(OR(D249="s",F249="s",H249="s",J249="s",L249="s",N249="s",P249="s",R249="s",T249="s",V249="s"), 0, IF(OR(D249="a",F249="a",H249="a",J249="a",L249="a",N249="a",P249="a",R249="a",T249="a",V249="a"),Z249,0))</f>
        <v>0</v>
      </c>
      <c r="Z249" s="372">
        <v>5</v>
      </c>
      <c r="AA249" s="14">
        <f t="shared" ref="AA249:AA251" si="37">COUNTIF(D249:W249,"a")+COUNTIF(D249:W249,"s")</f>
        <v>0</v>
      </c>
      <c r="AB249" s="447"/>
      <c r="AC249" s="225"/>
      <c r="AD249" s="228" t="s">
        <v>52</v>
      </c>
      <c r="AE249" s="225"/>
      <c r="AF249" s="225"/>
      <c r="AG249" s="225"/>
      <c r="AH249" s="225"/>
      <c r="AI249" s="225"/>
      <c r="AJ249" s="225"/>
      <c r="AK249" s="225"/>
      <c r="AL249" s="225"/>
      <c r="AM249" s="225"/>
      <c r="AN249" s="225"/>
      <c r="AO249" s="225"/>
      <c r="AP249" s="225"/>
      <c r="AQ249" s="225"/>
      <c r="AR249" s="225"/>
      <c r="AS249" s="225"/>
      <c r="AT249" s="225"/>
      <c r="AU249" s="225"/>
      <c r="AV249" s="225"/>
      <c r="AW249" s="225"/>
      <c r="AX249" s="225"/>
      <c r="AY249" s="225"/>
      <c r="AZ249" s="225"/>
      <c r="BA249" s="225"/>
      <c r="BB249" s="225"/>
      <c r="BC249" s="225"/>
      <c r="BD249" s="225"/>
      <c r="BE249" s="225"/>
      <c r="BF249" s="225"/>
      <c r="BG249" s="225"/>
      <c r="BH249" s="225"/>
      <c r="BI249" s="225"/>
      <c r="BJ249" s="225"/>
      <c r="BK249" s="225"/>
      <c r="BL249" s="225"/>
      <c r="BM249" s="225"/>
      <c r="BN249" s="225"/>
      <c r="BO249" s="225"/>
      <c r="BP249" s="225"/>
      <c r="BQ249" s="225"/>
      <c r="BR249" s="225"/>
      <c r="BS249" s="225"/>
      <c r="BT249" s="225"/>
      <c r="BU249" s="225"/>
      <c r="BV249" s="225"/>
      <c r="BW249" s="225"/>
      <c r="BX249" s="225"/>
      <c r="BY249" s="225"/>
      <c r="BZ249" s="225"/>
      <c r="CA249" s="225"/>
      <c r="CB249" s="225"/>
      <c r="CC249" s="225"/>
      <c r="CD249" s="225"/>
      <c r="CE249" s="225"/>
      <c r="CF249" s="225"/>
      <c r="CG249" s="64"/>
      <c r="CH249" s="64"/>
      <c r="CI249" s="64"/>
      <c r="CJ249" s="64"/>
      <c r="CK249" s="64"/>
      <c r="CL249" s="64"/>
      <c r="CM249" s="64"/>
    </row>
    <row r="250" spans="1:95" s="1" customFormat="1" ht="45" customHeight="1" x14ac:dyDescent="0.2">
      <c r="A250" s="375"/>
      <c r="B250" s="237" t="s">
        <v>623</v>
      </c>
      <c r="C250" s="130" t="s">
        <v>1122</v>
      </c>
      <c r="D250" s="651"/>
      <c r="E250" s="682"/>
      <c r="F250" s="651"/>
      <c r="G250" s="682"/>
      <c r="H250" s="651"/>
      <c r="I250" s="682"/>
      <c r="J250" s="651"/>
      <c r="K250" s="682"/>
      <c r="L250" s="651"/>
      <c r="M250" s="682"/>
      <c r="N250" s="651"/>
      <c r="O250" s="682"/>
      <c r="P250" s="651"/>
      <c r="Q250" s="682"/>
      <c r="R250" s="651"/>
      <c r="S250" s="682"/>
      <c r="T250" s="651"/>
      <c r="U250" s="682"/>
      <c r="V250" s="651"/>
      <c r="W250" s="682"/>
      <c r="X250" s="198"/>
      <c r="Y250" s="113">
        <f t="shared" si="36"/>
        <v>0</v>
      </c>
      <c r="Z250" s="372">
        <v>5</v>
      </c>
      <c r="AA250" s="14">
        <f t="shared" si="37"/>
        <v>0</v>
      </c>
      <c r="AB250" s="447"/>
      <c r="AC250" s="225"/>
      <c r="AD250" s="228"/>
      <c r="AE250" s="225"/>
      <c r="AF250" s="225"/>
      <c r="AG250" s="225"/>
      <c r="AH250" s="225"/>
      <c r="AI250" s="225"/>
      <c r="AJ250" s="225"/>
      <c r="AK250" s="225"/>
      <c r="AL250" s="225"/>
      <c r="AM250" s="225"/>
      <c r="AN250" s="225"/>
      <c r="AO250" s="225"/>
      <c r="AP250" s="225"/>
      <c r="AQ250" s="225"/>
      <c r="AR250" s="225"/>
      <c r="AS250" s="225"/>
      <c r="AT250" s="225"/>
      <c r="AU250" s="225"/>
      <c r="AV250" s="225"/>
      <c r="AW250" s="225"/>
      <c r="AX250" s="225"/>
      <c r="AY250" s="225"/>
      <c r="AZ250" s="225"/>
      <c r="BA250" s="225"/>
      <c r="BB250" s="225"/>
      <c r="BC250" s="225"/>
      <c r="BD250" s="225"/>
      <c r="BE250" s="225"/>
      <c r="BF250" s="225"/>
      <c r="BG250" s="225"/>
      <c r="BH250" s="225"/>
      <c r="BI250" s="225"/>
      <c r="BJ250" s="225"/>
      <c r="BK250" s="225"/>
      <c r="BL250" s="225"/>
      <c r="BM250" s="225"/>
      <c r="BN250" s="225"/>
      <c r="BO250" s="225"/>
      <c r="BP250" s="225"/>
      <c r="BQ250" s="225"/>
      <c r="BR250" s="225"/>
      <c r="BS250" s="225"/>
      <c r="BT250" s="225"/>
      <c r="BU250" s="225"/>
      <c r="BV250" s="225"/>
      <c r="BW250" s="225"/>
      <c r="BX250" s="225"/>
      <c r="BY250" s="225"/>
      <c r="BZ250" s="225"/>
      <c r="CA250" s="225"/>
      <c r="CB250" s="225"/>
      <c r="CC250" s="225"/>
      <c r="CD250" s="225"/>
      <c r="CE250" s="225"/>
      <c r="CF250" s="225"/>
      <c r="CG250" s="64"/>
      <c r="CH250" s="64"/>
      <c r="CI250" s="64"/>
      <c r="CJ250" s="64"/>
      <c r="CK250" s="64"/>
      <c r="CL250" s="64"/>
      <c r="CM250" s="64"/>
    </row>
    <row r="251" spans="1:95" s="1" customFormat="1" ht="45" customHeight="1" thickBot="1" x14ac:dyDescent="0.25">
      <c r="A251" s="375"/>
      <c r="B251" s="237" t="s">
        <v>624</v>
      </c>
      <c r="C251" s="130" t="s">
        <v>625</v>
      </c>
      <c r="D251" s="651"/>
      <c r="E251" s="682"/>
      <c r="F251" s="651"/>
      <c r="G251" s="682"/>
      <c r="H251" s="651"/>
      <c r="I251" s="682"/>
      <c r="J251" s="651"/>
      <c r="K251" s="682"/>
      <c r="L251" s="651"/>
      <c r="M251" s="682"/>
      <c r="N251" s="651"/>
      <c r="O251" s="682"/>
      <c r="P251" s="651"/>
      <c r="Q251" s="682"/>
      <c r="R251" s="651"/>
      <c r="S251" s="682"/>
      <c r="T251" s="651"/>
      <c r="U251" s="682"/>
      <c r="V251" s="651"/>
      <c r="W251" s="682"/>
      <c r="X251" s="198"/>
      <c r="Y251" s="113">
        <f t="shared" si="36"/>
        <v>0</v>
      </c>
      <c r="Z251" s="372">
        <v>5</v>
      </c>
      <c r="AA251" s="14">
        <f t="shared" si="37"/>
        <v>0</v>
      </c>
      <c r="AB251" s="447"/>
      <c r="AC251" s="225"/>
      <c r="AD251" s="228" t="s">
        <v>52</v>
      </c>
      <c r="AE251" s="225"/>
      <c r="AF251" s="225"/>
      <c r="AG251" s="225"/>
      <c r="AH251" s="225"/>
      <c r="AI251" s="225"/>
      <c r="AJ251" s="225"/>
      <c r="AK251" s="225"/>
      <c r="AL251" s="225"/>
      <c r="AM251" s="225"/>
      <c r="AN251" s="225"/>
      <c r="AO251" s="225"/>
      <c r="AP251" s="225"/>
      <c r="AQ251" s="225"/>
      <c r="AR251" s="225"/>
      <c r="AS251" s="225"/>
      <c r="AT251" s="225"/>
      <c r="AU251" s="225"/>
      <c r="AV251" s="225"/>
      <c r="AW251" s="225"/>
      <c r="AX251" s="225"/>
      <c r="AY251" s="225"/>
      <c r="AZ251" s="225"/>
      <c r="BA251" s="225"/>
      <c r="BB251" s="225"/>
      <c r="BC251" s="225"/>
      <c r="BD251" s="225"/>
      <c r="BE251" s="225"/>
      <c r="BF251" s="225"/>
      <c r="BG251" s="225"/>
      <c r="BH251" s="225"/>
      <c r="BI251" s="225"/>
      <c r="BJ251" s="225"/>
      <c r="BK251" s="225"/>
      <c r="BL251" s="225"/>
      <c r="BM251" s="225"/>
      <c r="BN251" s="225"/>
      <c r="BO251" s="225"/>
      <c r="BP251" s="225"/>
      <c r="BQ251" s="225"/>
      <c r="BR251" s="225"/>
      <c r="BS251" s="225"/>
      <c r="BT251" s="225"/>
      <c r="BU251" s="225"/>
      <c r="BV251" s="225"/>
      <c r="BW251" s="225"/>
      <c r="BX251" s="225"/>
      <c r="BY251" s="225"/>
      <c r="BZ251" s="225"/>
      <c r="CA251" s="225"/>
      <c r="CB251" s="225"/>
      <c r="CC251" s="225"/>
      <c r="CD251" s="225"/>
      <c r="CE251" s="225"/>
      <c r="CF251" s="225"/>
      <c r="CG251" s="64"/>
      <c r="CH251" s="64"/>
      <c r="CI251" s="64"/>
      <c r="CJ251" s="64"/>
      <c r="CK251" s="64"/>
      <c r="CL251" s="64"/>
      <c r="CM251" s="64"/>
    </row>
    <row r="252" spans="1:95" s="1" customFormat="1" ht="21" customHeight="1" thickTop="1" thickBot="1" x14ac:dyDescent="0.25">
      <c r="A252" s="375"/>
      <c r="B252" s="67"/>
      <c r="C252" s="137"/>
      <c r="D252" s="697" t="s">
        <v>199</v>
      </c>
      <c r="E252" s="698"/>
      <c r="F252" s="698"/>
      <c r="G252" s="698"/>
      <c r="H252" s="698"/>
      <c r="I252" s="698"/>
      <c r="J252" s="698"/>
      <c r="K252" s="698"/>
      <c r="L252" s="698"/>
      <c r="M252" s="698"/>
      <c r="N252" s="698"/>
      <c r="O252" s="698"/>
      <c r="P252" s="698"/>
      <c r="Q252" s="698"/>
      <c r="R252" s="698"/>
      <c r="S252" s="698"/>
      <c r="T252" s="698"/>
      <c r="U252" s="698"/>
      <c r="V252" s="698"/>
      <c r="W252" s="698"/>
      <c r="X252" s="744"/>
      <c r="Y252" s="65">
        <f>SUM(Y231:Y251)</f>
        <v>0</v>
      </c>
      <c r="Z252" s="373">
        <f>SUM(Z231:Z251)</f>
        <v>105</v>
      </c>
      <c r="AA252" s="258"/>
      <c r="AB252" s="64"/>
      <c r="AC252" s="225"/>
      <c r="AD252" s="448"/>
      <c r="AE252" s="225"/>
      <c r="AF252" s="225"/>
      <c r="AG252" s="225"/>
      <c r="AH252" s="225"/>
      <c r="AI252" s="225"/>
      <c r="AJ252" s="225"/>
      <c r="AK252" s="225"/>
      <c r="AL252" s="225"/>
      <c r="AM252" s="225"/>
      <c r="AN252" s="225"/>
      <c r="AO252" s="225"/>
      <c r="AP252" s="225"/>
      <c r="AQ252" s="225"/>
      <c r="AR252" s="225"/>
      <c r="AS252" s="225"/>
      <c r="AT252" s="225"/>
      <c r="AU252" s="225"/>
      <c r="AV252" s="225"/>
      <c r="AW252" s="225"/>
      <c r="AX252" s="225"/>
      <c r="AY252" s="225"/>
      <c r="AZ252" s="225"/>
      <c r="BA252" s="225"/>
      <c r="BB252" s="225"/>
      <c r="BC252" s="225"/>
      <c r="BD252" s="225"/>
      <c r="BE252" s="225"/>
      <c r="BF252" s="225"/>
      <c r="BG252" s="225"/>
      <c r="BH252" s="225"/>
      <c r="BI252" s="225"/>
      <c r="BJ252" s="225"/>
      <c r="BK252" s="225"/>
      <c r="BL252" s="225"/>
      <c r="BM252" s="225"/>
      <c r="BN252" s="225"/>
      <c r="BO252" s="225"/>
      <c r="BP252" s="225"/>
      <c r="BQ252" s="225"/>
      <c r="BR252" s="225"/>
      <c r="BS252" s="225"/>
      <c r="BT252" s="225"/>
      <c r="BU252" s="225"/>
      <c r="BV252" s="225"/>
      <c r="BW252" s="225"/>
      <c r="BX252" s="225"/>
      <c r="BY252" s="225"/>
      <c r="BZ252" s="225"/>
      <c r="CA252" s="225"/>
      <c r="CB252" s="225"/>
      <c r="CC252" s="225"/>
      <c r="CD252" s="225"/>
      <c r="CE252" s="225"/>
      <c r="CF252" s="225"/>
      <c r="CG252" s="64"/>
      <c r="CH252" s="64"/>
      <c r="CI252" s="64"/>
      <c r="CJ252" s="64"/>
      <c r="CK252" s="64"/>
      <c r="CL252" s="64"/>
      <c r="CM252" s="64"/>
    </row>
    <row r="253" spans="1:95" s="1" customFormat="1" ht="21" customHeight="1" thickBot="1" x14ac:dyDescent="0.25">
      <c r="A253" s="365"/>
      <c r="B253" s="170"/>
      <c r="C253" s="307"/>
      <c r="D253" s="700"/>
      <c r="E253" s="701"/>
      <c r="F253" s="910">
        <v>50</v>
      </c>
      <c r="G253" s="911"/>
      <c r="H253" s="911"/>
      <c r="I253" s="911"/>
      <c r="J253" s="911"/>
      <c r="K253" s="911"/>
      <c r="L253" s="911"/>
      <c r="M253" s="911"/>
      <c r="N253" s="911"/>
      <c r="O253" s="911"/>
      <c r="P253" s="911"/>
      <c r="Q253" s="911"/>
      <c r="R253" s="911"/>
      <c r="S253" s="911"/>
      <c r="T253" s="911"/>
      <c r="U253" s="911"/>
      <c r="V253" s="911"/>
      <c r="W253" s="911"/>
      <c r="X253" s="911"/>
      <c r="Y253" s="911"/>
      <c r="Z253" s="912"/>
      <c r="AA253" s="258"/>
      <c r="AB253" s="64"/>
      <c r="AC253" s="225"/>
      <c r="AD253" s="448"/>
      <c r="AE253" s="225"/>
      <c r="AF253" s="225"/>
      <c r="AG253" s="225"/>
      <c r="AH253" s="225"/>
      <c r="AI253" s="225"/>
      <c r="AJ253" s="225"/>
      <c r="AK253" s="225"/>
      <c r="AL253" s="225"/>
      <c r="AM253" s="225"/>
      <c r="AN253" s="225"/>
      <c r="AO253" s="225"/>
      <c r="AP253" s="225"/>
      <c r="AQ253" s="225"/>
      <c r="AR253" s="225"/>
      <c r="AS253" s="225"/>
      <c r="AT253" s="225"/>
      <c r="AU253" s="225"/>
      <c r="AV253" s="225"/>
      <c r="AW253" s="225"/>
      <c r="AX253" s="225"/>
      <c r="AY253" s="225"/>
      <c r="AZ253" s="225"/>
      <c r="BA253" s="225"/>
      <c r="BB253" s="225"/>
      <c r="BC253" s="225"/>
      <c r="BD253" s="225"/>
      <c r="BE253" s="225"/>
      <c r="BF253" s="225"/>
      <c r="BG253" s="225"/>
      <c r="BH253" s="225"/>
      <c r="BI253" s="225"/>
      <c r="BJ253" s="225"/>
      <c r="BK253" s="225"/>
      <c r="BL253" s="225"/>
      <c r="BM253" s="225"/>
      <c r="BN253" s="225"/>
      <c r="BO253" s="225"/>
      <c r="BP253" s="225"/>
      <c r="BQ253" s="225"/>
      <c r="BR253" s="225"/>
      <c r="BS253" s="225"/>
      <c r="BT253" s="225"/>
      <c r="BU253" s="225"/>
      <c r="BV253" s="225"/>
      <c r="BW253" s="225"/>
      <c r="BX253" s="225"/>
      <c r="BY253" s="225"/>
      <c r="BZ253" s="225"/>
      <c r="CA253" s="225"/>
      <c r="CB253" s="225"/>
      <c r="CC253" s="225"/>
      <c r="CD253" s="225"/>
      <c r="CE253" s="225"/>
      <c r="CF253" s="225"/>
      <c r="CG253" s="64"/>
      <c r="CH253" s="64"/>
      <c r="CI253" s="64"/>
      <c r="CJ253" s="64"/>
      <c r="CK253" s="64"/>
      <c r="CL253" s="64"/>
      <c r="CM253" s="64"/>
    </row>
    <row r="254" spans="1:95" s="1" customFormat="1" ht="30" customHeight="1" thickBot="1" x14ac:dyDescent="0.25">
      <c r="A254" s="362"/>
      <c r="B254" s="274">
        <v>5410</v>
      </c>
      <c r="C254" s="176" t="s">
        <v>576</v>
      </c>
      <c r="D254" s="247"/>
      <c r="E254" s="248"/>
      <c r="F254" s="247" t="s">
        <v>573</v>
      </c>
      <c r="G254" s="248"/>
      <c r="H254" s="247" t="s">
        <v>573</v>
      </c>
      <c r="I254" s="248"/>
      <c r="J254" s="247"/>
      <c r="K254" s="248"/>
      <c r="L254" s="247"/>
      <c r="M254" s="248"/>
      <c r="N254" s="247"/>
      <c r="O254" s="248"/>
      <c r="P254" s="247"/>
      <c r="Q254" s="248"/>
      <c r="R254" s="247"/>
      <c r="S254" s="248"/>
      <c r="T254" s="247"/>
      <c r="U254" s="248"/>
      <c r="V254" s="247"/>
      <c r="W254" s="248"/>
      <c r="X254" s="58"/>
      <c r="Y254" s="58"/>
      <c r="Z254" s="391"/>
      <c r="AA254" s="256"/>
      <c r="AB254" s="64"/>
      <c r="AC254" s="225"/>
      <c r="AD254" s="228"/>
      <c r="AE254" s="225"/>
      <c r="AF254" s="225"/>
      <c r="AG254" s="225"/>
      <c r="AH254" s="225"/>
      <c r="AI254" s="225"/>
      <c r="AJ254" s="225"/>
      <c r="AK254" s="225"/>
      <c r="AL254" s="225"/>
      <c r="AM254" s="225"/>
      <c r="AN254" s="225"/>
      <c r="AO254" s="225"/>
      <c r="AP254" s="225"/>
      <c r="AQ254" s="225"/>
      <c r="AR254" s="225"/>
      <c r="AS254" s="225"/>
      <c r="AT254" s="225"/>
      <c r="AU254" s="225"/>
      <c r="AV254" s="225"/>
      <c r="AW254" s="225"/>
      <c r="AX254" s="225"/>
      <c r="AY254" s="225"/>
      <c r="AZ254" s="225"/>
      <c r="BA254" s="225"/>
      <c r="BB254" s="225"/>
      <c r="BC254" s="225"/>
      <c r="BD254" s="225"/>
      <c r="BE254" s="225"/>
      <c r="BF254" s="225"/>
      <c r="BG254" s="225"/>
      <c r="BH254" s="225"/>
      <c r="BI254" s="225"/>
      <c r="BJ254" s="225"/>
      <c r="BK254" s="225"/>
      <c r="BL254" s="225"/>
      <c r="BM254" s="225"/>
      <c r="BN254" s="225"/>
      <c r="BO254" s="225"/>
      <c r="BP254" s="225"/>
      <c r="BQ254" s="225"/>
      <c r="BR254" s="225"/>
      <c r="BS254" s="225"/>
      <c r="BT254" s="225"/>
      <c r="BU254" s="225"/>
      <c r="BV254" s="225"/>
      <c r="BW254" s="225"/>
      <c r="BX254" s="225"/>
      <c r="BY254" s="225"/>
      <c r="BZ254" s="225"/>
      <c r="CA254" s="225"/>
      <c r="CB254" s="225"/>
      <c r="CC254" s="225"/>
      <c r="CD254" s="225"/>
      <c r="CE254" s="64"/>
      <c r="CF254" s="64"/>
      <c r="CG254" s="64"/>
      <c r="CH254" s="64"/>
      <c r="CI254" s="64"/>
      <c r="CJ254" s="64"/>
      <c r="CK254" s="64"/>
      <c r="CL254" s="64"/>
      <c r="CM254" s="64"/>
      <c r="CN254" s="64"/>
      <c r="CO254" s="64"/>
      <c r="CP254" s="64"/>
      <c r="CQ254" s="64"/>
    </row>
    <row r="255" spans="1:95" s="1" customFormat="1" ht="30" customHeight="1" x14ac:dyDescent="0.2">
      <c r="A255" s="362"/>
      <c r="B255" s="195"/>
      <c r="C255" s="503" t="s">
        <v>801</v>
      </c>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80"/>
      <c r="AA255" s="256"/>
      <c r="AB255" s="64"/>
      <c r="AC255" s="225"/>
      <c r="AD255" s="228"/>
      <c r="AE255" s="225"/>
      <c r="AF255" s="225"/>
      <c r="AG255" s="225"/>
      <c r="AH255" s="225"/>
      <c r="AI255" s="225"/>
      <c r="AJ255" s="225"/>
      <c r="AK255" s="225"/>
      <c r="AL255" s="225"/>
      <c r="AM255" s="225"/>
      <c r="AN255" s="225"/>
      <c r="AO255" s="225"/>
      <c r="AP255" s="225"/>
      <c r="AQ255" s="225"/>
      <c r="AR255" s="225"/>
      <c r="AS255" s="225"/>
      <c r="AT255" s="225"/>
      <c r="AU255" s="225"/>
      <c r="AV255" s="225"/>
      <c r="AW255" s="225"/>
      <c r="AX255" s="225"/>
      <c r="AY255" s="225"/>
      <c r="AZ255" s="225"/>
      <c r="BA255" s="225"/>
      <c r="BB255" s="225"/>
      <c r="BC255" s="225"/>
      <c r="BD255" s="225"/>
      <c r="BE255" s="225"/>
      <c r="BF255" s="225"/>
      <c r="BG255" s="225"/>
      <c r="BH255" s="225"/>
      <c r="BI255" s="225"/>
      <c r="BJ255" s="225"/>
      <c r="BK255" s="225"/>
      <c r="BL255" s="225"/>
      <c r="BM255" s="225"/>
      <c r="BN255" s="225"/>
      <c r="BO255" s="225"/>
      <c r="BP255" s="225"/>
      <c r="BQ255" s="225"/>
      <c r="BR255" s="225"/>
      <c r="BS255" s="225"/>
      <c r="BT255" s="225"/>
      <c r="BU255" s="225"/>
      <c r="BV255" s="225"/>
      <c r="BW255" s="225"/>
      <c r="BX255" s="225"/>
      <c r="BY255" s="225"/>
      <c r="BZ255" s="225"/>
      <c r="CA255" s="225"/>
      <c r="CB255" s="225"/>
      <c r="CC255" s="225"/>
      <c r="CD255" s="225"/>
      <c r="CE255" s="64"/>
      <c r="CF255" s="64"/>
      <c r="CG255" s="64"/>
      <c r="CH255" s="64"/>
      <c r="CI255" s="64"/>
      <c r="CJ255" s="64"/>
      <c r="CK255" s="64"/>
      <c r="CL255" s="64"/>
      <c r="CM255" s="64"/>
      <c r="CN255" s="64"/>
      <c r="CO255" s="64"/>
      <c r="CP255" s="64"/>
      <c r="CQ255" s="64"/>
    </row>
    <row r="256" spans="1:95" s="1" customFormat="1" ht="45" customHeight="1" x14ac:dyDescent="0.2">
      <c r="A256" s="392"/>
      <c r="B256" s="250" t="s">
        <v>802</v>
      </c>
      <c r="C256" s="504" t="s">
        <v>803</v>
      </c>
      <c r="D256" s="761"/>
      <c r="E256" s="762"/>
      <c r="F256" s="761"/>
      <c r="G256" s="762"/>
      <c r="H256" s="761"/>
      <c r="I256" s="762"/>
      <c r="J256" s="761"/>
      <c r="K256" s="762"/>
      <c r="L256" s="761"/>
      <c r="M256" s="762"/>
      <c r="N256" s="761"/>
      <c r="O256" s="762"/>
      <c r="P256" s="761"/>
      <c r="Q256" s="762"/>
      <c r="R256" s="761"/>
      <c r="S256" s="762"/>
      <c r="T256" s="761"/>
      <c r="U256" s="762"/>
      <c r="V256" s="761"/>
      <c r="W256" s="762"/>
      <c r="X256" s="505"/>
      <c r="Y256" s="268">
        <f>IF(OR(D256="s",F256="s",H256="s",J256="s",L256="s",N256="s",P256="s",R256="s",T256="s",V256="s"), 0, IF(OR(D256="a",F256="a",H256="a",J256="a",L256="a",N256="a",P256="a",R256="a",T256="a",V256="a"),Z256,0))</f>
        <v>0</v>
      </c>
      <c r="Z256" s="379">
        <f>IF(X256="na",0,10)</f>
        <v>10</v>
      </c>
      <c r="AA256" s="256">
        <f>COUNTIF(D256:W256,"a")+COUNTIF(D256:W256,"s")+COUNTIF(X256,"na")</f>
        <v>0</v>
      </c>
      <c r="AB256" s="447"/>
      <c r="AC256" s="225"/>
      <c r="AD256" s="228"/>
      <c r="AE256" s="225"/>
      <c r="AF256" s="225"/>
      <c r="AG256" s="225"/>
      <c r="AH256" s="225"/>
      <c r="AI256" s="225"/>
      <c r="AJ256" s="225"/>
      <c r="AK256" s="225"/>
      <c r="AL256" s="225"/>
      <c r="AM256" s="225"/>
      <c r="AN256" s="225"/>
      <c r="AO256" s="225"/>
      <c r="AP256" s="225"/>
      <c r="AQ256" s="225"/>
      <c r="AR256" s="225"/>
      <c r="AS256" s="225"/>
      <c r="AT256" s="225"/>
      <c r="AU256" s="225"/>
      <c r="AV256" s="225"/>
      <c r="AW256" s="225"/>
      <c r="AX256" s="225"/>
      <c r="AY256" s="225"/>
      <c r="AZ256" s="225"/>
      <c r="BA256" s="225"/>
      <c r="BB256" s="225"/>
      <c r="BC256" s="225"/>
      <c r="BD256" s="225"/>
      <c r="BE256" s="225"/>
      <c r="BF256" s="225"/>
      <c r="BG256" s="225"/>
      <c r="BH256" s="225"/>
      <c r="BI256" s="225"/>
      <c r="BJ256" s="225"/>
      <c r="BK256" s="225"/>
      <c r="BL256" s="225"/>
      <c r="BM256" s="225"/>
      <c r="BN256" s="225"/>
      <c r="BO256" s="225"/>
      <c r="BP256" s="225"/>
      <c r="BQ256" s="225"/>
      <c r="BR256" s="225"/>
      <c r="BS256" s="225"/>
      <c r="BT256" s="225"/>
      <c r="BU256" s="225"/>
      <c r="BV256" s="225"/>
      <c r="BW256" s="225"/>
      <c r="BX256" s="225"/>
      <c r="BY256" s="225"/>
      <c r="BZ256" s="225"/>
      <c r="CA256" s="225"/>
      <c r="CB256" s="225"/>
      <c r="CC256" s="225"/>
      <c r="CD256" s="225"/>
      <c r="CE256" s="64"/>
      <c r="CF256" s="64"/>
      <c r="CG256" s="64"/>
      <c r="CH256" s="64"/>
      <c r="CI256" s="64"/>
      <c r="CJ256" s="64"/>
      <c r="CK256" s="64"/>
      <c r="CL256" s="64"/>
      <c r="CM256" s="64"/>
      <c r="CN256" s="64"/>
      <c r="CO256" s="64"/>
      <c r="CP256" s="64"/>
      <c r="CQ256" s="64"/>
    </row>
    <row r="257" spans="1:95" s="1" customFormat="1" ht="30" customHeight="1" x14ac:dyDescent="0.2">
      <c r="A257" s="362"/>
      <c r="B257" s="7"/>
      <c r="C257" s="506" t="s">
        <v>804</v>
      </c>
      <c r="D257" s="726"/>
      <c r="E257" s="726"/>
      <c r="F257" s="726"/>
      <c r="G257" s="726"/>
      <c r="H257" s="726"/>
      <c r="I257" s="726"/>
      <c r="J257" s="726"/>
      <c r="K257" s="726"/>
      <c r="L257" s="726"/>
      <c r="M257" s="726"/>
      <c r="N257" s="726"/>
      <c r="O257" s="726"/>
      <c r="P257" s="726"/>
      <c r="Q257" s="726"/>
      <c r="R257" s="726"/>
      <c r="S257" s="726"/>
      <c r="T257" s="726"/>
      <c r="U257" s="726"/>
      <c r="V257" s="726"/>
      <c r="W257" s="726"/>
      <c r="X257" s="726"/>
      <c r="Y257" s="726"/>
      <c r="Z257" s="727"/>
      <c r="AA257" s="256"/>
      <c r="AB257" s="64"/>
      <c r="AC257" s="225"/>
      <c r="AD257" s="228"/>
      <c r="AE257" s="225"/>
      <c r="AF257" s="225"/>
      <c r="AG257" s="225"/>
      <c r="AH257" s="225"/>
      <c r="AI257" s="225"/>
      <c r="AJ257" s="225"/>
      <c r="AK257" s="225"/>
      <c r="AL257" s="225"/>
      <c r="AM257" s="225"/>
      <c r="AN257" s="225"/>
      <c r="AO257" s="225"/>
      <c r="AP257" s="225"/>
      <c r="AQ257" s="225"/>
      <c r="AR257" s="225"/>
      <c r="AS257" s="225"/>
      <c r="AT257" s="225"/>
      <c r="AU257" s="225"/>
      <c r="AV257" s="225"/>
      <c r="AW257" s="225"/>
      <c r="AX257" s="225"/>
      <c r="AY257" s="225"/>
      <c r="AZ257" s="225"/>
      <c r="BA257" s="225"/>
      <c r="BB257" s="225"/>
      <c r="BC257" s="225"/>
      <c r="BD257" s="225"/>
      <c r="BE257" s="225"/>
      <c r="BF257" s="225"/>
      <c r="BG257" s="225"/>
      <c r="BH257" s="225"/>
      <c r="BI257" s="225"/>
      <c r="BJ257" s="225"/>
      <c r="BK257" s="225"/>
      <c r="BL257" s="225"/>
      <c r="BM257" s="225"/>
      <c r="BN257" s="225"/>
      <c r="BO257" s="225"/>
      <c r="BP257" s="225"/>
      <c r="BQ257" s="225"/>
      <c r="BR257" s="225"/>
      <c r="BS257" s="225"/>
      <c r="BT257" s="225"/>
      <c r="BU257" s="225"/>
      <c r="BV257" s="225"/>
      <c r="BW257" s="225"/>
      <c r="BX257" s="225"/>
      <c r="BY257" s="225"/>
      <c r="BZ257" s="225"/>
      <c r="CA257" s="225"/>
      <c r="CB257" s="225"/>
      <c r="CC257" s="225"/>
      <c r="CD257" s="225"/>
      <c r="CE257" s="64"/>
      <c r="CF257" s="64"/>
      <c r="CG257" s="64"/>
      <c r="CH257" s="64"/>
      <c r="CI257" s="64"/>
      <c r="CJ257" s="64"/>
      <c r="CK257" s="64"/>
      <c r="CL257" s="64"/>
      <c r="CM257" s="64"/>
      <c r="CN257" s="64"/>
      <c r="CO257" s="64"/>
      <c r="CP257" s="64"/>
      <c r="CQ257" s="64"/>
    </row>
    <row r="258" spans="1:95" s="1" customFormat="1" ht="45" customHeight="1" x14ac:dyDescent="0.2">
      <c r="A258" s="392"/>
      <c r="B258" s="507" t="s">
        <v>805</v>
      </c>
      <c r="C258" s="504" t="s">
        <v>806</v>
      </c>
      <c r="D258" s="761"/>
      <c r="E258" s="762"/>
      <c r="F258" s="761"/>
      <c r="G258" s="762"/>
      <c r="H258" s="761"/>
      <c r="I258" s="762"/>
      <c r="J258" s="761"/>
      <c r="K258" s="762"/>
      <c r="L258" s="761"/>
      <c r="M258" s="762"/>
      <c r="N258" s="761"/>
      <c r="O258" s="762"/>
      <c r="P258" s="761"/>
      <c r="Q258" s="762"/>
      <c r="R258" s="761"/>
      <c r="S258" s="762"/>
      <c r="T258" s="761"/>
      <c r="U258" s="762"/>
      <c r="V258" s="761"/>
      <c r="W258" s="762"/>
      <c r="X258" s="508" t="str">
        <f>IF(X256="na","na","")</f>
        <v/>
      </c>
      <c r="Y258" s="268">
        <f>IF(OR(D258="s",F258="s",H258="s",J258="s",L258="s",N258="s",P258="s",R258="s",T258="s",V258="s"), 0, IF(OR(D258="a",F258="a",H258="a",J258="a",L258="a",N258="a",P258="a",R258="a",T258="a",V258="a"),Z258,0))</f>
        <v>0</v>
      </c>
      <c r="Z258" s="379">
        <f>IF(X258="na",0,30)</f>
        <v>30</v>
      </c>
      <c r="AA258" s="256">
        <f>COUNTIF(D258:W258,"a")+COUNTIF(D258:W258,"s")+COUNTIF(X258,"na")</f>
        <v>0</v>
      </c>
      <c r="AB258" s="447"/>
      <c r="AC258" s="225"/>
      <c r="AD258" s="228"/>
      <c r="AE258" s="225"/>
      <c r="AF258" s="225"/>
      <c r="AG258" s="225"/>
      <c r="AH258" s="225"/>
      <c r="AI258" s="225"/>
      <c r="AJ258" s="225"/>
      <c r="AK258" s="225"/>
      <c r="AL258" s="225"/>
      <c r="AM258" s="225"/>
      <c r="AN258" s="225"/>
      <c r="AO258" s="225"/>
      <c r="AP258" s="225"/>
      <c r="AQ258" s="225"/>
      <c r="AR258" s="225"/>
      <c r="AS258" s="225"/>
      <c r="AT258" s="225"/>
      <c r="AU258" s="225"/>
      <c r="AV258" s="225"/>
      <c r="AW258" s="225"/>
      <c r="AX258" s="225"/>
      <c r="AY258" s="225"/>
      <c r="AZ258" s="225"/>
      <c r="BA258" s="225"/>
      <c r="BB258" s="225"/>
      <c r="BC258" s="225"/>
      <c r="BD258" s="225"/>
      <c r="BE258" s="225"/>
      <c r="BF258" s="225"/>
      <c r="BG258" s="225"/>
      <c r="BH258" s="225"/>
      <c r="BI258" s="225"/>
      <c r="BJ258" s="225"/>
      <c r="BK258" s="225"/>
      <c r="BL258" s="225"/>
      <c r="BM258" s="225"/>
      <c r="BN258" s="225"/>
      <c r="BO258" s="225"/>
      <c r="BP258" s="225"/>
      <c r="BQ258" s="225"/>
      <c r="BR258" s="225"/>
      <c r="BS258" s="225"/>
      <c r="BT258" s="225"/>
      <c r="BU258" s="225"/>
      <c r="BV258" s="225"/>
      <c r="BW258" s="225"/>
      <c r="BX258" s="225"/>
      <c r="BY258" s="225"/>
      <c r="BZ258" s="225"/>
      <c r="CA258" s="225"/>
      <c r="CB258" s="225"/>
      <c r="CC258" s="225"/>
      <c r="CD258" s="225"/>
      <c r="CE258" s="64"/>
      <c r="CF258" s="64"/>
      <c r="CG258" s="64"/>
      <c r="CH258" s="64"/>
      <c r="CI258" s="64"/>
      <c r="CJ258" s="64"/>
      <c r="CK258" s="64"/>
      <c r="CL258" s="64"/>
      <c r="CM258" s="64"/>
      <c r="CN258" s="64"/>
      <c r="CO258" s="64"/>
      <c r="CP258" s="64"/>
      <c r="CQ258" s="64"/>
    </row>
    <row r="259" spans="1:95" s="1" customFormat="1" ht="30" customHeight="1" x14ac:dyDescent="0.2">
      <c r="A259" s="375"/>
      <c r="B259" s="509"/>
      <c r="C259" s="506" t="s">
        <v>65</v>
      </c>
      <c r="D259" s="746" t="s">
        <v>807</v>
      </c>
      <c r="E259" s="747"/>
      <c r="F259" s="747"/>
      <c r="G259" s="747"/>
      <c r="H259" s="747"/>
      <c r="I259" s="747"/>
      <c r="J259" s="747"/>
      <c r="K259" s="747"/>
      <c r="L259" s="747"/>
      <c r="M259" s="747"/>
      <c r="N259" s="747"/>
      <c r="O259" s="747"/>
      <c r="P259" s="747"/>
      <c r="Q259" s="747"/>
      <c r="R259" s="747"/>
      <c r="S259" s="747"/>
      <c r="T259" s="747"/>
      <c r="U259" s="747"/>
      <c r="V259" s="747"/>
      <c r="W259" s="747"/>
      <c r="X259" s="747"/>
      <c r="Y259" s="747"/>
      <c r="Z259" s="748"/>
      <c r="AA259" s="256"/>
      <c r="AB259" s="64"/>
      <c r="AC259" s="225"/>
      <c r="AD259" s="228"/>
      <c r="AE259" s="225"/>
      <c r="AF259" s="225"/>
      <c r="AG259" s="225"/>
      <c r="AH259" s="225"/>
      <c r="AI259" s="225"/>
      <c r="AJ259" s="225"/>
      <c r="AK259" s="225"/>
      <c r="AL259" s="225"/>
      <c r="AM259" s="225"/>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5"/>
      <c r="BR259" s="225"/>
      <c r="BS259" s="225"/>
      <c r="BT259" s="225"/>
      <c r="BU259" s="225"/>
      <c r="BV259" s="225"/>
      <c r="BW259" s="225"/>
      <c r="BX259" s="225"/>
      <c r="BY259" s="225"/>
      <c r="BZ259" s="225"/>
      <c r="CA259" s="225"/>
      <c r="CB259" s="225"/>
      <c r="CC259" s="225"/>
      <c r="CD259" s="225"/>
      <c r="CE259" s="64"/>
      <c r="CF259" s="64"/>
      <c r="CG259" s="64"/>
      <c r="CH259" s="64"/>
      <c r="CI259" s="64"/>
      <c r="CJ259" s="64"/>
      <c r="CK259" s="64"/>
      <c r="CL259" s="64"/>
      <c r="CM259" s="64"/>
      <c r="CN259" s="64"/>
      <c r="CO259" s="64"/>
      <c r="CP259" s="64"/>
      <c r="CQ259" s="64"/>
    </row>
    <row r="260" spans="1:95" s="1" customFormat="1" ht="27.95" customHeight="1" x14ac:dyDescent="0.2">
      <c r="A260" s="375"/>
      <c r="B260" s="168"/>
      <c r="C260" s="174" t="s">
        <v>808</v>
      </c>
      <c r="D260" s="691"/>
      <c r="E260" s="692"/>
      <c r="F260" s="691"/>
      <c r="G260" s="692"/>
      <c r="H260" s="691"/>
      <c r="I260" s="692"/>
      <c r="J260" s="691"/>
      <c r="K260" s="692"/>
      <c r="L260" s="691"/>
      <c r="M260" s="692"/>
      <c r="N260" s="691"/>
      <c r="O260" s="692"/>
      <c r="P260" s="691"/>
      <c r="Q260" s="692"/>
      <c r="R260" s="691"/>
      <c r="S260" s="692"/>
      <c r="T260" s="691"/>
      <c r="U260" s="692"/>
      <c r="V260" s="691"/>
      <c r="W260" s="692"/>
      <c r="X260" s="753"/>
      <c r="Y260" s="765"/>
      <c r="Z260" s="766"/>
      <c r="AA260" s="256">
        <f>IF(OR(COUNTIF($D$258:$W$258,"s"),COUNTIF($X$258,"na")),1,COUNTIF(D260:W260, "a"))</f>
        <v>0</v>
      </c>
      <c r="AB260" s="447"/>
      <c r="AC260" s="225"/>
      <c r="AD260" s="228"/>
      <c r="AE260" s="225"/>
      <c r="AF260" s="225"/>
      <c r="AG260" s="225"/>
      <c r="AH260" s="225"/>
      <c r="AI260" s="225"/>
      <c r="AJ260" s="225"/>
      <c r="AK260" s="225"/>
      <c r="AL260" s="225"/>
      <c r="AM260" s="225"/>
      <c r="AN260" s="225"/>
      <c r="AO260" s="225"/>
      <c r="AP260" s="225"/>
      <c r="AQ260" s="225"/>
      <c r="AR260" s="225"/>
      <c r="AS260" s="225"/>
      <c r="AT260" s="225"/>
      <c r="AU260" s="225"/>
      <c r="AV260" s="225"/>
      <c r="AW260" s="225"/>
      <c r="AX260" s="225"/>
      <c r="AY260" s="225"/>
      <c r="AZ260" s="225"/>
      <c r="BA260" s="225"/>
      <c r="BB260" s="225"/>
      <c r="BC260" s="225"/>
      <c r="BD260" s="225"/>
      <c r="BE260" s="225"/>
      <c r="BF260" s="225"/>
      <c r="BG260" s="225"/>
      <c r="BH260" s="225"/>
      <c r="BI260" s="225"/>
      <c r="BJ260" s="225"/>
      <c r="BK260" s="225"/>
      <c r="BL260" s="225"/>
      <c r="BM260" s="225"/>
      <c r="BN260" s="225"/>
      <c r="BO260" s="225"/>
      <c r="BP260" s="225"/>
      <c r="BQ260" s="225"/>
      <c r="BR260" s="225"/>
      <c r="BS260" s="225"/>
      <c r="BT260" s="225"/>
      <c r="BU260" s="225"/>
      <c r="BV260" s="225"/>
      <c r="BW260" s="225"/>
      <c r="BX260" s="225"/>
      <c r="BY260" s="225"/>
      <c r="BZ260" s="225"/>
      <c r="CA260" s="225"/>
      <c r="CB260" s="225"/>
      <c r="CC260" s="225"/>
      <c r="CD260" s="225"/>
      <c r="CE260" s="64"/>
      <c r="CF260" s="64"/>
      <c r="CG260" s="64"/>
      <c r="CH260" s="64"/>
      <c r="CI260" s="64"/>
      <c r="CJ260" s="64"/>
      <c r="CK260" s="64"/>
      <c r="CL260" s="64"/>
      <c r="CM260" s="64"/>
      <c r="CN260" s="64"/>
      <c r="CO260" s="64"/>
      <c r="CP260" s="64"/>
      <c r="CQ260" s="64"/>
    </row>
    <row r="261" spans="1:95" s="1" customFormat="1" ht="27.95" customHeight="1" x14ac:dyDescent="0.2">
      <c r="A261" s="375"/>
      <c r="B261" s="73"/>
      <c r="C261" s="174" t="s">
        <v>809</v>
      </c>
      <c r="D261" s="651"/>
      <c r="E261" s="682"/>
      <c r="F261" s="651"/>
      <c r="G261" s="682"/>
      <c r="H261" s="651"/>
      <c r="I261" s="682"/>
      <c r="J261" s="651"/>
      <c r="K261" s="682"/>
      <c r="L261" s="651"/>
      <c r="M261" s="682"/>
      <c r="N261" s="651"/>
      <c r="O261" s="682"/>
      <c r="P261" s="651"/>
      <c r="Q261" s="682"/>
      <c r="R261" s="651"/>
      <c r="S261" s="682"/>
      <c r="T261" s="651"/>
      <c r="U261" s="682"/>
      <c r="V261" s="651"/>
      <c r="W261" s="682"/>
      <c r="X261" s="767"/>
      <c r="Y261" s="765"/>
      <c r="Z261" s="766"/>
      <c r="AA261" s="256">
        <f t="shared" ref="AA261:AA262" si="38">IF(OR(COUNTIF($D$258:$W$258,"s"),COUNTIF($X$258,"na")),1,COUNTIF(D261:W261, "a"))</f>
        <v>0</v>
      </c>
      <c r="AB261" s="447"/>
      <c r="AC261" s="225"/>
      <c r="AD261" s="228"/>
      <c r="AE261" s="225"/>
      <c r="AF261" s="225"/>
      <c r="AG261" s="225"/>
      <c r="AH261" s="225"/>
      <c r="AI261" s="225"/>
      <c r="AJ261" s="225"/>
      <c r="AK261" s="225"/>
      <c r="AL261" s="225"/>
      <c r="AM261" s="225"/>
      <c r="AN261" s="225"/>
      <c r="AO261" s="225"/>
      <c r="AP261" s="225"/>
      <c r="AQ261" s="225"/>
      <c r="AR261" s="225"/>
      <c r="AS261" s="225"/>
      <c r="AT261" s="225"/>
      <c r="AU261" s="225"/>
      <c r="AV261" s="225"/>
      <c r="AW261" s="225"/>
      <c r="AX261" s="225"/>
      <c r="AY261" s="225"/>
      <c r="AZ261" s="225"/>
      <c r="BA261" s="225"/>
      <c r="BB261" s="225"/>
      <c r="BC261" s="225"/>
      <c r="BD261" s="225"/>
      <c r="BE261" s="225"/>
      <c r="BF261" s="225"/>
      <c r="BG261" s="225"/>
      <c r="BH261" s="225"/>
      <c r="BI261" s="225"/>
      <c r="BJ261" s="225"/>
      <c r="BK261" s="225"/>
      <c r="BL261" s="225"/>
      <c r="BM261" s="225"/>
      <c r="BN261" s="225"/>
      <c r="BO261" s="225"/>
      <c r="BP261" s="225"/>
      <c r="BQ261" s="225"/>
      <c r="BR261" s="225"/>
      <c r="BS261" s="225"/>
      <c r="BT261" s="225"/>
      <c r="BU261" s="225"/>
      <c r="BV261" s="225"/>
      <c r="BW261" s="225"/>
      <c r="BX261" s="225"/>
      <c r="BY261" s="225"/>
      <c r="BZ261" s="225"/>
      <c r="CA261" s="225"/>
      <c r="CB261" s="225"/>
      <c r="CC261" s="225"/>
      <c r="CD261" s="225"/>
      <c r="CE261" s="64"/>
      <c r="CF261" s="64"/>
      <c r="CG261" s="64"/>
      <c r="CH261" s="64"/>
      <c r="CI261" s="64"/>
      <c r="CJ261" s="64"/>
      <c r="CK261" s="64"/>
      <c r="CL261" s="64"/>
      <c r="CM261" s="64"/>
      <c r="CN261" s="64"/>
      <c r="CO261" s="64"/>
      <c r="CP261" s="64"/>
      <c r="CQ261" s="64"/>
    </row>
    <row r="262" spans="1:95" s="1" customFormat="1" ht="27.95" customHeight="1" x14ac:dyDescent="0.2">
      <c r="A262" s="381"/>
      <c r="B262" s="172"/>
      <c r="C262" s="177" t="s">
        <v>810</v>
      </c>
      <c r="D262" s="654"/>
      <c r="E262" s="696"/>
      <c r="F262" s="654"/>
      <c r="G262" s="696"/>
      <c r="H262" s="654"/>
      <c r="I262" s="696"/>
      <c r="J262" s="654"/>
      <c r="K262" s="696"/>
      <c r="L262" s="654"/>
      <c r="M262" s="696"/>
      <c r="N262" s="654"/>
      <c r="O262" s="696"/>
      <c r="P262" s="654"/>
      <c r="Q262" s="696"/>
      <c r="R262" s="654"/>
      <c r="S262" s="696"/>
      <c r="T262" s="654"/>
      <c r="U262" s="696"/>
      <c r="V262" s="654"/>
      <c r="W262" s="696"/>
      <c r="X262" s="767"/>
      <c r="Y262" s="765"/>
      <c r="Z262" s="766"/>
      <c r="AA262" s="256">
        <f t="shared" si="38"/>
        <v>0</v>
      </c>
      <c r="AB262" s="447"/>
      <c r="AC262" s="225"/>
      <c r="AD262" s="228"/>
      <c r="AE262" s="225"/>
      <c r="AF262" s="225"/>
      <c r="AG262" s="225"/>
      <c r="AH262" s="225"/>
      <c r="AI262" s="225"/>
      <c r="AJ262" s="225"/>
      <c r="AK262" s="225"/>
      <c r="AL262" s="225"/>
      <c r="AM262" s="225"/>
      <c r="AN262" s="225"/>
      <c r="AO262" s="225"/>
      <c r="AP262" s="225"/>
      <c r="AQ262" s="225"/>
      <c r="AR262" s="225"/>
      <c r="AS262" s="225"/>
      <c r="AT262" s="225"/>
      <c r="AU262" s="225"/>
      <c r="AV262" s="225"/>
      <c r="AW262" s="225"/>
      <c r="AX262" s="225"/>
      <c r="AY262" s="225"/>
      <c r="AZ262" s="225"/>
      <c r="BA262" s="225"/>
      <c r="BB262" s="225"/>
      <c r="BC262" s="225"/>
      <c r="BD262" s="225"/>
      <c r="BE262" s="225"/>
      <c r="BF262" s="225"/>
      <c r="BG262" s="225"/>
      <c r="BH262" s="225"/>
      <c r="BI262" s="225"/>
      <c r="BJ262" s="225"/>
      <c r="BK262" s="225"/>
      <c r="BL262" s="225"/>
      <c r="BM262" s="225"/>
      <c r="BN262" s="225"/>
      <c r="BO262" s="225"/>
      <c r="BP262" s="225"/>
      <c r="BQ262" s="225"/>
      <c r="BR262" s="225"/>
      <c r="BS262" s="225"/>
      <c r="BT262" s="225"/>
      <c r="BU262" s="225"/>
      <c r="BV262" s="225"/>
      <c r="BW262" s="225"/>
      <c r="BX262" s="225"/>
      <c r="BY262" s="225"/>
      <c r="BZ262" s="225"/>
      <c r="CA262" s="225"/>
      <c r="CB262" s="225"/>
      <c r="CC262" s="225"/>
      <c r="CD262" s="225"/>
      <c r="CE262" s="64"/>
      <c r="CF262" s="64"/>
      <c r="CG262" s="64"/>
      <c r="CH262" s="64"/>
      <c r="CI262" s="64"/>
      <c r="CJ262" s="64"/>
      <c r="CK262" s="64"/>
      <c r="CL262" s="64"/>
      <c r="CM262" s="64"/>
      <c r="CN262" s="64"/>
      <c r="CO262" s="64"/>
      <c r="CP262" s="64"/>
      <c r="CQ262" s="64"/>
    </row>
    <row r="263" spans="1:95" s="1" customFormat="1" ht="30" customHeight="1" x14ac:dyDescent="0.2">
      <c r="A263" s="375"/>
      <c r="B263" s="7"/>
      <c r="C263" s="347" t="s">
        <v>811</v>
      </c>
      <c r="D263" s="726"/>
      <c r="E263" s="726"/>
      <c r="F263" s="726"/>
      <c r="G263" s="726"/>
      <c r="H263" s="726"/>
      <c r="I263" s="726"/>
      <c r="J263" s="726"/>
      <c r="K263" s="726"/>
      <c r="L263" s="726"/>
      <c r="M263" s="726"/>
      <c r="N263" s="726"/>
      <c r="O263" s="726"/>
      <c r="P263" s="726"/>
      <c r="Q263" s="726"/>
      <c r="R263" s="726"/>
      <c r="S263" s="726"/>
      <c r="T263" s="726"/>
      <c r="U263" s="726"/>
      <c r="V263" s="726"/>
      <c r="W263" s="726"/>
      <c r="X263" s="726"/>
      <c r="Y263" s="726"/>
      <c r="Z263" s="727"/>
      <c r="AA263" s="256"/>
      <c r="AB263" s="64"/>
      <c r="AC263" s="225"/>
      <c r="AD263" s="228"/>
      <c r="AE263" s="225"/>
      <c r="AF263" s="225"/>
      <c r="AG263" s="225"/>
      <c r="AH263" s="225"/>
      <c r="AI263" s="225"/>
      <c r="AJ263" s="225"/>
      <c r="AK263" s="225"/>
      <c r="AL263" s="225"/>
      <c r="AM263" s="225"/>
      <c r="AN263" s="225"/>
      <c r="AO263" s="225"/>
      <c r="AP263" s="225"/>
      <c r="AQ263" s="225"/>
      <c r="AR263" s="225"/>
      <c r="AS263" s="225"/>
      <c r="AT263" s="225"/>
      <c r="AU263" s="225"/>
      <c r="AV263" s="225"/>
      <c r="AW263" s="225"/>
      <c r="AX263" s="225"/>
      <c r="AY263" s="225"/>
      <c r="AZ263" s="225"/>
      <c r="BA263" s="225"/>
      <c r="BB263" s="225"/>
      <c r="BC263" s="225"/>
      <c r="BD263" s="225"/>
      <c r="BE263" s="225"/>
      <c r="BF263" s="225"/>
      <c r="BG263" s="225"/>
      <c r="BH263" s="225"/>
      <c r="BI263" s="225"/>
      <c r="BJ263" s="225"/>
      <c r="BK263" s="225"/>
      <c r="BL263" s="225"/>
      <c r="BM263" s="225"/>
      <c r="BN263" s="225"/>
      <c r="BO263" s="225"/>
      <c r="BP263" s="225"/>
      <c r="BQ263" s="225"/>
      <c r="BR263" s="225"/>
      <c r="BS263" s="225"/>
      <c r="BT263" s="225"/>
      <c r="BU263" s="225"/>
      <c r="BV263" s="225"/>
      <c r="BW263" s="225"/>
      <c r="BX263" s="225"/>
      <c r="BY263" s="225"/>
      <c r="BZ263" s="225"/>
      <c r="CA263" s="225"/>
      <c r="CB263" s="225"/>
      <c r="CC263" s="225"/>
      <c r="CD263" s="225"/>
      <c r="CE263" s="64"/>
      <c r="CF263" s="64"/>
      <c r="CG263" s="64"/>
      <c r="CH263" s="64"/>
      <c r="CI263" s="64"/>
      <c r="CJ263" s="64"/>
      <c r="CK263" s="64"/>
      <c r="CL263" s="64"/>
      <c r="CM263" s="64"/>
      <c r="CN263" s="64"/>
      <c r="CO263" s="64"/>
      <c r="CP263" s="64"/>
      <c r="CQ263" s="64"/>
    </row>
    <row r="264" spans="1:95" s="1" customFormat="1" ht="45" customHeight="1" x14ac:dyDescent="0.2">
      <c r="A264" s="392"/>
      <c r="B264" s="507" t="s">
        <v>812</v>
      </c>
      <c r="C264" s="504" t="s">
        <v>813</v>
      </c>
      <c r="D264" s="761"/>
      <c r="E264" s="762"/>
      <c r="F264" s="761"/>
      <c r="G264" s="762"/>
      <c r="H264" s="761"/>
      <c r="I264" s="762"/>
      <c r="J264" s="761"/>
      <c r="K264" s="762"/>
      <c r="L264" s="761"/>
      <c r="M264" s="762"/>
      <c r="N264" s="761"/>
      <c r="O264" s="762"/>
      <c r="P264" s="761"/>
      <c r="Q264" s="762"/>
      <c r="R264" s="761"/>
      <c r="S264" s="762"/>
      <c r="T264" s="761"/>
      <c r="U264" s="762"/>
      <c r="V264" s="761"/>
      <c r="W264" s="762"/>
      <c r="X264" s="508" t="str">
        <f>IF(X256="na","na","")</f>
        <v/>
      </c>
      <c r="Y264" s="268">
        <f>IF(OR(D264="s",F264="s",H264="s",J264="s",L264="s",N264="s",P264="s",R264="s",T264="s",V264="s"), 0, IF(OR(D264="a",F264="a",H264="a",J264="a",L264="a",N264="a",P264="a",R264="a",T264="a",V264="a"),Z264,0))</f>
        <v>0</v>
      </c>
      <c r="Z264" s="379">
        <f>IF(X258="na",0,10)</f>
        <v>10</v>
      </c>
      <c r="AA264" s="256">
        <f>COUNTIF(D264:W264,"a")+COUNTIF(D264:W264,"s")+COUNTIF(X264,"na")</f>
        <v>0</v>
      </c>
      <c r="AB264" s="447"/>
      <c r="AC264" s="225"/>
      <c r="AD264" s="228"/>
      <c r="AE264" s="225"/>
      <c r="AF264" s="225"/>
      <c r="AG264" s="225"/>
      <c r="AH264" s="225"/>
      <c r="AI264" s="225"/>
      <c r="AJ264" s="225"/>
      <c r="AK264" s="225"/>
      <c r="AL264" s="225"/>
      <c r="AM264" s="225"/>
      <c r="AN264" s="225"/>
      <c r="AO264" s="225"/>
      <c r="AP264" s="225"/>
      <c r="AQ264" s="225"/>
      <c r="AR264" s="225"/>
      <c r="AS264" s="225"/>
      <c r="AT264" s="225"/>
      <c r="AU264" s="225"/>
      <c r="AV264" s="225"/>
      <c r="AW264" s="225"/>
      <c r="AX264" s="225"/>
      <c r="AY264" s="225"/>
      <c r="AZ264" s="225"/>
      <c r="BA264" s="225"/>
      <c r="BB264" s="225"/>
      <c r="BC264" s="225"/>
      <c r="BD264" s="225"/>
      <c r="BE264" s="225"/>
      <c r="BF264" s="225"/>
      <c r="BG264" s="225"/>
      <c r="BH264" s="225"/>
      <c r="BI264" s="225"/>
      <c r="BJ264" s="225"/>
      <c r="BK264" s="225"/>
      <c r="BL264" s="225"/>
      <c r="BM264" s="225"/>
      <c r="BN264" s="225"/>
      <c r="BO264" s="225"/>
      <c r="BP264" s="225"/>
      <c r="BQ264" s="225"/>
      <c r="BR264" s="225"/>
      <c r="BS264" s="225"/>
      <c r="BT264" s="225"/>
      <c r="BU264" s="225"/>
      <c r="BV264" s="225"/>
      <c r="BW264" s="225"/>
      <c r="BX264" s="225"/>
      <c r="BY264" s="225"/>
      <c r="BZ264" s="225"/>
      <c r="CA264" s="225"/>
      <c r="CB264" s="225"/>
      <c r="CC264" s="225"/>
      <c r="CD264" s="225"/>
      <c r="CE264" s="64"/>
      <c r="CF264" s="64"/>
      <c r="CG264" s="64"/>
      <c r="CH264" s="64"/>
      <c r="CI264" s="64"/>
      <c r="CJ264" s="64"/>
      <c r="CK264" s="64"/>
      <c r="CL264" s="64"/>
      <c r="CM264" s="64"/>
      <c r="CN264" s="64"/>
      <c r="CO264" s="64"/>
      <c r="CP264" s="64"/>
      <c r="CQ264" s="64"/>
    </row>
    <row r="265" spans="1:95" s="1" customFormat="1" ht="30" customHeight="1" x14ac:dyDescent="0.2">
      <c r="A265" s="375"/>
      <c r="B265" s="7"/>
      <c r="C265" s="597" t="s">
        <v>814</v>
      </c>
      <c r="D265" s="725"/>
      <c r="E265" s="726"/>
      <c r="F265" s="726"/>
      <c r="G265" s="726"/>
      <c r="H265" s="726"/>
      <c r="I265" s="726"/>
      <c r="J265" s="726"/>
      <c r="K265" s="726"/>
      <c r="L265" s="726"/>
      <c r="M265" s="726"/>
      <c r="N265" s="726"/>
      <c r="O265" s="726"/>
      <c r="P265" s="726"/>
      <c r="Q265" s="726"/>
      <c r="R265" s="726"/>
      <c r="S265" s="726"/>
      <c r="T265" s="726"/>
      <c r="U265" s="726"/>
      <c r="V265" s="726"/>
      <c r="W265" s="726"/>
      <c r="X265" s="726"/>
      <c r="Y265" s="726"/>
      <c r="Z265" s="727"/>
      <c r="AA265" s="256"/>
      <c r="AB265" s="64"/>
      <c r="AC265" s="225"/>
      <c r="AD265" s="228"/>
      <c r="AE265" s="225"/>
      <c r="AF265" s="225"/>
      <c r="AG265" s="225"/>
      <c r="AH265" s="225"/>
      <c r="AI265" s="225"/>
      <c r="AJ265" s="225"/>
      <c r="AK265" s="225"/>
      <c r="AL265" s="225"/>
      <c r="AM265" s="225"/>
      <c r="AN265" s="225"/>
      <c r="AO265" s="225"/>
      <c r="AP265" s="225"/>
      <c r="AQ265" s="225"/>
      <c r="AR265" s="225"/>
      <c r="AS265" s="225"/>
      <c r="AT265" s="225"/>
      <c r="AU265" s="225"/>
      <c r="AV265" s="225"/>
      <c r="AW265" s="225"/>
      <c r="AX265" s="225"/>
      <c r="AY265" s="225"/>
      <c r="AZ265" s="225"/>
      <c r="BA265" s="225"/>
      <c r="BB265" s="225"/>
      <c r="BC265" s="225"/>
      <c r="BD265" s="225"/>
      <c r="BE265" s="225"/>
      <c r="BF265" s="225"/>
      <c r="BG265" s="225"/>
      <c r="BH265" s="225"/>
      <c r="BI265" s="225"/>
      <c r="BJ265" s="225"/>
      <c r="BK265" s="225"/>
      <c r="BL265" s="225"/>
      <c r="BM265" s="225"/>
      <c r="BN265" s="225"/>
      <c r="BO265" s="225"/>
      <c r="BP265" s="225"/>
      <c r="BQ265" s="225"/>
      <c r="BR265" s="225"/>
      <c r="BS265" s="225"/>
      <c r="BT265" s="225"/>
      <c r="BU265" s="225"/>
      <c r="BV265" s="225"/>
      <c r="BW265" s="225"/>
      <c r="BX265" s="225"/>
      <c r="BY265" s="225"/>
      <c r="BZ265" s="225"/>
      <c r="CA265" s="225"/>
      <c r="CB265" s="225"/>
      <c r="CC265" s="225"/>
      <c r="CD265" s="225"/>
      <c r="CE265" s="64"/>
      <c r="CF265" s="64"/>
      <c r="CG265" s="64"/>
      <c r="CH265" s="64"/>
      <c r="CI265" s="64"/>
      <c r="CJ265" s="64"/>
      <c r="CK265" s="64"/>
      <c r="CL265" s="64"/>
      <c r="CM265" s="64"/>
      <c r="CN265" s="64"/>
      <c r="CO265" s="64"/>
      <c r="CP265" s="64"/>
      <c r="CQ265" s="64"/>
    </row>
    <row r="266" spans="1:95" s="1" customFormat="1" ht="30" customHeight="1" x14ac:dyDescent="0.2">
      <c r="A266" s="375"/>
      <c r="B266" s="7"/>
      <c r="C266" s="347" t="s">
        <v>815</v>
      </c>
      <c r="D266" s="726"/>
      <c r="E266" s="726"/>
      <c r="F266" s="726"/>
      <c r="G266" s="726"/>
      <c r="H266" s="726"/>
      <c r="I266" s="726"/>
      <c r="J266" s="726"/>
      <c r="K266" s="726"/>
      <c r="L266" s="726"/>
      <c r="M266" s="726"/>
      <c r="N266" s="726"/>
      <c r="O266" s="726"/>
      <c r="P266" s="726"/>
      <c r="Q266" s="726"/>
      <c r="R266" s="726"/>
      <c r="S266" s="726"/>
      <c r="T266" s="726"/>
      <c r="U266" s="726"/>
      <c r="V266" s="726"/>
      <c r="W266" s="726"/>
      <c r="X266" s="726"/>
      <c r="Y266" s="726"/>
      <c r="Z266" s="727"/>
      <c r="AA266" s="256"/>
      <c r="AB266" s="64"/>
      <c r="AC266" s="225"/>
      <c r="AD266" s="228"/>
      <c r="AE266" s="225"/>
      <c r="AF266" s="225"/>
      <c r="AG266" s="225"/>
      <c r="AH266" s="225"/>
      <c r="AI266" s="225"/>
      <c r="AJ266" s="225"/>
      <c r="AK266" s="225"/>
      <c r="AL266" s="225"/>
      <c r="AM266" s="225"/>
      <c r="AN266" s="225"/>
      <c r="AO266" s="225"/>
      <c r="AP266" s="225"/>
      <c r="AQ266" s="225"/>
      <c r="AR266" s="225"/>
      <c r="AS266" s="225"/>
      <c r="AT266" s="225"/>
      <c r="AU266" s="225"/>
      <c r="AV266" s="225"/>
      <c r="AW266" s="225"/>
      <c r="AX266" s="225"/>
      <c r="AY266" s="225"/>
      <c r="AZ266" s="225"/>
      <c r="BA266" s="225"/>
      <c r="BB266" s="225"/>
      <c r="BC266" s="225"/>
      <c r="BD266" s="225"/>
      <c r="BE266" s="225"/>
      <c r="BF266" s="225"/>
      <c r="BG266" s="225"/>
      <c r="BH266" s="225"/>
      <c r="BI266" s="225"/>
      <c r="BJ266" s="225"/>
      <c r="BK266" s="225"/>
      <c r="BL266" s="225"/>
      <c r="BM266" s="225"/>
      <c r="BN266" s="225"/>
      <c r="BO266" s="225"/>
      <c r="BP266" s="225"/>
      <c r="BQ266" s="225"/>
      <c r="BR266" s="225"/>
      <c r="BS266" s="225"/>
      <c r="BT266" s="225"/>
      <c r="BU266" s="225"/>
      <c r="BV266" s="225"/>
      <c r="BW266" s="225"/>
      <c r="BX266" s="225"/>
      <c r="BY266" s="225"/>
      <c r="BZ266" s="225"/>
      <c r="CA266" s="225"/>
      <c r="CB266" s="225"/>
      <c r="CC266" s="225"/>
      <c r="CD266" s="225"/>
      <c r="CE266" s="64"/>
      <c r="CF266" s="64"/>
      <c r="CG266" s="64"/>
      <c r="CH266" s="64"/>
      <c r="CI266" s="64"/>
      <c r="CJ266" s="64"/>
      <c r="CK266" s="64"/>
      <c r="CL266" s="64"/>
      <c r="CM266" s="64"/>
      <c r="CN266" s="64"/>
      <c r="CO266" s="64"/>
      <c r="CP266" s="64"/>
      <c r="CQ266" s="64"/>
    </row>
    <row r="267" spans="1:95" s="1" customFormat="1" ht="88.5" customHeight="1" x14ac:dyDescent="0.2">
      <c r="A267" s="392"/>
      <c r="B267" s="237" t="s">
        <v>816</v>
      </c>
      <c r="C267" s="151" t="s">
        <v>817</v>
      </c>
      <c r="D267" s="691"/>
      <c r="E267" s="692"/>
      <c r="F267" s="691"/>
      <c r="G267" s="692"/>
      <c r="H267" s="691"/>
      <c r="I267" s="692"/>
      <c r="J267" s="691"/>
      <c r="K267" s="692"/>
      <c r="L267" s="691"/>
      <c r="M267" s="692"/>
      <c r="N267" s="691"/>
      <c r="O267" s="692"/>
      <c r="P267" s="691"/>
      <c r="Q267" s="692"/>
      <c r="R267" s="691"/>
      <c r="S267" s="692"/>
      <c r="T267" s="691"/>
      <c r="U267" s="692"/>
      <c r="V267" s="691"/>
      <c r="W267" s="692"/>
      <c r="X267" s="510"/>
      <c r="Y267" s="113">
        <f>IF(OR(D267="s",F267="s",H267="s",J267="s",L267="s",N267="s",P267="s",R267="s",T267="s",V267="s"), 0, IF(OR(D267="a",F267="a",H267="a",J267="a",L267="a",N267="a",P267="a",R267="a",T267="a",V267="a"),Z267,0))</f>
        <v>0</v>
      </c>
      <c r="Z267" s="370">
        <f>IF(X267="na",0,10)</f>
        <v>10</v>
      </c>
      <c r="AA267" s="256">
        <f>COUNTIF(D267:W267,"a")+COUNTIF(D267:W267,"s")+COUNTIF(X267,"na")</f>
        <v>0</v>
      </c>
      <c r="AB267" s="447"/>
      <c r="AC267" s="225"/>
      <c r="AD267" s="228" t="s">
        <v>52</v>
      </c>
      <c r="AE267" s="225"/>
      <c r="AF267" s="225"/>
      <c r="AG267" s="225"/>
      <c r="AH267" s="225"/>
      <c r="AI267" s="225"/>
      <c r="AJ267" s="225"/>
      <c r="AK267" s="225"/>
      <c r="AL267" s="225"/>
      <c r="AM267" s="225"/>
      <c r="AN267" s="225"/>
      <c r="AO267" s="225"/>
      <c r="AP267" s="225"/>
      <c r="AQ267" s="225"/>
      <c r="AR267" s="225"/>
      <c r="AS267" s="225"/>
      <c r="AT267" s="225"/>
      <c r="AU267" s="225"/>
      <c r="AV267" s="225"/>
      <c r="AW267" s="225"/>
      <c r="AX267" s="225"/>
      <c r="AY267" s="225"/>
      <c r="AZ267" s="225"/>
      <c r="BA267" s="225"/>
      <c r="BB267" s="225"/>
      <c r="BC267" s="225"/>
      <c r="BD267" s="225"/>
      <c r="BE267" s="225"/>
      <c r="BF267" s="225"/>
      <c r="BG267" s="225"/>
      <c r="BH267" s="225"/>
      <c r="BI267" s="225"/>
      <c r="BJ267" s="225"/>
      <c r="BK267" s="225"/>
      <c r="BL267" s="225"/>
      <c r="BM267" s="225"/>
      <c r="BN267" s="225"/>
      <c r="BO267" s="225"/>
      <c r="BP267" s="225"/>
      <c r="BQ267" s="225"/>
      <c r="BR267" s="225"/>
      <c r="BS267" s="225"/>
      <c r="BT267" s="225"/>
      <c r="BU267" s="225"/>
      <c r="BV267" s="225"/>
      <c r="BW267" s="225"/>
      <c r="BX267" s="225"/>
      <c r="BY267" s="225"/>
      <c r="BZ267" s="225"/>
      <c r="CA267" s="225"/>
      <c r="CB267" s="225"/>
      <c r="CC267" s="225"/>
      <c r="CD267" s="225"/>
      <c r="CE267" s="64"/>
      <c r="CF267" s="64"/>
      <c r="CG267" s="64"/>
      <c r="CH267" s="64"/>
      <c r="CI267" s="64"/>
      <c r="CJ267" s="64"/>
      <c r="CK267" s="64"/>
      <c r="CL267" s="64"/>
      <c r="CM267" s="64"/>
      <c r="CN267" s="64"/>
      <c r="CO267" s="64"/>
      <c r="CP267" s="64"/>
      <c r="CQ267" s="64"/>
    </row>
    <row r="268" spans="1:95" s="1" customFormat="1" ht="27.95" customHeight="1" x14ac:dyDescent="0.2">
      <c r="A268" s="392"/>
      <c r="B268" s="244" t="s">
        <v>818</v>
      </c>
      <c r="C268" s="151" t="s">
        <v>819</v>
      </c>
      <c r="D268" s="651"/>
      <c r="E268" s="682"/>
      <c r="F268" s="651"/>
      <c r="G268" s="682"/>
      <c r="H268" s="651"/>
      <c r="I268" s="682"/>
      <c r="J268" s="651"/>
      <c r="K268" s="682"/>
      <c r="L268" s="651"/>
      <c r="M268" s="682"/>
      <c r="N268" s="651"/>
      <c r="O268" s="682"/>
      <c r="P268" s="651"/>
      <c r="Q268" s="682"/>
      <c r="R268" s="651"/>
      <c r="S268" s="682"/>
      <c r="T268" s="651"/>
      <c r="U268" s="682"/>
      <c r="V268" s="651"/>
      <c r="W268" s="682"/>
      <c r="X268" s="511" t="str">
        <f>IF(X267="na", "na"," ")</f>
        <v xml:space="preserve"> </v>
      </c>
      <c r="Y268" s="114">
        <f>IF(OR(D268="s",F268="s",H268="s",J268="s",L268="s",N268="s",P268="s",R268="s",T268="s",V268="s"), 0, IF(OR(D268="a",F268="a",H268="a",J268="a",L268="a",N268="a",P268="a",R268="a",T268="a",V268="a"),Z268,0))</f>
        <v>0</v>
      </c>
      <c r="Z268" s="370">
        <f>IF(X268="na",0,5)</f>
        <v>5</v>
      </c>
      <c r="AA268" s="256">
        <f>COUNTIF(D268:W268,"a")+COUNTIF(D268:W268,"s")+COUNTIF(X268,"na")</f>
        <v>0</v>
      </c>
      <c r="AB268" s="447"/>
      <c r="AC268" s="225"/>
      <c r="AD268" s="228" t="s">
        <v>52</v>
      </c>
      <c r="AE268" s="225"/>
      <c r="AF268" s="225"/>
      <c r="AG268" s="225"/>
      <c r="AH268" s="225"/>
      <c r="AI268" s="225"/>
      <c r="AJ268" s="225"/>
      <c r="AK268" s="225"/>
      <c r="AL268" s="225"/>
      <c r="AM268" s="225"/>
      <c r="AN268" s="225"/>
      <c r="AO268" s="225"/>
      <c r="AP268" s="225"/>
      <c r="AQ268" s="225"/>
      <c r="AR268" s="225"/>
      <c r="AS268" s="225"/>
      <c r="AT268" s="225"/>
      <c r="AU268" s="225"/>
      <c r="AV268" s="225"/>
      <c r="AW268" s="225"/>
      <c r="AX268" s="225"/>
      <c r="AY268" s="225"/>
      <c r="AZ268" s="225"/>
      <c r="BA268" s="225"/>
      <c r="BB268" s="225"/>
      <c r="BC268" s="225"/>
      <c r="BD268" s="225"/>
      <c r="BE268" s="225"/>
      <c r="BF268" s="225"/>
      <c r="BG268" s="225"/>
      <c r="BH268" s="225"/>
      <c r="BI268" s="225"/>
      <c r="BJ268" s="225"/>
      <c r="BK268" s="225"/>
      <c r="BL268" s="225"/>
      <c r="BM268" s="225"/>
      <c r="BN268" s="225"/>
      <c r="BO268" s="225"/>
      <c r="BP268" s="225"/>
      <c r="BQ268" s="225"/>
      <c r="BR268" s="225"/>
      <c r="BS268" s="225"/>
      <c r="BT268" s="225"/>
      <c r="BU268" s="225"/>
      <c r="BV268" s="225"/>
      <c r="BW268" s="225"/>
      <c r="BX268" s="225"/>
      <c r="BY268" s="225"/>
      <c r="BZ268" s="225"/>
      <c r="CA268" s="225"/>
      <c r="CB268" s="225"/>
      <c r="CC268" s="225"/>
      <c r="CD268" s="225"/>
      <c r="CE268" s="64"/>
      <c r="CF268" s="64"/>
      <c r="CG268" s="64"/>
      <c r="CH268" s="64"/>
      <c r="CI268" s="64"/>
      <c r="CJ268" s="64"/>
      <c r="CK268" s="64"/>
      <c r="CL268" s="64"/>
      <c r="CM268" s="64"/>
      <c r="CN268" s="64"/>
      <c r="CO268" s="64"/>
      <c r="CP268" s="64"/>
      <c r="CQ268" s="64"/>
    </row>
    <row r="269" spans="1:95" s="1" customFormat="1" ht="88.5" customHeight="1" x14ac:dyDescent="0.2">
      <c r="A269" s="392"/>
      <c r="B269" s="239" t="s">
        <v>820</v>
      </c>
      <c r="C269" s="504" t="s">
        <v>821</v>
      </c>
      <c r="D269" s="654"/>
      <c r="E269" s="696"/>
      <c r="F269" s="654"/>
      <c r="G269" s="696"/>
      <c r="H269" s="654"/>
      <c r="I269" s="696"/>
      <c r="J269" s="654"/>
      <c r="K269" s="696"/>
      <c r="L269" s="654"/>
      <c r="M269" s="696"/>
      <c r="N269" s="654"/>
      <c r="O269" s="696"/>
      <c r="P269" s="654"/>
      <c r="Q269" s="696"/>
      <c r="R269" s="654"/>
      <c r="S269" s="696"/>
      <c r="T269" s="654"/>
      <c r="U269" s="696"/>
      <c r="V269" s="654"/>
      <c r="W269" s="696"/>
      <c r="X269" s="508" t="str">
        <f>IF(X267="na", "na"," ")</f>
        <v xml:space="preserve"> </v>
      </c>
      <c r="Y269" s="278">
        <f>IF(OR(D269="s",F269="s",H269="s",J269="s",L269="s",N269="s",P269="s",R269="s",T269="s",V269="s"), 0, IF(OR(D269="a",F269="a",H269="a",J269="a",L269="a",N269="a",P269="a",R269="a",T269="a",V269="a"),Z269,0))</f>
        <v>0</v>
      </c>
      <c r="Z269" s="379">
        <f>IF(X269="na",0,5)</f>
        <v>5</v>
      </c>
      <c r="AA269" s="256">
        <f>COUNTIF(D269:W269,"a")+COUNTIF(D269:W269,"s")+COUNTIF(X269,"na")</f>
        <v>0</v>
      </c>
      <c r="AB269" s="447"/>
      <c r="AC269" s="225"/>
      <c r="AD269" s="228" t="s">
        <v>52</v>
      </c>
      <c r="AE269" s="225"/>
      <c r="AF269" s="225"/>
      <c r="AG269" s="225"/>
      <c r="AH269" s="225"/>
      <c r="AI269" s="225"/>
      <c r="AJ269" s="225"/>
      <c r="AK269" s="225"/>
      <c r="AL269" s="225"/>
      <c r="AM269" s="225"/>
      <c r="AN269" s="225"/>
      <c r="AO269" s="225"/>
      <c r="AP269" s="225"/>
      <c r="AQ269" s="225"/>
      <c r="AR269" s="225"/>
      <c r="AS269" s="225"/>
      <c r="AT269" s="225"/>
      <c r="AU269" s="225"/>
      <c r="AV269" s="225"/>
      <c r="AW269" s="225"/>
      <c r="AX269" s="225"/>
      <c r="AY269" s="225"/>
      <c r="AZ269" s="225"/>
      <c r="BA269" s="225"/>
      <c r="BB269" s="225"/>
      <c r="BC269" s="225"/>
      <c r="BD269" s="225"/>
      <c r="BE269" s="225"/>
      <c r="BF269" s="225"/>
      <c r="BG269" s="225"/>
      <c r="BH269" s="225"/>
      <c r="BI269" s="225"/>
      <c r="BJ269" s="225"/>
      <c r="BK269" s="225"/>
      <c r="BL269" s="225"/>
      <c r="BM269" s="225"/>
      <c r="BN269" s="225"/>
      <c r="BO269" s="225"/>
      <c r="BP269" s="225"/>
      <c r="BQ269" s="225"/>
      <c r="BR269" s="225"/>
      <c r="BS269" s="225"/>
      <c r="BT269" s="225"/>
      <c r="BU269" s="225"/>
      <c r="BV269" s="225"/>
      <c r="BW269" s="225"/>
      <c r="BX269" s="225"/>
      <c r="BY269" s="225"/>
      <c r="BZ269" s="225"/>
      <c r="CA269" s="225"/>
      <c r="CB269" s="225"/>
      <c r="CC269" s="225"/>
      <c r="CD269" s="225"/>
      <c r="CE269" s="64"/>
      <c r="CF269" s="64"/>
      <c r="CG269" s="64"/>
      <c r="CH269" s="64"/>
      <c r="CI269" s="64"/>
      <c r="CJ269" s="64"/>
      <c r="CK269" s="64"/>
      <c r="CL269" s="64"/>
      <c r="CM269" s="64"/>
      <c r="CN269" s="64"/>
      <c r="CO269" s="64"/>
      <c r="CP269" s="64"/>
      <c r="CQ269" s="64"/>
    </row>
    <row r="270" spans="1:95" s="1" customFormat="1" ht="30" customHeight="1" x14ac:dyDescent="0.2">
      <c r="A270" s="375"/>
      <c r="B270" s="7"/>
      <c r="C270" s="347" t="s">
        <v>822</v>
      </c>
      <c r="D270" s="726"/>
      <c r="E270" s="726"/>
      <c r="F270" s="726"/>
      <c r="G270" s="726"/>
      <c r="H270" s="726"/>
      <c r="I270" s="726"/>
      <c r="J270" s="726"/>
      <c r="K270" s="726"/>
      <c r="L270" s="726"/>
      <c r="M270" s="726"/>
      <c r="N270" s="726"/>
      <c r="O270" s="726"/>
      <c r="P270" s="726"/>
      <c r="Q270" s="726"/>
      <c r="R270" s="726"/>
      <c r="S270" s="726"/>
      <c r="T270" s="726"/>
      <c r="U270" s="726"/>
      <c r="V270" s="726"/>
      <c r="W270" s="726"/>
      <c r="X270" s="726"/>
      <c r="Y270" s="726"/>
      <c r="Z270" s="727"/>
      <c r="AA270" s="256"/>
      <c r="AB270" s="64"/>
      <c r="AC270" s="225"/>
      <c r="AD270" s="228"/>
      <c r="AE270" s="225"/>
      <c r="AF270" s="225"/>
      <c r="AG270" s="225"/>
      <c r="AH270" s="225"/>
      <c r="AI270" s="225"/>
      <c r="AJ270" s="225"/>
      <c r="AK270" s="225"/>
      <c r="AL270" s="225"/>
      <c r="AM270" s="225"/>
      <c r="AN270" s="225"/>
      <c r="AO270" s="225"/>
      <c r="AP270" s="225"/>
      <c r="AQ270" s="225"/>
      <c r="AR270" s="225"/>
      <c r="AS270" s="225"/>
      <c r="AT270" s="225"/>
      <c r="AU270" s="225"/>
      <c r="AV270" s="225"/>
      <c r="AW270" s="225"/>
      <c r="AX270" s="225"/>
      <c r="AY270" s="225"/>
      <c r="AZ270" s="225"/>
      <c r="BA270" s="225"/>
      <c r="BB270" s="225"/>
      <c r="BC270" s="225"/>
      <c r="BD270" s="225"/>
      <c r="BE270" s="225"/>
      <c r="BF270" s="225"/>
      <c r="BG270" s="225"/>
      <c r="BH270" s="225"/>
      <c r="BI270" s="225"/>
      <c r="BJ270" s="225"/>
      <c r="BK270" s="225"/>
      <c r="BL270" s="225"/>
      <c r="BM270" s="225"/>
      <c r="BN270" s="225"/>
      <c r="BO270" s="225"/>
      <c r="BP270" s="225"/>
      <c r="BQ270" s="225"/>
      <c r="BR270" s="225"/>
      <c r="BS270" s="225"/>
      <c r="BT270" s="225"/>
      <c r="BU270" s="225"/>
      <c r="BV270" s="225"/>
      <c r="BW270" s="225"/>
      <c r="BX270" s="225"/>
      <c r="BY270" s="225"/>
      <c r="BZ270" s="225"/>
      <c r="CA270" s="225"/>
      <c r="CB270" s="225"/>
      <c r="CC270" s="225"/>
      <c r="CD270" s="225"/>
      <c r="CE270" s="64"/>
      <c r="CF270" s="64"/>
      <c r="CG270" s="64"/>
      <c r="CH270" s="64"/>
      <c r="CI270" s="64"/>
      <c r="CJ270" s="64"/>
      <c r="CK270" s="64"/>
      <c r="CL270" s="64"/>
      <c r="CM270" s="64"/>
      <c r="CN270" s="64"/>
      <c r="CO270" s="64"/>
      <c r="CP270" s="64"/>
      <c r="CQ270" s="64"/>
    </row>
    <row r="271" spans="1:95" s="1" customFormat="1" ht="67.7" customHeight="1" x14ac:dyDescent="0.2">
      <c r="A271" s="392"/>
      <c r="B271" s="237" t="s">
        <v>823</v>
      </c>
      <c r="C271" s="151" t="s">
        <v>824</v>
      </c>
      <c r="D271" s="691"/>
      <c r="E271" s="692"/>
      <c r="F271" s="691"/>
      <c r="G271" s="692"/>
      <c r="H271" s="691"/>
      <c r="I271" s="692"/>
      <c r="J271" s="691"/>
      <c r="K271" s="692"/>
      <c r="L271" s="691"/>
      <c r="M271" s="692"/>
      <c r="N271" s="691"/>
      <c r="O271" s="692"/>
      <c r="P271" s="691"/>
      <c r="Q271" s="692"/>
      <c r="R271" s="691"/>
      <c r="S271" s="692"/>
      <c r="T271" s="691"/>
      <c r="U271" s="692"/>
      <c r="V271" s="691"/>
      <c r="W271" s="692"/>
      <c r="X271" s="510"/>
      <c r="Y271" s="113">
        <f>IF(OR(D271="s",F271="s",H271="s",J271="s",L271="s",N271="s",P271="s",R271="s",T271="s",V271="s"), 0, IF(OR(D271="a",F271="a",H271="a",J271="a",L271="a",N271="a",P271="a",R271="a",T271="a",V271="a"),Z271,0))</f>
        <v>0</v>
      </c>
      <c r="Z271" s="370">
        <f>IF(X271="na",0,10)</f>
        <v>10</v>
      </c>
      <c r="AA271" s="256">
        <f>COUNTIF(D271:W271,"a")+COUNTIF(D271:W271,"s")+COUNTIF(X271,"na")</f>
        <v>0</v>
      </c>
      <c r="AB271" s="447"/>
      <c r="AC271" s="225"/>
      <c r="AD271" s="228" t="s">
        <v>52</v>
      </c>
      <c r="AE271" s="225"/>
      <c r="AF271" s="225"/>
      <c r="AG271" s="225"/>
      <c r="AH271" s="225"/>
      <c r="AI271" s="225"/>
      <c r="AJ271" s="225"/>
      <c r="AK271" s="225"/>
      <c r="AL271" s="225"/>
      <c r="AM271" s="225"/>
      <c r="AN271" s="225"/>
      <c r="AO271" s="225"/>
      <c r="AP271" s="225"/>
      <c r="AQ271" s="225"/>
      <c r="AR271" s="225"/>
      <c r="AS271" s="225"/>
      <c r="AT271" s="225"/>
      <c r="AU271" s="225"/>
      <c r="AV271" s="225"/>
      <c r="AW271" s="225"/>
      <c r="AX271" s="225"/>
      <c r="AY271" s="225"/>
      <c r="AZ271" s="225"/>
      <c r="BA271" s="225"/>
      <c r="BB271" s="225"/>
      <c r="BC271" s="225"/>
      <c r="BD271" s="225"/>
      <c r="BE271" s="225"/>
      <c r="BF271" s="225"/>
      <c r="BG271" s="225"/>
      <c r="BH271" s="225"/>
      <c r="BI271" s="225"/>
      <c r="BJ271" s="225"/>
      <c r="BK271" s="225"/>
      <c r="BL271" s="225"/>
      <c r="BM271" s="225"/>
      <c r="BN271" s="225"/>
      <c r="BO271" s="225"/>
      <c r="BP271" s="225"/>
      <c r="BQ271" s="225"/>
      <c r="BR271" s="225"/>
      <c r="BS271" s="225"/>
      <c r="BT271" s="225"/>
      <c r="BU271" s="225"/>
      <c r="BV271" s="225"/>
      <c r="BW271" s="225"/>
      <c r="BX271" s="225"/>
      <c r="BY271" s="225"/>
      <c r="BZ271" s="225"/>
      <c r="CA271" s="225"/>
      <c r="CB271" s="225"/>
      <c r="CC271" s="225"/>
      <c r="CD271" s="225"/>
      <c r="CE271" s="64"/>
      <c r="CF271" s="64"/>
      <c r="CG271" s="64"/>
      <c r="CH271" s="64"/>
      <c r="CI271" s="64"/>
      <c r="CJ271" s="64"/>
      <c r="CK271" s="64"/>
      <c r="CL271" s="64"/>
      <c r="CM271" s="64"/>
      <c r="CN271" s="64"/>
      <c r="CO271" s="64"/>
      <c r="CP271" s="64"/>
      <c r="CQ271" s="64"/>
    </row>
    <row r="272" spans="1:95" s="1" customFormat="1" ht="150" customHeight="1" x14ac:dyDescent="0.2">
      <c r="A272" s="392"/>
      <c r="B272" s="244" t="s">
        <v>825</v>
      </c>
      <c r="C272" s="151" t="s">
        <v>826</v>
      </c>
      <c r="D272" s="651"/>
      <c r="E272" s="682"/>
      <c r="F272" s="651"/>
      <c r="G272" s="682"/>
      <c r="H272" s="651"/>
      <c r="I272" s="682"/>
      <c r="J272" s="651"/>
      <c r="K272" s="682"/>
      <c r="L272" s="651"/>
      <c r="M272" s="682"/>
      <c r="N272" s="651"/>
      <c r="O272" s="682"/>
      <c r="P272" s="651"/>
      <c r="Q272" s="682"/>
      <c r="R272" s="651"/>
      <c r="S272" s="682"/>
      <c r="T272" s="651"/>
      <c r="U272" s="682"/>
      <c r="V272" s="651"/>
      <c r="W272" s="682"/>
      <c r="X272" s="511" t="str">
        <f>IF(X271="na", "na"," ")</f>
        <v xml:space="preserve"> </v>
      </c>
      <c r="Y272" s="114">
        <f>IF(OR(D272="s",F272="s",H272="s",J272="s",L272="s",N272="s",P272="s",R272="s",T272="s",V272="s"), 0, IF(OR(D272="a",F272="a",H272="a",J272="a",L272="a",N272="a",P272="a",R272="a",T272="a",V272="a"),Z272,0))</f>
        <v>0</v>
      </c>
      <c r="Z272" s="370">
        <f>IF(X272="na",0,10)</f>
        <v>10</v>
      </c>
      <c r="AA272" s="256">
        <f>COUNTIF(D272:W272,"a")+COUNTIF(D272:W272,"s")+COUNTIF(X272,"na")</f>
        <v>0</v>
      </c>
      <c r="AB272" s="447"/>
      <c r="AC272" s="225"/>
      <c r="AD272" s="228"/>
      <c r="AE272" s="225"/>
      <c r="AF272" s="225"/>
      <c r="AG272" s="225"/>
      <c r="AH272" s="225"/>
      <c r="AI272" s="225"/>
      <c r="AJ272" s="225"/>
      <c r="AK272" s="225"/>
      <c r="AL272" s="225"/>
      <c r="AM272" s="225"/>
      <c r="AN272" s="225"/>
      <c r="AO272" s="225"/>
      <c r="AP272" s="225"/>
      <c r="AQ272" s="225"/>
      <c r="AR272" s="225"/>
      <c r="AS272" s="225"/>
      <c r="AT272" s="225"/>
      <c r="AU272" s="225"/>
      <c r="AV272" s="225"/>
      <c r="AW272" s="225"/>
      <c r="AX272" s="225"/>
      <c r="AY272" s="225"/>
      <c r="AZ272" s="225"/>
      <c r="BA272" s="225"/>
      <c r="BB272" s="225"/>
      <c r="BC272" s="225"/>
      <c r="BD272" s="225"/>
      <c r="BE272" s="225"/>
      <c r="BF272" s="225"/>
      <c r="BG272" s="225"/>
      <c r="BH272" s="225"/>
      <c r="BI272" s="225"/>
      <c r="BJ272" s="225"/>
      <c r="BK272" s="225"/>
      <c r="BL272" s="225"/>
      <c r="BM272" s="225"/>
      <c r="BN272" s="225"/>
      <c r="BO272" s="225"/>
      <c r="BP272" s="225"/>
      <c r="BQ272" s="225"/>
      <c r="BR272" s="225"/>
      <c r="BS272" s="225"/>
      <c r="BT272" s="225"/>
      <c r="BU272" s="225"/>
      <c r="BV272" s="225"/>
      <c r="BW272" s="225"/>
      <c r="BX272" s="225"/>
      <c r="BY272" s="225"/>
      <c r="BZ272" s="225"/>
      <c r="CA272" s="225"/>
      <c r="CB272" s="225"/>
      <c r="CC272" s="225"/>
      <c r="CD272" s="225"/>
      <c r="CE272" s="64"/>
      <c r="CF272" s="64"/>
      <c r="CG272" s="64"/>
      <c r="CH272" s="64"/>
      <c r="CI272" s="64"/>
      <c r="CJ272" s="64"/>
      <c r="CK272" s="64"/>
      <c r="CL272" s="64"/>
      <c r="CM272" s="64"/>
      <c r="CN272" s="64"/>
      <c r="CO272" s="64"/>
      <c r="CP272" s="64"/>
      <c r="CQ272" s="64"/>
    </row>
    <row r="273" spans="1:95" s="1" customFormat="1" ht="88.5" customHeight="1" thickBot="1" x14ac:dyDescent="0.25">
      <c r="A273" s="392"/>
      <c r="B273" s="244" t="s">
        <v>827</v>
      </c>
      <c r="C273" s="151" t="s">
        <v>828</v>
      </c>
      <c r="D273" s="651"/>
      <c r="E273" s="682"/>
      <c r="F273" s="651"/>
      <c r="G273" s="682"/>
      <c r="H273" s="651"/>
      <c r="I273" s="682"/>
      <c r="J273" s="651"/>
      <c r="K273" s="682"/>
      <c r="L273" s="651"/>
      <c r="M273" s="682"/>
      <c r="N273" s="651"/>
      <c r="O273" s="682"/>
      <c r="P273" s="651"/>
      <c r="Q273" s="682"/>
      <c r="R273" s="651"/>
      <c r="S273" s="682"/>
      <c r="T273" s="651"/>
      <c r="U273" s="682"/>
      <c r="V273" s="651"/>
      <c r="W273" s="682"/>
      <c r="X273" s="511" t="str">
        <f>IF(X271="na", "na"," ")</f>
        <v xml:space="preserve"> </v>
      </c>
      <c r="Y273" s="114">
        <f>IF(OR(D273="s",F273="s",H273="s",J273="s",L273="s",N273="s",P273="s",R273="s",T273="s",V273="s"), 0, IF(OR(D273="a",F273="a",H273="a",J273="a",L273="a",N273="a",P273="a",R273="a",T273="a",V273="a"),Z273,0))</f>
        <v>0</v>
      </c>
      <c r="Z273" s="370">
        <f>IF(X273="na",0,5)</f>
        <v>5</v>
      </c>
      <c r="AA273" s="256">
        <f>COUNTIF(D273:W273,"a")+COUNTIF(D273:W273,"s")+COUNTIF(X273,"na")</f>
        <v>0</v>
      </c>
      <c r="AB273" s="447"/>
      <c r="AC273" s="225"/>
      <c r="AD273" s="228" t="s">
        <v>52</v>
      </c>
      <c r="AE273" s="225"/>
      <c r="AF273" s="225"/>
      <c r="AG273" s="225"/>
      <c r="AH273" s="225"/>
      <c r="AI273" s="225"/>
      <c r="AJ273" s="225"/>
      <c r="AK273" s="225"/>
      <c r="AL273" s="225"/>
      <c r="AM273" s="225"/>
      <c r="AN273" s="225"/>
      <c r="AO273" s="225"/>
      <c r="AP273" s="225"/>
      <c r="AQ273" s="225"/>
      <c r="AR273" s="225"/>
      <c r="AS273" s="225"/>
      <c r="AT273" s="225"/>
      <c r="AU273" s="225"/>
      <c r="AV273" s="225"/>
      <c r="AW273" s="225"/>
      <c r="AX273" s="225"/>
      <c r="AY273" s="225"/>
      <c r="AZ273" s="225"/>
      <c r="BA273" s="225"/>
      <c r="BB273" s="225"/>
      <c r="BC273" s="225"/>
      <c r="BD273" s="225"/>
      <c r="BE273" s="225"/>
      <c r="BF273" s="225"/>
      <c r="BG273" s="225"/>
      <c r="BH273" s="225"/>
      <c r="BI273" s="225"/>
      <c r="BJ273" s="225"/>
      <c r="BK273" s="225"/>
      <c r="BL273" s="225"/>
      <c r="BM273" s="225"/>
      <c r="BN273" s="225"/>
      <c r="BO273" s="225"/>
      <c r="BP273" s="225"/>
      <c r="BQ273" s="225"/>
      <c r="BR273" s="225"/>
      <c r="BS273" s="225"/>
      <c r="BT273" s="225"/>
      <c r="BU273" s="225"/>
      <c r="BV273" s="225"/>
      <c r="BW273" s="225"/>
      <c r="BX273" s="225"/>
      <c r="BY273" s="225"/>
      <c r="BZ273" s="225"/>
      <c r="CA273" s="225"/>
      <c r="CB273" s="225"/>
      <c r="CC273" s="225"/>
      <c r="CD273" s="225"/>
      <c r="CE273" s="64"/>
      <c r="CF273" s="64"/>
      <c r="CG273" s="64"/>
      <c r="CH273" s="64"/>
      <c r="CI273" s="64"/>
      <c r="CJ273" s="64"/>
      <c r="CK273" s="64"/>
      <c r="CL273" s="64"/>
      <c r="CM273" s="64"/>
      <c r="CN273" s="64"/>
      <c r="CO273" s="64"/>
      <c r="CP273" s="64"/>
      <c r="CQ273" s="64"/>
    </row>
    <row r="274" spans="1:95" s="1" customFormat="1" ht="21" customHeight="1" thickTop="1" thickBot="1" x14ac:dyDescent="0.25">
      <c r="A274" s="375"/>
      <c r="B274" s="67"/>
      <c r="C274" s="137"/>
      <c r="D274" s="697" t="s">
        <v>199</v>
      </c>
      <c r="E274" s="698"/>
      <c r="F274" s="698"/>
      <c r="G274" s="698"/>
      <c r="H274" s="698"/>
      <c r="I274" s="698"/>
      <c r="J274" s="698"/>
      <c r="K274" s="698"/>
      <c r="L274" s="698"/>
      <c r="M274" s="698"/>
      <c r="N274" s="698"/>
      <c r="O274" s="698"/>
      <c r="P274" s="698"/>
      <c r="Q274" s="698"/>
      <c r="R274" s="698"/>
      <c r="S274" s="698"/>
      <c r="T274" s="698"/>
      <c r="U274" s="698"/>
      <c r="V274" s="698"/>
      <c r="W274" s="698"/>
      <c r="X274" s="744"/>
      <c r="Y274" s="245">
        <f>SUM(Y256:Y273)</f>
        <v>0</v>
      </c>
      <c r="Z274" s="373">
        <f>SUM(Z256:Z258)+Z264+SUM(Z267:Z273)</f>
        <v>95</v>
      </c>
      <c r="AA274" s="256"/>
      <c r="AB274" s="64"/>
      <c r="AC274" s="225"/>
      <c r="AD274" s="228"/>
      <c r="AE274" s="225"/>
      <c r="AF274" s="225"/>
      <c r="AG274" s="225"/>
      <c r="AH274" s="225"/>
      <c r="AI274" s="225"/>
      <c r="AJ274" s="225"/>
      <c r="AK274" s="225"/>
      <c r="AL274" s="225"/>
      <c r="AM274" s="225"/>
      <c r="AN274" s="225"/>
      <c r="AO274" s="225"/>
      <c r="AP274" s="225"/>
      <c r="AQ274" s="225"/>
      <c r="AR274" s="225"/>
      <c r="AS274" s="225"/>
      <c r="AT274" s="225"/>
      <c r="AU274" s="225"/>
      <c r="AV274" s="225"/>
      <c r="AW274" s="225"/>
      <c r="AX274" s="225"/>
      <c r="AY274" s="225"/>
      <c r="AZ274" s="225"/>
      <c r="BA274" s="225"/>
      <c r="BB274" s="225"/>
      <c r="BC274" s="225"/>
      <c r="BD274" s="225"/>
      <c r="BE274" s="225"/>
      <c r="BF274" s="225"/>
      <c r="BG274" s="225"/>
      <c r="BH274" s="225"/>
      <c r="BI274" s="225"/>
      <c r="BJ274" s="225"/>
      <c r="BK274" s="225"/>
      <c r="BL274" s="225"/>
      <c r="BM274" s="225"/>
      <c r="BN274" s="225"/>
      <c r="BO274" s="225"/>
      <c r="BP274" s="225"/>
      <c r="BQ274" s="225"/>
      <c r="BR274" s="225"/>
      <c r="BS274" s="225"/>
      <c r="BT274" s="225"/>
      <c r="BU274" s="225"/>
      <c r="BV274" s="225"/>
      <c r="BW274" s="225"/>
      <c r="BX274" s="225"/>
      <c r="BY274" s="225"/>
      <c r="BZ274" s="225"/>
      <c r="CA274" s="225"/>
      <c r="CB274" s="225"/>
      <c r="CC274" s="225"/>
      <c r="CD274" s="225"/>
      <c r="CE274" s="64"/>
      <c r="CF274" s="64"/>
      <c r="CG274" s="64"/>
      <c r="CH274" s="64"/>
      <c r="CI274" s="64"/>
      <c r="CJ274" s="64"/>
      <c r="CK274" s="64"/>
      <c r="CL274" s="64"/>
      <c r="CM274" s="64"/>
      <c r="CN274" s="64"/>
      <c r="CO274" s="64"/>
      <c r="CP274" s="64"/>
      <c r="CQ274" s="64"/>
    </row>
    <row r="275" spans="1:95" s="1" customFormat="1" ht="21" customHeight="1" thickBot="1" x14ac:dyDescent="0.25">
      <c r="A275" s="365"/>
      <c r="B275" s="170"/>
      <c r="C275" s="337"/>
      <c r="D275" s="700"/>
      <c r="E275" s="701"/>
      <c r="F275" s="778">
        <f>IF(AND(X267="na",X271="na"),0,IF(X267="na",15,IF(X271="na",20,35)))</f>
        <v>35</v>
      </c>
      <c r="G275" s="694"/>
      <c r="H275" s="694"/>
      <c r="I275" s="694"/>
      <c r="J275" s="694"/>
      <c r="K275" s="694"/>
      <c r="L275" s="694"/>
      <c r="M275" s="694"/>
      <c r="N275" s="694"/>
      <c r="O275" s="694"/>
      <c r="P275" s="694"/>
      <c r="Q275" s="694"/>
      <c r="R275" s="694"/>
      <c r="S275" s="694"/>
      <c r="T275" s="694"/>
      <c r="U275" s="694"/>
      <c r="V275" s="694"/>
      <c r="W275" s="694"/>
      <c r="X275" s="694"/>
      <c r="Y275" s="694"/>
      <c r="Z275" s="695"/>
      <c r="AA275" s="256"/>
      <c r="AB275" s="64"/>
      <c r="AC275" s="225"/>
      <c r="AD275" s="228"/>
      <c r="AE275" s="225"/>
      <c r="AF275" s="225"/>
      <c r="AG275" s="225"/>
      <c r="AH275" s="225"/>
      <c r="AI275" s="225"/>
      <c r="AJ275" s="225"/>
      <c r="AK275" s="225"/>
      <c r="AL275" s="225"/>
      <c r="AM275" s="225"/>
      <c r="AN275" s="225"/>
      <c r="AO275" s="225"/>
      <c r="AP275" s="225"/>
      <c r="AQ275" s="225"/>
      <c r="AR275" s="225"/>
      <c r="AS275" s="225"/>
      <c r="AT275" s="225"/>
      <c r="AU275" s="225"/>
      <c r="AV275" s="225"/>
      <c r="AW275" s="225"/>
      <c r="AX275" s="225"/>
      <c r="AY275" s="225"/>
      <c r="AZ275" s="225"/>
      <c r="BA275" s="225"/>
      <c r="BB275" s="225"/>
      <c r="BC275" s="225"/>
      <c r="BD275" s="225"/>
      <c r="BE275" s="225"/>
      <c r="BF275" s="225"/>
      <c r="BG275" s="225"/>
      <c r="BH275" s="225"/>
      <c r="BI275" s="225"/>
      <c r="BJ275" s="225"/>
      <c r="BK275" s="225"/>
      <c r="BL275" s="225"/>
      <c r="BM275" s="225"/>
      <c r="BN275" s="225"/>
      <c r="BO275" s="225"/>
      <c r="BP275" s="225"/>
      <c r="BQ275" s="225"/>
      <c r="BR275" s="225"/>
      <c r="BS275" s="225"/>
      <c r="BT275" s="225"/>
      <c r="BU275" s="225"/>
      <c r="BV275" s="225"/>
      <c r="BW275" s="225"/>
      <c r="BX275" s="225"/>
      <c r="BY275" s="225"/>
      <c r="BZ275" s="225"/>
      <c r="CA275" s="225"/>
      <c r="CB275" s="225"/>
      <c r="CC275" s="225"/>
      <c r="CD275" s="225"/>
      <c r="CE275" s="64"/>
      <c r="CF275" s="64"/>
      <c r="CG275" s="64"/>
      <c r="CH275" s="64"/>
      <c r="CI275" s="64"/>
      <c r="CJ275" s="64"/>
      <c r="CK275" s="64"/>
      <c r="CL275" s="64"/>
      <c r="CM275" s="64"/>
      <c r="CN275" s="64"/>
      <c r="CO275" s="64"/>
      <c r="CP275" s="64"/>
      <c r="CQ275" s="64"/>
    </row>
    <row r="276" spans="1:95" s="1" customFormat="1" ht="30" customHeight="1" thickBot="1" x14ac:dyDescent="0.25">
      <c r="A276" s="362"/>
      <c r="B276" s="249">
        <v>5420</v>
      </c>
      <c r="C276" s="176" t="s">
        <v>829</v>
      </c>
      <c r="D276" s="247"/>
      <c r="E276" s="248"/>
      <c r="F276" s="247" t="s">
        <v>573</v>
      </c>
      <c r="G276" s="248"/>
      <c r="H276" s="247" t="s">
        <v>573</v>
      </c>
      <c r="I276" s="248"/>
      <c r="J276" s="247"/>
      <c r="K276" s="248"/>
      <c r="L276" s="247"/>
      <c r="M276" s="248"/>
      <c r="N276" s="247"/>
      <c r="O276" s="248"/>
      <c r="P276" s="247" t="s">
        <v>573</v>
      </c>
      <c r="Q276" s="248"/>
      <c r="R276" s="247"/>
      <c r="S276" s="248"/>
      <c r="T276" s="247"/>
      <c r="U276" s="248"/>
      <c r="V276" s="247"/>
      <c r="W276" s="248"/>
      <c r="X276" s="58"/>
      <c r="Y276" s="58"/>
      <c r="Z276" s="391"/>
      <c r="AA276" s="256"/>
      <c r="AB276" s="64"/>
      <c r="AC276" s="225"/>
      <c r="AD276" s="228"/>
      <c r="AE276" s="225"/>
      <c r="AF276" s="225"/>
      <c r="AG276" s="225"/>
      <c r="AH276" s="225"/>
      <c r="AI276" s="225"/>
      <c r="AJ276" s="225"/>
      <c r="AK276" s="225"/>
      <c r="AL276" s="225"/>
      <c r="AM276" s="225"/>
      <c r="AN276" s="225"/>
      <c r="AO276" s="225"/>
      <c r="AP276" s="225"/>
      <c r="AQ276" s="225"/>
      <c r="AR276" s="225"/>
      <c r="AS276" s="225"/>
      <c r="AT276" s="225"/>
      <c r="AU276" s="225"/>
      <c r="AV276" s="225"/>
      <c r="AW276" s="225"/>
      <c r="AX276" s="225"/>
      <c r="AY276" s="225"/>
      <c r="AZ276" s="225"/>
      <c r="BA276" s="225"/>
      <c r="BB276" s="225"/>
      <c r="BC276" s="225"/>
      <c r="BD276" s="225"/>
      <c r="BE276" s="225"/>
      <c r="BF276" s="225"/>
      <c r="BG276" s="225"/>
      <c r="BH276" s="225"/>
      <c r="BI276" s="225"/>
      <c r="BJ276" s="225"/>
      <c r="BK276" s="225"/>
      <c r="BL276" s="225"/>
      <c r="BM276" s="225"/>
      <c r="BN276" s="225"/>
      <c r="BO276" s="225"/>
      <c r="BP276" s="225"/>
      <c r="BQ276" s="225"/>
      <c r="BR276" s="225"/>
      <c r="BS276" s="225"/>
      <c r="BT276" s="225"/>
      <c r="BU276" s="225"/>
      <c r="BV276" s="225"/>
      <c r="BW276" s="225"/>
      <c r="BX276" s="225"/>
      <c r="BY276" s="225"/>
      <c r="BZ276" s="225"/>
      <c r="CA276" s="225"/>
      <c r="CB276" s="225"/>
      <c r="CC276" s="225"/>
      <c r="CD276" s="225"/>
      <c r="CE276" s="64"/>
      <c r="CF276" s="64"/>
      <c r="CG276" s="64"/>
      <c r="CH276" s="64"/>
      <c r="CI276" s="64"/>
      <c r="CJ276" s="64"/>
      <c r="CK276" s="64"/>
      <c r="CL276" s="64"/>
      <c r="CM276" s="64"/>
      <c r="CN276" s="64"/>
      <c r="CO276" s="64"/>
      <c r="CP276" s="64"/>
      <c r="CQ276" s="64"/>
    </row>
    <row r="277" spans="1:95" s="1" customFormat="1" ht="30" customHeight="1" x14ac:dyDescent="0.2">
      <c r="A277" s="362"/>
      <c r="B277" s="7"/>
      <c r="C277" s="503" t="s">
        <v>801</v>
      </c>
      <c r="D277" s="779"/>
      <c r="E277" s="779"/>
      <c r="F277" s="779"/>
      <c r="G277" s="779"/>
      <c r="H277" s="779"/>
      <c r="I277" s="779"/>
      <c r="J277" s="779"/>
      <c r="K277" s="779"/>
      <c r="L277" s="779"/>
      <c r="M277" s="779"/>
      <c r="N277" s="779"/>
      <c r="O277" s="779"/>
      <c r="P277" s="779"/>
      <c r="Q277" s="779"/>
      <c r="R277" s="779"/>
      <c r="S277" s="779"/>
      <c r="T277" s="779"/>
      <c r="U277" s="779"/>
      <c r="V277" s="779"/>
      <c r="W277" s="779"/>
      <c r="X277" s="779"/>
      <c r="Y277" s="779"/>
      <c r="Z277" s="780"/>
      <c r="AA277" s="256"/>
      <c r="AB277" s="64"/>
      <c r="AC277" s="225"/>
      <c r="AD277" s="228"/>
      <c r="AE277" s="225"/>
      <c r="AF277" s="225"/>
      <c r="AG277" s="225"/>
      <c r="AH277" s="225"/>
      <c r="AI277" s="225"/>
      <c r="AJ277" s="225"/>
      <c r="AK277" s="225"/>
      <c r="AL277" s="225"/>
      <c r="AM277" s="225"/>
      <c r="AN277" s="225"/>
      <c r="AO277" s="225"/>
      <c r="AP277" s="225"/>
      <c r="AQ277" s="225"/>
      <c r="AR277" s="225"/>
      <c r="AS277" s="225"/>
      <c r="AT277" s="225"/>
      <c r="AU277" s="225"/>
      <c r="AV277" s="225"/>
      <c r="AW277" s="225"/>
      <c r="AX277" s="225"/>
      <c r="AY277" s="225"/>
      <c r="AZ277" s="225"/>
      <c r="BA277" s="225"/>
      <c r="BB277" s="225"/>
      <c r="BC277" s="225"/>
      <c r="BD277" s="225"/>
      <c r="BE277" s="225"/>
      <c r="BF277" s="225"/>
      <c r="BG277" s="225"/>
      <c r="BH277" s="225"/>
      <c r="BI277" s="225"/>
      <c r="BJ277" s="225"/>
      <c r="BK277" s="225"/>
      <c r="BL277" s="225"/>
      <c r="BM277" s="225"/>
      <c r="BN277" s="225"/>
      <c r="BO277" s="225"/>
      <c r="BP277" s="225"/>
      <c r="BQ277" s="225"/>
      <c r="BR277" s="225"/>
      <c r="BS277" s="225"/>
      <c r="BT277" s="225"/>
      <c r="BU277" s="225"/>
      <c r="BV277" s="225"/>
      <c r="BW277" s="225"/>
      <c r="BX277" s="225"/>
      <c r="BY277" s="225"/>
      <c r="BZ277" s="225"/>
      <c r="CA277" s="225"/>
      <c r="CB277" s="225"/>
      <c r="CC277" s="225"/>
      <c r="CD277" s="225"/>
      <c r="CE277" s="64"/>
      <c r="CF277" s="64"/>
      <c r="CG277" s="64"/>
      <c r="CH277" s="64"/>
      <c r="CI277" s="64"/>
      <c r="CJ277" s="64"/>
      <c r="CK277" s="64"/>
      <c r="CL277" s="64"/>
      <c r="CM277" s="64"/>
      <c r="CN277" s="64"/>
      <c r="CO277" s="64"/>
      <c r="CP277" s="64"/>
      <c r="CQ277" s="64"/>
    </row>
    <row r="278" spans="1:95" s="1" customFormat="1" ht="45" customHeight="1" x14ac:dyDescent="0.2">
      <c r="A278" s="393"/>
      <c r="B278" s="507" t="s">
        <v>830</v>
      </c>
      <c r="C278" s="504" t="s">
        <v>831</v>
      </c>
      <c r="D278" s="761"/>
      <c r="E278" s="762"/>
      <c r="F278" s="761"/>
      <c r="G278" s="762"/>
      <c r="H278" s="761"/>
      <c r="I278" s="762"/>
      <c r="J278" s="761"/>
      <c r="K278" s="762"/>
      <c r="L278" s="761"/>
      <c r="M278" s="762"/>
      <c r="N278" s="761"/>
      <c r="O278" s="762"/>
      <c r="P278" s="761"/>
      <c r="Q278" s="762"/>
      <c r="R278" s="761"/>
      <c r="S278" s="762"/>
      <c r="T278" s="761"/>
      <c r="U278" s="762"/>
      <c r="V278" s="761"/>
      <c r="W278" s="762"/>
      <c r="X278" s="512"/>
      <c r="Y278" s="268">
        <f t="shared" ref="Y278:Y280" si="39">IF(OR(D278="s",F278="s",H278="s",J278="s",L278="s",N278="s",P278="s",R278="s",T278="s",V278="s"), 0, IF(OR(D278="a",F278="a",H278="a",J278="a",L278="a",N278="a",P278="a",R278="a",T278="a",V278="a"),Z278,0))</f>
        <v>0</v>
      </c>
      <c r="Z278" s="379">
        <f>IF(X278="na",0,10)</f>
        <v>10</v>
      </c>
      <c r="AA278" s="256">
        <f>COUNTIF(D278:W278,"a")+COUNTIF(D278:W278,"s")+COUNTIF(X278,"na")</f>
        <v>0</v>
      </c>
      <c r="AB278" s="447"/>
      <c r="AC278" s="225"/>
      <c r="AD278" s="228"/>
      <c r="AE278" s="225"/>
      <c r="AF278" s="225"/>
      <c r="AG278" s="225"/>
      <c r="AH278" s="225"/>
      <c r="AI278" s="225"/>
      <c r="AJ278" s="225"/>
      <c r="AK278" s="225"/>
      <c r="AL278" s="225"/>
      <c r="AM278" s="225"/>
      <c r="AN278" s="225"/>
      <c r="AO278" s="225"/>
      <c r="AP278" s="225"/>
      <c r="AQ278" s="225"/>
      <c r="AR278" s="225"/>
      <c r="AS278" s="225"/>
      <c r="AT278" s="225"/>
      <c r="AU278" s="225"/>
      <c r="AV278" s="225"/>
      <c r="AW278" s="225"/>
      <c r="AX278" s="225"/>
      <c r="AY278" s="225"/>
      <c r="AZ278" s="225"/>
      <c r="BA278" s="225"/>
      <c r="BB278" s="225"/>
      <c r="BC278" s="225"/>
      <c r="BD278" s="225"/>
      <c r="BE278" s="225"/>
      <c r="BF278" s="225"/>
      <c r="BG278" s="225"/>
      <c r="BH278" s="225"/>
      <c r="BI278" s="225"/>
      <c r="BJ278" s="225"/>
      <c r="BK278" s="225"/>
      <c r="BL278" s="225"/>
      <c r="BM278" s="225"/>
      <c r="BN278" s="225"/>
      <c r="BO278" s="225"/>
      <c r="BP278" s="225"/>
      <c r="BQ278" s="225"/>
      <c r="BR278" s="225"/>
      <c r="BS278" s="225"/>
      <c r="BT278" s="225"/>
      <c r="BU278" s="225"/>
      <c r="BV278" s="225"/>
      <c r="BW278" s="225"/>
      <c r="BX278" s="225"/>
      <c r="BY278" s="225"/>
      <c r="BZ278" s="225"/>
      <c r="CA278" s="225"/>
      <c r="CB278" s="225"/>
      <c r="CC278" s="225"/>
      <c r="CD278" s="225"/>
      <c r="CE278" s="64"/>
      <c r="CF278" s="64"/>
      <c r="CG278" s="64"/>
      <c r="CH278" s="64"/>
      <c r="CI278" s="64"/>
      <c r="CJ278" s="64"/>
      <c r="CK278" s="64"/>
      <c r="CL278" s="64"/>
      <c r="CM278" s="64"/>
      <c r="CN278" s="64"/>
      <c r="CO278" s="64"/>
      <c r="CP278" s="64"/>
      <c r="CQ278" s="64"/>
    </row>
    <row r="279" spans="1:95" s="1" customFormat="1" ht="30" customHeight="1" x14ac:dyDescent="0.2">
      <c r="A279" s="362"/>
      <c r="B279" s="7"/>
      <c r="C279" s="347" t="s">
        <v>804</v>
      </c>
      <c r="D279" s="728"/>
      <c r="E279" s="728"/>
      <c r="F279" s="728"/>
      <c r="G279" s="728"/>
      <c r="H279" s="728"/>
      <c r="I279" s="728"/>
      <c r="J279" s="728"/>
      <c r="K279" s="728"/>
      <c r="L279" s="728"/>
      <c r="M279" s="728"/>
      <c r="N279" s="728"/>
      <c r="O279" s="728"/>
      <c r="P279" s="728"/>
      <c r="Q279" s="728"/>
      <c r="R279" s="728"/>
      <c r="S279" s="728"/>
      <c r="T279" s="728"/>
      <c r="U279" s="728"/>
      <c r="V279" s="728"/>
      <c r="W279" s="728"/>
      <c r="X279" s="728"/>
      <c r="Y279" s="728"/>
      <c r="Z279" s="729"/>
      <c r="AA279" s="256"/>
      <c r="AB279" s="64"/>
      <c r="AC279" s="225"/>
      <c r="AD279" s="228"/>
      <c r="AE279" s="225"/>
      <c r="AF279" s="225"/>
      <c r="AG279" s="225"/>
      <c r="AH279" s="225"/>
      <c r="AI279" s="225"/>
      <c r="AJ279" s="225"/>
      <c r="AK279" s="225"/>
      <c r="AL279" s="225"/>
      <c r="AM279" s="225"/>
      <c r="AN279" s="225"/>
      <c r="AO279" s="225"/>
      <c r="AP279" s="225"/>
      <c r="AQ279" s="225"/>
      <c r="AR279" s="225"/>
      <c r="AS279" s="225"/>
      <c r="AT279" s="225"/>
      <c r="AU279" s="225"/>
      <c r="AV279" s="225"/>
      <c r="AW279" s="225"/>
      <c r="AX279" s="225"/>
      <c r="AY279" s="225"/>
      <c r="AZ279" s="225"/>
      <c r="BA279" s="225"/>
      <c r="BB279" s="225"/>
      <c r="BC279" s="225"/>
      <c r="BD279" s="225"/>
      <c r="BE279" s="225"/>
      <c r="BF279" s="225"/>
      <c r="BG279" s="225"/>
      <c r="BH279" s="225"/>
      <c r="BI279" s="225"/>
      <c r="BJ279" s="225"/>
      <c r="BK279" s="225"/>
      <c r="BL279" s="225"/>
      <c r="BM279" s="225"/>
      <c r="BN279" s="225"/>
      <c r="BO279" s="225"/>
      <c r="BP279" s="225"/>
      <c r="BQ279" s="225"/>
      <c r="BR279" s="225"/>
      <c r="BS279" s="225"/>
      <c r="BT279" s="225"/>
      <c r="BU279" s="225"/>
      <c r="BV279" s="225"/>
      <c r="BW279" s="225"/>
      <c r="BX279" s="225"/>
      <c r="BY279" s="225"/>
      <c r="BZ279" s="225"/>
      <c r="CA279" s="225"/>
      <c r="CB279" s="225"/>
      <c r="CC279" s="225"/>
      <c r="CD279" s="225"/>
      <c r="CE279" s="64"/>
      <c r="CF279" s="64"/>
      <c r="CG279" s="64"/>
      <c r="CH279" s="64"/>
      <c r="CI279" s="64"/>
      <c r="CJ279" s="64"/>
      <c r="CK279" s="64"/>
      <c r="CL279" s="64"/>
      <c r="CM279" s="64"/>
      <c r="CN279" s="64"/>
      <c r="CO279" s="64"/>
      <c r="CP279" s="64"/>
      <c r="CQ279" s="64"/>
    </row>
    <row r="280" spans="1:95" s="1" customFormat="1" ht="106.5" customHeight="1" x14ac:dyDescent="0.2">
      <c r="A280" s="393"/>
      <c r="B280" s="507" t="s">
        <v>832</v>
      </c>
      <c r="C280" s="513" t="s">
        <v>833</v>
      </c>
      <c r="D280" s="761"/>
      <c r="E280" s="762"/>
      <c r="F280" s="761"/>
      <c r="G280" s="762"/>
      <c r="H280" s="761"/>
      <c r="I280" s="762"/>
      <c r="J280" s="761"/>
      <c r="K280" s="762"/>
      <c r="L280" s="761"/>
      <c r="M280" s="762"/>
      <c r="N280" s="761"/>
      <c r="O280" s="762"/>
      <c r="P280" s="761"/>
      <c r="Q280" s="762"/>
      <c r="R280" s="761"/>
      <c r="S280" s="762"/>
      <c r="T280" s="761"/>
      <c r="U280" s="762"/>
      <c r="V280" s="761"/>
      <c r="W280" s="762"/>
      <c r="X280" s="514" t="str">
        <f>IF(X278="na","na","")</f>
        <v/>
      </c>
      <c r="Y280" s="268">
        <f t="shared" si="39"/>
        <v>0</v>
      </c>
      <c r="Z280" s="379">
        <f>IF(X280="na",0,50)</f>
        <v>50</v>
      </c>
      <c r="AA280" s="256">
        <f>COUNTIF(D280:W280,"a")+COUNTIF(D280:W280,"s")+COUNTIF(X280,"na")</f>
        <v>0</v>
      </c>
      <c r="AB280" s="447"/>
      <c r="AC280" s="225"/>
      <c r="AD280" s="228"/>
      <c r="AE280" s="225"/>
      <c r="AF280" s="225"/>
      <c r="AG280" s="225"/>
      <c r="AH280" s="225"/>
      <c r="AI280" s="225"/>
      <c r="AJ280" s="225"/>
      <c r="AK280" s="225"/>
      <c r="AL280" s="225"/>
      <c r="AM280" s="225"/>
      <c r="AN280" s="225"/>
      <c r="AO280" s="225"/>
      <c r="AP280" s="225"/>
      <c r="AQ280" s="225"/>
      <c r="AR280" s="225"/>
      <c r="AS280" s="225"/>
      <c r="AT280" s="225"/>
      <c r="AU280" s="225"/>
      <c r="AV280" s="225"/>
      <c r="AW280" s="225"/>
      <c r="AX280" s="225"/>
      <c r="AY280" s="225"/>
      <c r="AZ280" s="225"/>
      <c r="BA280" s="225"/>
      <c r="BB280" s="225"/>
      <c r="BC280" s="225"/>
      <c r="BD280" s="225"/>
      <c r="BE280" s="225"/>
      <c r="BF280" s="225"/>
      <c r="BG280" s="225"/>
      <c r="BH280" s="225"/>
      <c r="BI280" s="225"/>
      <c r="BJ280" s="225"/>
      <c r="BK280" s="225"/>
      <c r="BL280" s="225"/>
      <c r="BM280" s="225"/>
      <c r="BN280" s="225"/>
      <c r="BO280" s="225"/>
      <c r="BP280" s="225"/>
      <c r="BQ280" s="225"/>
      <c r="BR280" s="225"/>
      <c r="BS280" s="225"/>
      <c r="BT280" s="225"/>
      <c r="BU280" s="225"/>
      <c r="BV280" s="225"/>
      <c r="BW280" s="225"/>
      <c r="BX280" s="225"/>
      <c r="BY280" s="225"/>
      <c r="BZ280" s="225"/>
      <c r="CA280" s="225"/>
      <c r="CB280" s="225"/>
      <c r="CC280" s="225"/>
      <c r="CD280" s="225"/>
      <c r="CE280" s="64"/>
      <c r="CF280" s="64"/>
      <c r="CG280" s="64"/>
      <c r="CH280" s="64"/>
      <c r="CI280" s="64"/>
      <c r="CJ280" s="64"/>
      <c r="CK280" s="64"/>
      <c r="CL280" s="64"/>
      <c r="CM280" s="64"/>
      <c r="CN280" s="64"/>
      <c r="CO280" s="64"/>
      <c r="CP280" s="64"/>
      <c r="CQ280" s="64"/>
    </row>
    <row r="281" spans="1:95" s="1" customFormat="1" ht="30" customHeight="1" x14ac:dyDescent="0.2">
      <c r="A281" s="375"/>
      <c r="B281" s="7"/>
      <c r="C281" s="347" t="s">
        <v>814</v>
      </c>
      <c r="D281" s="726"/>
      <c r="E281" s="726"/>
      <c r="F281" s="726"/>
      <c r="G281" s="726"/>
      <c r="H281" s="726"/>
      <c r="I281" s="726"/>
      <c r="J281" s="726"/>
      <c r="K281" s="726"/>
      <c r="L281" s="726"/>
      <c r="M281" s="726"/>
      <c r="N281" s="726"/>
      <c r="O281" s="726"/>
      <c r="P281" s="726"/>
      <c r="Q281" s="726"/>
      <c r="R281" s="726"/>
      <c r="S281" s="726"/>
      <c r="T281" s="726"/>
      <c r="U281" s="726"/>
      <c r="V281" s="726"/>
      <c r="W281" s="726"/>
      <c r="X281" s="726"/>
      <c r="Y281" s="726"/>
      <c r="Z281" s="727"/>
      <c r="AA281" s="256"/>
      <c r="AB281" s="64"/>
      <c r="AC281" s="225"/>
      <c r="AD281" s="228"/>
      <c r="AE281" s="225"/>
      <c r="AF281" s="225"/>
      <c r="AG281" s="225"/>
      <c r="AH281" s="225"/>
      <c r="AI281" s="225"/>
      <c r="AJ281" s="225"/>
      <c r="AK281" s="225"/>
      <c r="AL281" s="225"/>
      <c r="AM281" s="225"/>
      <c r="AN281" s="225"/>
      <c r="AO281" s="225"/>
      <c r="AP281" s="225"/>
      <c r="AQ281" s="225"/>
      <c r="AR281" s="225"/>
      <c r="AS281" s="225"/>
      <c r="AT281" s="225"/>
      <c r="AU281" s="225"/>
      <c r="AV281" s="225"/>
      <c r="AW281" s="225"/>
      <c r="AX281" s="225"/>
      <c r="AY281" s="225"/>
      <c r="AZ281" s="225"/>
      <c r="BA281" s="225"/>
      <c r="BB281" s="225"/>
      <c r="BC281" s="225"/>
      <c r="BD281" s="225"/>
      <c r="BE281" s="225"/>
      <c r="BF281" s="225"/>
      <c r="BG281" s="225"/>
      <c r="BH281" s="225"/>
      <c r="BI281" s="225"/>
      <c r="BJ281" s="225"/>
      <c r="BK281" s="225"/>
      <c r="BL281" s="225"/>
      <c r="BM281" s="225"/>
      <c r="BN281" s="225"/>
      <c r="BO281" s="225"/>
      <c r="BP281" s="225"/>
      <c r="BQ281" s="225"/>
      <c r="BR281" s="225"/>
      <c r="BS281" s="225"/>
      <c r="BT281" s="225"/>
      <c r="BU281" s="225"/>
      <c r="BV281" s="225"/>
      <c r="BW281" s="225"/>
      <c r="BX281" s="225"/>
      <c r="BY281" s="225"/>
      <c r="BZ281" s="225"/>
      <c r="CA281" s="225"/>
      <c r="CB281" s="225"/>
      <c r="CC281" s="225"/>
      <c r="CD281" s="225"/>
      <c r="CE281" s="64"/>
      <c r="CF281" s="64"/>
      <c r="CG281" s="64"/>
      <c r="CH281" s="64"/>
      <c r="CI281" s="64"/>
      <c r="CJ281" s="64"/>
      <c r="CK281" s="64"/>
      <c r="CL281" s="64"/>
      <c r="CM281" s="64"/>
      <c r="CN281" s="64"/>
      <c r="CO281" s="64"/>
      <c r="CP281" s="64"/>
      <c r="CQ281" s="64"/>
    </row>
    <row r="282" spans="1:95" s="1" customFormat="1" ht="30" customHeight="1" x14ac:dyDescent="0.2">
      <c r="A282" s="375"/>
      <c r="B282" s="7"/>
      <c r="C282" s="347" t="s">
        <v>834</v>
      </c>
      <c r="D282" s="726"/>
      <c r="E282" s="726"/>
      <c r="F282" s="726"/>
      <c r="G282" s="726"/>
      <c r="H282" s="726"/>
      <c r="I282" s="726"/>
      <c r="J282" s="726"/>
      <c r="K282" s="726"/>
      <c r="L282" s="726"/>
      <c r="M282" s="726"/>
      <c r="N282" s="726"/>
      <c r="O282" s="726"/>
      <c r="P282" s="726"/>
      <c r="Q282" s="726"/>
      <c r="R282" s="726"/>
      <c r="S282" s="726"/>
      <c r="T282" s="726"/>
      <c r="U282" s="726"/>
      <c r="V282" s="726"/>
      <c r="W282" s="726"/>
      <c r="X282" s="726"/>
      <c r="Y282" s="726"/>
      <c r="Z282" s="727"/>
      <c r="AA282" s="256"/>
      <c r="AB282" s="64"/>
      <c r="AC282" s="225"/>
      <c r="AD282" s="228"/>
      <c r="AE282" s="225"/>
      <c r="AF282" s="225"/>
      <c r="AG282" s="225"/>
      <c r="AH282" s="225"/>
      <c r="AI282" s="225"/>
      <c r="AJ282" s="225"/>
      <c r="AK282" s="225"/>
      <c r="AL282" s="225"/>
      <c r="AM282" s="225"/>
      <c r="AN282" s="225"/>
      <c r="AO282" s="225"/>
      <c r="AP282" s="225"/>
      <c r="AQ282" s="225"/>
      <c r="AR282" s="225"/>
      <c r="AS282" s="225"/>
      <c r="AT282" s="225"/>
      <c r="AU282" s="225"/>
      <c r="AV282" s="225"/>
      <c r="AW282" s="225"/>
      <c r="AX282" s="225"/>
      <c r="AY282" s="225"/>
      <c r="AZ282" s="225"/>
      <c r="BA282" s="225"/>
      <c r="BB282" s="225"/>
      <c r="BC282" s="225"/>
      <c r="BD282" s="225"/>
      <c r="BE282" s="225"/>
      <c r="BF282" s="225"/>
      <c r="BG282" s="225"/>
      <c r="BH282" s="225"/>
      <c r="BI282" s="225"/>
      <c r="BJ282" s="225"/>
      <c r="BK282" s="225"/>
      <c r="BL282" s="225"/>
      <c r="BM282" s="225"/>
      <c r="BN282" s="225"/>
      <c r="BO282" s="225"/>
      <c r="BP282" s="225"/>
      <c r="BQ282" s="225"/>
      <c r="BR282" s="225"/>
      <c r="BS282" s="225"/>
      <c r="BT282" s="225"/>
      <c r="BU282" s="225"/>
      <c r="BV282" s="225"/>
      <c r="BW282" s="225"/>
      <c r="BX282" s="225"/>
      <c r="BY282" s="225"/>
      <c r="BZ282" s="225"/>
      <c r="CA282" s="225"/>
      <c r="CB282" s="225"/>
      <c r="CC282" s="225"/>
      <c r="CD282" s="225"/>
      <c r="CE282" s="64"/>
      <c r="CF282" s="64"/>
      <c r="CG282" s="64"/>
      <c r="CH282" s="64"/>
      <c r="CI282" s="64"/>
      <c r="CJ282" s="64"/>
      <c r="CK282" s="64"/>
      <c r="CL282" s="64"/>
      <c r="CM282" s="64"/>
      <c r="CN282" s="64"/>
      <c r="CO282" s="64"/>
      <c r="CP282" s="64"/>
      <c r="CQ282" s="64"/>
    </row>
    <row r="283" spans="1:95" s="1" customFormat="1" ht="180" customHeight="1" x14ac:dyDescent="0.2">
      <c r="A283" s="393"/>
      <c r="B283" s="237" t="s">
        <v>835</v>
      </c>
      <c r="C283" s="455" t="s">
        <v>836</v>
      </c>
      <c r="D283" s="691"/>
      <c r="E283" s="692"/>
      <c r="F283" s="691"/>
      <c r="G283" s="692"/>
      <c r="H283" s="691"/>
      <c r="I283" s="692"/>
      <c r="J283" s="691"/>
      <c r="K283" s="692"/>
      <c r="L283" s="691"/>
      <c r="M283" s="692"/>
      <c r="N283" s="691"/>
      <c r="O283" s="692"/>
      <c r="P283" s="691"/>
      <c r="Q283" s="692"/>
      <c r="R283" s="691"/>
      <c r="S283" s="692"/>
      <c r="T283" s="691"/>
      <c r="U283" s="692"/>
      <c r="V283" s="691"/>
      <c r="W283" s="692"/>
      <c r="X283" s="436"/>
      <c r="Y283" s="113">
        <f t="shared" ref="Y283:Y287" si="40">IF(OR(D283="s",F283="s",H283="s",J283="s",L283="s",N283="s",P283="s",R283="s",T283="s",V283="s"), 0, IF(OR(D283="a",F283="a",H283="a",J283="a",L283="a",N283="a",P283="a",R283="a",T283="a",V283="a"),Z283,0))</f>
        <v>0</v>
      </c>
      <c r="Z283" s="370">
        <f>IF(X283="na",0,20)</f>
        <v>20</v>
      </c>
      <c r="AA283" s="256">
        <f>COUNTIF(D283:W283,"a")+COUNTIF(D283:W283,"s")+COUNTIF(X283,"na")</f>
        <v>0</v>
      </c>
      <c r="AB283" s="447"/>
      <c r="AC283" s="225"/>
      <c r="AD283" s="228"/>
      <c r="AE283" s="225"/>
      <c r="AF283" s="225"/>
      <c r="AG283" s="225"/>
      <c r="AH283" s="225"/>
      <c r="AI283" s="225"/>
      <c r="AJ283" s="225"/>
      <c r="AK283" s="225"/>
      <c r="AL283" s="225"/>
      <c r="AM283" s="225"/>
      <c r="AN283" s="225"/>
      <c r="AO283" s="225"/>
      <c r="AP283" s="225"/>
      <c r="AQ283" s="225"/>
      <c r="AR283" s="225"/>
      <c r="AS283" s="225"/>
      <c r="AT283" s="225"/>
      <c r="AU283" s="225"/>
      <c r="AV283" s="225"/>
      <c r="AW283" s="225"/>
      <c r="AX283" s="225"/>
      <c r="AY283" s="225"/>
      <c r="AZ283" s="225"/>
      <c r="BA283" s="225"/>
      <c r="BB283" s="225"/>
      <c r="BC283" s="225"/>
      <c r="BD283" s="225"/>
      <c r="BE283" s="225"/>
      <c r="BF283" s="225"/>
      <c r="BG283" s="225"/>
      <c r="BH283" s="225"/>
      <c r="BI283" s="225"/>
      <c r="BJ283" s="225"/>
      <c r="BK283" s="225"/>
      <c r="BL283" s="225"/>
      <c r="BM283" s="225"/>
      <c r="BN283" s="225"/>
      <c r="BO283" s="225"/>
      <c r="BP283" s="225"/>
      <c r="BQ283" s="225"/>
      <c r="BR283" s="225"/>
      <c r="BS283" s="225"/>
      <c r="BT283" s="225"/>
      <c r="BU283" s="225"/>
      <c r="BV283" s="225"/>
      <c r="BW283" s="225"/>
      <c r="BX283" s="225"/>
      <c r="BY283" s="225"/>
      <c r="BZ283" s="225"/>
      <c r="CA283" s="225"/>
      <c r="CB283" s="225"/>
      <c r="CC283" s="225"/>
      <c r="CD283" s="225"/>
      <c r="CE283" s="64"/>
      <c r="CF283" s="64"/>
      <c r="CG283" s="64"/>
      <c r="CH283" s="64"/>
      <c r="CI283" s="64"/>
      <c r="CJ283" s="64"/>
      <c r="CK283" s="64"/>
      <c r="CL283" s="64"/>
      <c r="CM283" s="64"/>
      <c r="CN283" s="64"/>
      <c r="CO283" s="64"/>
      <c r="CP283" s="64"/>
      <c r="CQ283" s="64"/>
    </row>
    <row r="284" spans="1:95" s="1" customFormat="1" ht="67.7" customHeight="1" x14ac:dyDescent="0.2">
      <c r="A284" s="393"/>
      <c r="B284" s="237" t="s">
        <v>837</v>
      </c>
      <c r="C284" s="456" t="s">
        <v>838</v>
      </c>
      <c r="D284" s="651"/>
      <c r="E284" s="682"/>
      <c r="F284" s="651"/>
      <c r="G284" s="682"/>
      <c r="H284" s="651"/>
      <c r="I284" s="682"/>
      <c r="J284" s="651"/>
      <c r="K284" s="682"/>
      <c r="L284" s="651"/>
      <c r="M284" s="682"/>
      <c r="N284" s="651"/>
      <c r="O284" s="682"/>
      <c r="P284" s="651"/>
      <c r="Q284" s="682"/>
      <c r="R284" s="651"/>
      <c r="S284" s="682"/>
      <c r="T284" s="651"/>
      <c r="U284" s="682"/>
      <c r="V284" s="651"/>
      <c r="W284" s="682"/>
      <c r="X284" s="437" t="str">
        <f>IF(X283="na", "na"," ")</f>
        <v xml:space="preserve"> </v>
      </c>
      <c r="Y284" s="114">
        <f t="shared" si="40"/>
        <v>0</v>
      </c>
      <c r="Z284" s="371">
        <f>IF(X284="na",0,10)</f>
        <v>10</v>
      </c>
      <c r="AA284" s="256">
        <f>COUNTIF(D284:W284,"a")+COUNTIF(D284:W284,"s")+COUNTIF(X284,"na")</f>
        <v>0</v>
      </c>
      <c r="AB284" s="447"/>
      <c r="AC284" s="225"/>
      <c r="AD284" s="228" t="s">
        <v>52</v>
      </c>
      <c r="AE284" s="225"/>
      <c r="AF284" s="225"/>
      <c r="AG284" s="225"/>
      <c r="AH284" s="225"/>
      <c r="AI284" s="225"/>
      <c r="AJ284" s="225"/>
      <c r="AK284" s="225"/>
      <c r="AL284" s="225"/>
      <c r="AM284" s="225"/>
      <c r="AN284" s="225"/>
      <c r="AO284" s="225"/>
      <c r="AP284" s="225"/>
      <c r="AQ284" s="225"/>
      <c r="AR284" s="225"/>
      <c r="AS284" s="225"/>
      <c r="AT284" s="225"/>
      <c r="AU284" s="225"/>
      <c r="AV284" s="225"/>
      <c r="AW284" s="225"/>
      <c r="AX284" s="225"/>
      <c r="AY284" s="225"/>
      <c r="AZ284" s="225"/>
      <c r="BA284" s="225"/>
      <c r="BB284" s="225"/>
      <c r="BC284" s="225"/>
      <c r="BD284" s="225"/>
      <c r="BE284" s="225"/>
      <c r="BF284" s="225"/>
      <c r="BG284" s="225"/>
      <c r="BH284" s="225"/>
      <c r="BI284" s="225"/>
      <c r="BJ284" s="225"/>
      <c r="BK284" s="225"/>
      <c r="BL284" s="225"/>
      <c r="BM284" s="225"/>
      <c r="BN284" s="225"/>
      <c r="BO284" s="225"/>
      <c r="BP284" s="225"/>
      <c r="BQ284" s="225"/>
      <c r="BR284" s="225"/>
      <c r="BS284" s="225"/>
      <c r="BT284" s="225"/>
      <c r="BU284" s="225"/>
      <c r="BV284" s="225"/>
      <c r="BW284" s="225"/>
      <c r="BX284" s="225"/>
      <c r="BY284" s="225"/>
      <c r="BZ284" s="225"/>
      <c r="CA284" s="225"/>
      <c r="CB284" s="225"/>
      <c r="CC284" s="225"/>
      <c r="CD284" s="225"/>
      <c r="CE284" s="64"/>
      <c r="CF284" s="64"/>
      <c r="CG284" s="64"/>
      <c r="CH284" s="64"/>
      <c r="CI284" s="64"/>
      <c r="CJ284" s="64"/>
      <c r="CK284" s="64"/>
      <c r="CL284" s="64"/>
      <c r="CM284" s="64"/>
      <c r="CN284" s="64"/>
      <c r="CO284" s="64"/>
      <c r="CP284" s="64"/>
      <c r="CQ284" s="64"/>
    </row>
    <row r="285" spans="1:95" s="1" customFormat="1" ht="210" customHeight="1" x14ac:dyDescent="0.2">
      <c r="A285" s="393"/>
      <c r="B285" s="237" t="s">
        <v>839</v>
      </c>
      <c r="C285" s="456" t="s">
        <v>840</v>
      </c>
      <c r="D285" s="651"/>
      <c r="E285" s="682"/>
      <c r="F285" s="651"/>
      <c r="G285" s="682"/>
      <c r="H285" s="651"/>
      <c r="I285" s="682"/>
      <c r="J285" s="651"/>
      <c r="K285" s="682"/>
      <c r="L285" s="651"/>
      <c r="M285" s="682"/>
      <c r="N285" s="651"/>
      <c r="O285" s="682"/>
      <c r="P285" s="651"/>
      <c r="Q285" s="682"/>
      <c r="R285" s="651"/>
      <c r="S285" s="682"/>
      <c r="T285" s="651"/>
      <c r="U285" s="682"/>
      <c r="V285" s="651"/>
      <c r="W285" s="682"/>
      <c r="X285" s="437" t="str">
        <f>IF(X283="na", "na"," ")</f>
        <v xml:space="preserve"> </v>
      </c>
      <c r="Y285" s="114">
        <f t="shared" si="40"/>
        <v>0</v>
      </c>
      <c r="Z285" s="371">
        <f>IF(X285="na",0,20)</f>
        <v>20</v>
      </c>
      <c r="AA285" s="256">
        <f>COUNTIF(D285:W285,"a")+COUNTIF(D285:W285,"s")+COUNTIF(X285,"na")</f>
        <v>0</v>
      </c>
      <c r="AB285" s="447"/>
      <c r="AC285" s="225"/>
      <c r="AD285" s="228"/>
      <c r="AE285" s="225"/>
      <c r="AF285" s="225"/>
      <c r="AG285" s="225"/>
      <c r="AH285" s="225"/>
      <c r="AI285" s="225"/>
      <c r="AJ285" s="225"/>
      <c r="AK285" s="225"/>
      <c r="AL285" s="225"/>
      <c r="AM285" s="225"/>
      <c r="AN285" s="225"/>
      <c r="AO285" s="225"/>
      <c r="AP285" s="225"/>
      <c r="AQ285" s="225"/>
      <c r="AR285" s="225"/>
      <c r="AS285" s="225"/>
      <c r="AT285" s="225"/>
      <c r="AU285" s="225"/>
      <c r="AV285" s="225"/>
      <c r="AW285" s="225"/>
      <c r="AX285" s="225"/>
      <c r="AY285" s="225"/>
      <c r="AZ285" s="225"/>
      <c r="BA285" s="225"/>
      <c r="BB285" s="225"/>
      <c r="BC285" s="225"/>
      <c r="BD285" s="225"/>
      <c r="BE285" s="225"/>
      <c r="BF285" s="225"/>
      <c r="BG285" s="225"/>
      <c r="BH285" s="225"/>
      <c r="BI285" s="225"/>
      <c r="BJ285" s="225"/>
      <c r="BK285" s="225"/>
      <c r="BL285" s="225"/>
      <c r="BM285" s="225"/>
      <c r="BN285" s="225"/>
      <c r="BO285" s="225"/>
      <c r="BP285" s="225"/>
      <c r="BQ285" s="225"/>
      <c r="BR285" s="225"/>
      <c r="BS285" s="225"/>
      <c r="BT285" s="225"/>
      <c r="BU285" s="225"/>
      <c r="BV285" s="225"/>
      <c r="BW285" s="225"/>
      <c r="BX285" s="225"/>
      <c r="BY285" s="225"/>
      <c r="BZ285" s="225"/>
      <c r="CA285" s="225"/>
      <c r="CB285" s="225"/>
      <c r="CC285" s="225"/>
      <c r="CD285" s="225"/>
      <c r="CE285" s="64"/>
      <c r="CF285" s="64"/>
      <c r="CG285" s="64"/>
      <c r="CH285" s="64"/>
      <c r="CI285" s="64"/>
      <c r="CJ285" s="64"/>
      <c r="CK285" s="64"/>
      <c r="CL285" s="64"/>
      <c r="CM285" s="64"/>
      <c r="CN285" s="64"/>
      <c r="CO285" s="64"/>
      <c r="CP285" s="64"/>
      <c r="CQ285" s="64"/>
    </row>
    <row r="286" spans="1:95" s="1" customFormat="1" ht="27.95" customHeight="1" x14ac:dyDescent="0.2">
      <c r="A286" s="393"/>
      <c r="B286" s="237" t="s">
        <v>841</v>
      </c>
      <c r="C286" s="456" t="s">
        <v>842</v>
      </c>
      <c r="D286" s="651"/>
      <c r="E286" s="682"/>
      <c r="F286" s="651"/>
      <c r="G286" s="682"/>
      <c r="H286" s="651"/>
      <c r="I286" s="682"/>
      <c r="J286" s="651"/>
      <c r="K286" s="682"/>
      <c r="L286" s="651"/>
      <c r="M286" s="682"/>
      <c r="N286" s="651"/>
      <c r="O286" s="682"/>
      <c r="P286" s="651"/>
      <c r="Q286" s="682"/>
      <c r="R286" s="651"/>
      <c r="S286" s="682"/>
      <c r="T286" s="651"/>
      <c r="U286" s="682"/>
      <c r="V286" s="651"/>
      <c r="W286" s="682"/>
      <c r="X286" s="436"/>
      <c r="Y286" s="114">
        <f t="shared" si="40"/>
        <v>0</v>
      </c>
      <c r="Z286" s="371">
        <f>IF(X286="na",0,5)</f>
        <v>5</v>
      </c>
      <c r="AA286" s="256">
        <f>COUNTIF(D286:W286,"a")+COUNTIF(D286:W286,"s")+COUNTIF(X286,"na")</f>
        <v>0</v>
      </c>
      <c r="AB286" s="447"/>
      <c r="AC286" s="225"/>
      <c r="AD286" s="228" t="s">
        <v>52</v>
      </c>
      <c r="AE286" s="225"/>
      <c r="AF286" s="225"/>
      <c r="AG286" s="225"/>
      <c r="AH286" s="225"/>
      <c r="AI286" s="225"/>
      <c r="AJ286" s="225"/>
      <c r="AK286" s="225"/>
      <c r="AL286" s="225"/>
      <c r="AM286" s="225"/>
      <c r="AN286" s="225"/>
      <c r="AO286" s="225"/>
      <c r="AP286" s="225"/>
      <c r="AQ286" s="225"/>
      <c r="AR286" s="225"/>
      <c r="AS286" s="225"/>
      <c r="AT286" s="225"/>
      <c r="AU286" s="225"/>
      <c r="AV286" s="225"/>
      <c r="AW286" s="225"/>
      <c r="AX286" s="225"/>
      <c r="AY286" s="225"/>
      <c r="AZ286" s="225"/>
      <c r="BA286" s="225"/>
      <c r="BB286" s="225"/>
      <c r="BC286" s="225"/>
      <c r="BD286" s="225"/>
      <c r="BE286" s="225"/>
      <c r="BF286" s="225"/>
      <c r="BG286" s="225"/>
      <c r="BH286" s="225"/>
      <c r="BI286" s="225"/>
      <c r="BJ286" s="225"/>
      <c r="BK286" s="225"/>
      <c r="BL286" s="225"/>
      <c r="BM286" s="225"/>
      <c r="BN286" s="225"/>
      <c r="BO286" s="225"/>
      <c r="BP286" s="225"/>
      <c r="BQ286" s="225"/>
      <c r="BR286" s="225"/>
      <c r="BS286" s="225"/>
      <c r="BT286" s="225"/>
      <c r="BU286" s="225"/>
      <c r="BV286" s="225"/>
      <c r="BW286" s="225"/>
      <c r="BX286" s="225"/>
      <c r="BY286" s="225"/>
      <c r="BZ286" s="225"/>
      <c r="CA286" s="225"/>
      <c r="CB286" s="225"/>
      <c r="CC286" s="225"/>
      <c r="CD286" s="225"/>
      <c r="CE286" s="64"/>
      <c r="CF286" s="64"/>
      <c r="CG286" s="64"/>
      <c r="CH286" s="64"/>
      <c r="CI286" s="64"/>
      <c r="CJ286" s="64"/>
      <c r="CK286" s="64"/>
      <c r="CL286" s="64"/>
      <c r="CM286" s="64"/>
      <c r="CN286" s="64"/>
      <c r="CO286" s="64"/>
      <c r="CP286" s="64"/>
      <c r="CQ286" s="64"/>
    </row>
    <row r="287" spans="1:95" s="1" customFormat="1" ht="27.95" customHeight="1" thickBot="1" x14ac:dyDescent="0.25">
      <c r="A287" s="393"/>
      <c r="B287" s="237" t="s">
        <v>843</v>
      </c>
      <c r="C287" s="456" t="s">
        <v>844</v>
      </c>
      <c r="D287" s="651"/>
      <c r="E287" s="682"/>
      <c r="F287" s="651"/>
      <c r="G287" s="682"/>
      <c r="H287" s="651"/>
      <c r="I287" s="682"/>
      <c r="J287" s="651"/>
      <c r="K287" s="682"/>
      <c r="L287" s="651"/>
      <c r="M287" s="682"/>
      <c r="N287" s="651"/>
      <c r="O287" s="682"/>
      <c r="P287" s="651"/>
      <c r="Q287" s="682"/>
      <c r="R287" s="651"/>
      <c r="S287" s="682"/>
      <c r="T287" s="651"/>
      <c r="U287" s="682"/>
      <c r="V287" s="651"/>
      <c r="W287" s="682"/>
      <c r="X287" s="437" t="str">
        <f>IF(X283="na", "na"," ")</f>
        <v xml:space="preserve"> </v>
      </c>
      <c r="Y287" s="114">
        <f t="shared" si="40"/>
        <v>0</v>
      </c>
      <c r="Z287" s="371">
        <f>IF(X287="na",0,5)</f>
        <v>5</v>
      </c>
      <c r="AA287" s="256">
        <f>COUNTIF(D287:W287,"a")+COUNTIF(D287:W287,"s")+COUNTIF(X287,"na")</f>
        <v>0</v>
      </c>
      <c r="AB287" s="447"/>
      <c r="AC287" s="225"/>
      <c r="AD287" s="228" t="s">
        <v>52</v>
      </c>
      <c r="AE287" s="225"/>
      <c r="AF287" s="225"/>
      <c r="AG287" s="225"/>
      <c r="AH287" s="225"/>
      <c r="AI287" s="225"/>
      <c r="AJ287" s="225"/>
      <c r="AK287" s="225"/>
      <c r="AL287" s="225"/>
      <c r="AM287" s="225"/>
      <c r="AN287" s="225"/>
      <c r="AO287" s="225"/>
      <c r="AP287" s="225"/>
      <c r="AQ287" s="225"/>
      <c r="AR287" s="225"/>
      <c r="AS287" s="225"/>
      <c r="AT287" s="225"/>
      <c r="AU287" s="225"/>
      <c r="AV287" s="225"/>
      <c r="AW287" s="225"/>
      <c r="AX287" s="225"/>
      <c r="AY287" s="225"/>
      <c r="AZ287" s="225"/>
      <c r="BA287" s="225"/>
      <c r="BB287" s="225"/>
      <c r="BC287" s="225"/>
      <c r="BD287" s="225"/>
      <c r="BE287" s="225"/>
      <c r="BF287" s="225"/>
      <c r="BG287" s="225"/>
      <c r="BH287" s="225"/>
      <c r="BI287" s="225"/>
      <c r="BJ287" s="225"/>
      <c r="BK287" s="225"/>
      <c r="BL287" s="225"/>
      <c r="BM287" s="225"/>
      <c r="BN287" s="225"/>
      <c r="BO287" s="225"/>
      <c r="BP287" s="225"/>
      <c r="BQ287" s="225"/>
      <c r="BR287" s="225"/>
      <c r="BS287" s="225"/>
      <c r="BT287" s="225"/>
      <c r="BU287" s="225"/>
      <c r="BV287" s="225"/>
      <c r="BW287" s="225"/>
      <c r="BX287" s="225"/>
      <c r="BY287" s="225"/>
      <c r="BZ287" s="225"/>
      <c r="CA287" s="225"/>
      <c r="CB287" s="225"/>
      <c r="CC287" s="225"/>
      <c r="CD287" s="225"/>
      <c r="CE287" s="64"/>
      <c r="CF287" s="64"/>
      <c r="CG287" s="64"/>
      <c r="CH287" s="64"/>
      <c r="CI287" s="64"/>
      <c r="CJ287" s="64"/>
      <c r="CK287" s="64"/>
      <c r="CL287" s="64"/>
      <c r="CM287" s="64"/>
      <c r="CN287" s="64"/>
      <c r="CO287" s="64"/>
      <c r="CP287" s="64"/>
      <c r="CQ287" s="64"/>
    </row>
    <row r="288" spans="1:95" s="1" customFormat="1" ht="21" customHeight="1" thickTop="1" thickBot="1" x14ac:dyDescent="0.25">
      <c r="A288" s="375"/>
      <c r="B288" s="67"/>
      <c r="C288" s="137"/>
      <c r="D288" s="697" t="s">
        <v>199</v>
      </c>
      <c r="E288" s="709"/>
      <c r="F288" s="709"/>
      <c r="G288" s="709"/>
      <c r="H288" s="709"/>
      <c r="I288" s="709"/>
      <c r="J288" s="709"/>
      <c r="K288" s="709"/>
      <c r="L288" s="709"/>
      <c r="M288" s="709"/>
      <c r="N288" s="709"/>
      <c r="O288" s="709"/>
      <c r="P288" s="709"/>
      <c r="Q288" s="709"/>
      <c r="R288" s="709"/>
      <c r="S288" s="709"/>
      <c r="T288" s="709"/>
      <c r="U288" s="709"/>
      <c r="V288" s="709"/>
      <c r="W288" s="709"/>
      <c r="X288" s="710"/>
      <c r="Y288" s="245">
        <f>SUM(Y278:Y287)</f>
        <v>0</v>
      </c>
      <c r="Z288" s="373">
        <f>SUM(Z278:Z287)</f>
        <v>120</v>
      </c>
      <c r="AA288" s="256"/>
      <c r="AB288" s="64"/>
      <c r="AC288" s="225"/>
      <c r="AD288" s="228"/>
      <c r="AE288" s="225"/>
      <c r="AF288" s="225"/>
      <c r="AG288" s="225"/>
      <c r="AH288" s="225"/>
      <c r="AI288" s="225"/>
      <c r="AJ288" s="225"/>
      <c r="AK288" s="225"/>
      <c r="AL288" s="225"/>
      <c r="AM288" s="225"/>
      <c r="AN288" s="225"/>
      <c r="AO288" s="225"/>
      <c r="AP288" s="225"/>
      <c r="AQ288" s="225"/>
      <c r="AR288" s="225"/>
      <c r="AS288" s="225"/>
      <c r="AT288" s="225"/>
      <c r="AU288" s="225"/>
      <c r="AV288" s="225"/>
      <c r="AW288" s="225"/>
      <c r="AX288" s="225"/>
      <c r="AY288" s="225"/>
      <c r="AZ288" s="225"/>
      <c r="BA288" s="225"/>
      <c r="BB288" s="225"/>
      <c r="BC288" s="225"/>
      <c r="BD288" s="225"/>
      <c r="BE288" s="225"/>
      <c r="BF288" s="225"/>
      <c r="BG288" s="225"/>
      <c r="BH288" s="225"/>
      <c r="BI288" s="225"/>
      <c r="BJ288" s="225"/>
      <c r="BK288" s="225"/>
      <c r="BL288" s="225"/>
      <c r="BM288" s="225"/>
      <c r="BN288" s="225"/>
      <c r="BO288" s="225"/>
      <c r="BP288" s="225"/>
      <c r="BQ288" s="225"/>
      <c r="BR288" s="225"/>
      <c r="BS288" s="225"/>
      <c r="BT288" s="225"/>
      <c r="BU288" s="225"/>
      <c r="BV288" s="225"/>
      <c r="BW288" s="225"/>
      <c r="BX288" s="225"/>
      <c r="BY288" s="225"/>
      <c r="BZ288" s="225"/>
      <c r="CA288" s="225"/>
      <c r="CB288" s="225"/>
      <c r="CC288" s="225"/>
      <c r="CD288" s="225"/>
      <c r="CE288" s="64"/>
      <c r="CF288" s="64"/>
      <c r="CG288" s="64"/>
      <c r="CH288" s="64"/>
      <c r="CI288" s="64"/>
      <c r="CJ288" s="64"/>
      <c r="CK288" s="64"/>
      <c r="CL288" s="64"/>
      <c r="CM288" s="64"/>
      <c r="CN288" s="64"/>
      <c r="CO288" s="64"/>
      <c r="CP288" s="64"/>
      <c r="CQ288" s="64"/>
    </row>
    <row r="289" spans="1:95" s="1" customFormat="1" ht="21" customHeight="1" thickBot="1" x14ac:dyDescent="0.25">
      <c r="A289" s="365"/>
      <c r="B289" s="246"/>
      <c r="C289" s="171"/>
      <c r="D289" s="700"/>
      <c r="E289" s="701"/>
      <c r="F289" s="773">
        <f>IF(X283="na",0,IF(X286="na", 15, 20))</f>
        <v>20</v>
      </c>
      <c r="G289" s="694"/>
      <c r="H289" s="694"/>
      <c r="I289" s="694"/>
      <c r="J289" s="694"/>
      <c r="K289" s="694"/>
      <c r="L289" s="694"/>
      <c r="M289" s="694"/>
      <c r="N289" s="694"/>
      <c r="O289" s="694"/>
      <c r="P289" s="694"/>
      <c r="Q289" s="694"/>
      <c r="R289" s="694"/>
      <c r="S289" s="694"/>
      <c r="T289" s="694"/>
      <c r="U289" s="694"/>
      <c r="V289" s="694"/>
      <c r="W289" s="694"/>
      <c r="X289" s="694"/>
      <c r="Y289" s="694"/>
      <c r="Z289" s="695"/>
      <c r="AA289" s="256"/>
      <c r="AB289" s="64"/>
      <c r="AC289" s="225"/>
      <c r="AD289" s="228"/>
      <c r="AE289" s="225"/>
      <c r="AF289" s="225"/>
      <c r="AG289" s="225"/>
      <c r="AH289" s="225"/>
      <c r="AI289" s="225"/>
      <c r="AJ289" s="225"/>
      <c r="AK289" s="225"/>
      <c r="AL289" s="225"/>
      <c r="AM289" s="225"/>
      <c r="AN289" s="225"/>
      <c r="AO289" s="225"/>
      <c r="AP289" s="225"/>
      <c r="AQ289" s="225"/>
      <c r="AR289" s="225"/>
      <c r="AS289" s="225"/>
      <c r="AT289" s="225"/>
      <c r="AU289" s="225"/>
      <c r="AV289" s="225"/>
      <c r="AW289" s="225"/>
      <c r="AX289" s="225"/>
      <c r="AY289" s="225"/>
      <c r="AZ289" s="225"/>
      <c r="BA289" s="225"/>
      <c r="BB289" s="225"/>
      <c r="BC289" s="225"/>
      <c r="BD289" s="225"/>
      <c r="BE289" s="225"/>
      <c r="BF289" s="225"/>
      <c r="BG289" s="225"/>
      <c r="BH289" s="225"/>
      <c r="BI289" s="225"/>
      <c r="BJ289" s="225"/>
      <c r="BK289" s="225"/>
      <c r="BL289" s="225"/>
      <c r="BM289" s="225"/>
      <c r="BN289" s="225"/>
      <c r="BO289" s="225"/>
      <c r="BP289" s="225"/>
      <c r="BQ289" s="225"/>
      <c r="BR289" s="225"/>
      <c r="BS289" s="225"/>
      <c r="BT289" s="225"/>
      <c r="BU289" s="225"/>
      <c r="BV289" s="225"/>
      <c r="BW289" s="225"/>
      <c r="BX289" s="225"/>
      <c r="BY289" s="225"/>
      <c r="BZ289" s="225"/>
      <c r="CA289" s="225"/>
      <c r="CB289" s="225"/>
      <c r="CC289" s="225"/>
      <c r="CD289" s="225"/>
      <c r="CE289" s="64"/>
      <c r="CF289" s="64"/>
      <c r="CG289" s="64"/>
      <c r="CH289" s="64"/>
      <c r="CI289" s="64"/>
      <c r="CJ289" s="64"/>
      <c r="CK289" s="64"/>
      <c r="CL289" s="64"/>
      <c r="CM289" s="64"/>
      <c r="CN289" s="64"/>
      <c r="CO289" s="64"/>
      <c r="CP289" s="64"/>
      <c r="CQ289" s="64"/>
    </row>
    <row r="290" spans="1:95" s="1" customFormat="1" ht="48" customHeight="1" thickBot="1" x14ac:dyDescent="0.25">
      <c r="A290" s="362"/>
      <c r="B290" s="249" t="s">
        <v>434</v>
      </c>
      <c r="C290" s="176" t="s">
        <v>3</v>
      </c>
      <c r="D290" s="247"/>
      <c r="E290" s="248"/>
      <c r="F290" s="247"/>
      <c r="G290" s="248"/>
      <c r="H290" s="247" t="s">
        <v>573</v>
      </c>
      <c r="I290" s="248"/>
      <c r="J290" s="247"/>
      <c r="K290" s="248"/>
      <c r="L290" s="247"/>
      <c r="M290" s="248"/>
      <c r="N290" s="247"/>
      <c r="O290" s="248"/>
      <c r="P290" s="247"/>
      <c r="Q290" s="248"/>
      <c r="R290" s="247"/>
      <c r="S290" s="248"/>
      <c r="T290" s="247"/>
      <c r="U290" s="248"/>
      <c r="V290" s="247"/>
      <c r="W290" s="248"/>
      <c r="X290" s="58"/>
      <c r="Y290" s="58"/>
      <c r="Z290" s="391"/>
      <c r="AA290" s="256"/>
      <c r="AB290" s="64"/>
      <c r="AC290" s="225"/>
      <c r="AD290" s="228"/>
      <c r="AE290" s="225"/>
      <c r="AF290" s="225"/>
      <c r="AG290" s="225"/>
      <c r="AH290" s="225"/>
      <c r="AI290" s="225"/>
      <c r="AJ290" s="225"/>
      <c r="AK290" s="225"/>
      <c r="AL290" s="225"/>
      <c r="AM290" s="225"/>
      <c r="AN290" s="225"/>
      <c r="AO290" s="225"/>
      <c r="AP290" s="225"/>
      <c r="AQ290" s="225"/>
      <c r="AR290" s="225"/>
      <c r="AS290" s="225"/>
      <c r="AT290" s="225"/>
      <c r="AU290" s="225"/>
      <c r="AV290" s="225"/>
      <c r="AW290" s="225"/>
      <c r="AX290" s="225"/>
      <c r="AY290" s="225"/>
      <c r="AZ290" s="225"/>
      <c r="BA290" s="225"/>
      <c r="BB290" s="225"/>
      <c r="BC290" s="225"/>
      <c r="BD290" s="225"/>
      <c r="BE290" s="225"/>
      <c r="BF290" s="225"/>
      <c r="BG290" s="225"/>
      <c r="BH290" s="225"/>
      <c r="BI290" s="225"/>
      <c r="BJ290" s="225"/>
      <c r="BK290" s="225"/>
      <c r="BL290" s="225"/>
      <c r="BM290" s="225"/>
      <c r="BN290" s="225"/>
      <c r="BO290" s="225"/>
      <c r="BP290" s="225"/>
      <c r="BQ290" s="225"/>
      <c r="BR290" s="225"/>
      <c r="BS290" s="225"/>
      <c r="BT290" s="225"/>
      <c r="BU290" s="225"/>
      <c r="BV290" s="225"/>
      <c r="BW290" s="225"/>
      <c r="BX290" s="225"/>
      <c r="BY290" s="225"/>
      <c r="BZ290" s="225"/>
      <c r="CA290" s="225"/>
      <c r="CB290" s="225"/>
      <c r="CC290" s="225"/>
      <c r="CD290" s="225"/>
      <c r="CE290" s="64"/>
      <c r="CF290" s="64"/>
      <c r="CG290" s="64"/>
      <c r="CH290" s="64"/>
      <c r="CI290" s="64"/>
      <c r="CJ290" s="64"/>
      <c r="CK290" s="64"/>
      <c r="CL290" s="64"/>
      <c r="CM290" s="64"/>
      <c r="CN290" s="64"/>
      <c r="CO290" s="64"/>
      <c r="CP290" s="64"/>
      <c r="CQ290" s="64"/>
    </row>
    <row r="291" spans="1:95" s="1" customFormat="1" ht="69.599999999999994" customHeight="1" x14ac:dyDescent="0.2">
      <c r="A291" s="375"/>
      <c r="B291" s="244" t="s">
        <v>293</v>
      </c>
      <c r="C291" s="175" t="s">
        <v>42</v>
      </c>
      <c r="D291" s="691"/>
      <c r="E291" s="692"/>
      <c r="F291" s="691"/>
      <c r="G291" s="692"/>
      <c r="H291" s="691"/>
      <c r="I291" s="692"/>
      <c r="J291" s="691"/>
      <c r="K291" s="692"/>
      <c r="L291" s="691"/>
      <c r="M291" s="692"/>
      <c r="N291" s="691"/>
      <c r="O291" s="692"/>
      <c r="P291" s="691"/>
      <c r="Q291" s="692"/>
      <c r="R291" s="691"/>
      <c r="S291" s="692"/>
      <c r="T291" s="691"/>
      <c r="U291" s="692"/>
      <c r="V291" s="691"/>
      <c r="W291" s="692"/>
      <c r="X291" s="436"/>
      <c r="Y291" s="113">
        <f>IF(OR(D291="s",F291="s",H291="s",J291="s",L291="s",N291="s",P291="s",R291="s",T291="s",V291="s"), 0, IF(OR(D291="a",F291="a",H291="a",J291="a",L291="a",N291="a",P291="a",R291="a",T291="a",V291="a",X291="na"),Z291,0))</f>
        <v>0</v>
      </c>
      <c r="Z291" s="370">
        <v>30</v>
      </c>
      <c r="AA291" s="256">
        <f>COUNTIF(D291:W291,"a")+COUNTIF(D291:W291,"s")+COUNTIF(X291,"na")</f>
        <v>0</v>
      </c>
      <c r="AB291" s="238"/>
      <c r="AC291" s="225"/>
      <c r="AD291" s="228" t="s">
        <v>52</v>
      </c>
      <c r="AE291" s="225"/>
      <c r="AF291" s="225"/>
      <c r="AG291" s="225"/>
      <c r="AH291" s="225"/>
      <c r="AI291" s="225"/>
      <c r="AJ291" s="225"/>
      <c r="AK291" s="225"/>
      <c r="AL291" s="225"/>
      <c r="AM291" s="225"/>
      <c r="AN291" s="225"/>
      <c r="AO291" s="225"/>
      <c r="AP291" s="225"/>
      <c r="AQ291" s="225"/>
      <c r="AR291" s="225"/>
      <c r="AS291" s="225"/>
      <c r="AT291" s="225"/>
      <c r="AU291" s="225"/>
      <c r="AV291" s="225"/>
      <c r="AW291" s="225"/>
      <c r="AX291" s="225"/>
      <c r="AY291" s="225"/>
      <c r="AZ291" s="225"/>
      <c r="BA291" s="225"/>
      <c r="BB291" s="225"/>
      <c r="BC291" s="225"/>
      <c r="BD291" s="225"/>
      <c r="BE291" s="225"/>
      <c r="BF291" s="225"/>
      <c r="BG291" s="225"/>
      <c r="BH291" s="225"/>
      <c r="BI291" s="225"/>
      <c r="BJ291" s="225"/>
      <c r="BK291" s="225"/>
      <c r="BL291" s="225"/>
      <c r="BM291" s="225"/>
      <c r="BN291" s="225"/>
      <c r="BO291" s="225"/>
      <c r="BP291" s="225"/>
      <c r="BQ291" s="225"/>
      <c r="BR291" s="225"/>
      <c r="BS291" s="225"/>
      <c r="BT291" s="225"/>
      <c r="BU291" s="225"/>
      <c r="BV291" s="225"/>
      <c r="BW291" s="225"/>
      <c r="BX291" s="225"/>
      <c r="BY291" s="225"/>
      <c r="BZ291" s="225"/>
      <c r="CA291" s="225"/>
      <c r="CB291" s="225"/>
      <c r="CC291" s="225"/>
      <c r="CD291" s="225"/>
      <c r="CE291" s="64"/>
      <c r="CF291" s="64"/>
      <c r="CG291" s="64"/>
      <c r="CH291" s="64"/>
      <c r="CI291" s="64"/>
      <c r="CJ291" s="64"/>
      <c r="CK291" s="64"/>
      <c r="CL291" s="64"/>
      <c r="CM291" s="64"/>
      <c r="CN291" s="64"/>
      <c r="CO291" s="64"/>
      <c r="CP291" s="64"/>
      <c r="CQ291" s="64"/>
    </row>
    <row r="292" spans="1:95" s="1" customFormat="1" ht="69.599999999999994" customHeight="1" thickBot="1" x14ac:dyDescent="0.25">
      <c r="A292" s="375"/>
      <c r="B292" s="244" t="s">
        <v>43</v>
      </c>
      <c r="C292" s="175" t="s">
        <v>4</v>
      </c>
      <c r="D292" s="651"/>
      <c r="E292" s="682"/>
      <c r="F292" s="651"/>
      <c r="G292" s="682"/>
      <c r="H292" s="651"/>
      <c r="I292" s="682"/>
      <c r="J292" s="651"/>
      <c r="K292" s="682"/>
      <c r="L292" s="651"/>
      <c r="M292" s="682"/>
      <c r="N292" s="651"/>
      <c r="O292" s="682"/>
      <c r="P292" s="651"/>
      <c r="Q292" s="682"/>
      <c r="R292" s="651"/>
      <c r="S292" s="682"/>
      <c r="T292" s="651"/>
      <c r="U292" s="682"/>
      <c r="V292" s="651"/>
      <c r="W292" s="682"/>
      <c r="X292" s="436"/>
      <c r="Y292" s="113">
        <f>IF(OR(D292="s",F292="s",H292="s",J292="s",L292="s",N292="s",P292="s",R292="s",T292="s",V292="s"), 0, IF(OR(D292="a",F292="a",H292="a",J292="a",L292="a",N292="a",P292="a",R292="a",T292="a",V292="a",X292="na"),Z292,0))</f>
        <v>0</v>
      </c>
      <c r="Z292" s="371">
        <v>10</v>
      </c>
      <c r="AA292" s="256">
        <f>COUNTIF(D292:W292,"a")+COUNTIF(D292:W292,"s")+COUNTIF(X292,"na")</f>
        <v>0</v>
      </c>
      <c r="AB292" s="238"/>
      <c r="AC292" s="225"/>
      <c r="AD292" s="228" t="s">
        <v>52</v>
      </c>
      <c r="AE292" s="225"/>
      <c r="AF292" s="225"/>
      <c r="AG292" s="225"/>
      <c r="AH292" s="225"/>
      <c r="AI292" s="225"/>
      <c r="AJ292" s="225"/>
      <c r="AK292" s="225"/>
      <c r="AL292" s="225"/>
      <c r="AM292" s="225"/>
      <c r="AN292" s="225"/>
      <c r="AO292" s="225"/>
      <c r="AP292" s="225"/>
      <c r="AQ292" s="225"/>
      <c r="AR292" s="225"/>
      <c r="AS292" s="225"/>
      <c r="AT292" s="225"/>
      <c r="AU292" s="225"/>
      <c r="AV292" s="225"/>
      <c r="AW292" s="225"/>
      <c r="AX292" s="225"/>
      <c r="AY292" s="225"/>
      <c r="AZ292" s="225"/>
      <c r="BA292" s="225"/>
      <c r="BB292" s="225"/>
      <c r="BC292" s="225"/>
      <c r="BD292" s="225"/>
      <c r="BE292" s="225"/>
      <c r="BF292" s="225"/>
      <c r="BG292" s="225"/>
      <c r="BH292" s="225"/>
      <c r="BI292" s="225"/>
      <c r="BJ292" s="225"/>
      <c r="BK292" s="225"/>
      <c r="BL292" s="225"/>
      <c r="BM292" s="225"/>
      <c r="BN292" s="225"/>
      <c r="BO292" s="225"/>
      <c r="BP292" s="225"/>
      <c r="BQ292" s="225"/>
      <c r="BR292" s="225"/>
      <c r="BS292" s="225"/>
      <c r="BT292" s="225"/>
      <c r="BU292" s="225"/>
      <c r="BV292" s="225"/>
      <c r="BW292" s="225"/>
      <c r="BX292" s="225"/>
      <c r="BY292" s="225"/>
      <c r="BZ292" s="225"/>
      <c r="CA292" s="225"/>
      <c r="CB292" s="225"/>
      <c r="CC292" s="225"/>
      <c r="CD292" s="225"/>
      <c r="CE292" s="64"/>
      <c r="CF292" s="64"/>
      <c r="CG292" s="64"/>
      <c r="CH292" s="64"/>
      <c r="CI292" s="64"/>
      <c r="CJ292" s="64"/>
      <c r="CK292" s="64"/>
      <c r="CL292" s="64"/>
      <c r="CM292" s="64"/>
      <c r="CN292" s="64"/>
      <c r="CO292" s="64"/>
      <c r="CP292" s="64"/>
      <c r="CQ292" s="64"/>
    </row>
    <row r="293" spans="1:95" s="1" customFormat="1" ht="21" customHeight="1" thickTop="1" thickBot="1" x14ac:dyDescent="0.25">
      <c r="A293" s="375"/>
      <c r="B293" s="67"/>
      <c r="C293" s="137"/>
      <c r="D293" s="697" t="s">
        <v>199</v>
      </c>
      <c r="E293" s="698"/>
      <c r="F293" s="698"/>
      <c r="G293" s="698"/>
      <c r="H293" s="698"/>
      <c r="I293" s="698"/>
      <c r="J293" s="698"/>
      <c r="K293" s="698"/>
      <c r="L293" s="698"/>
      <c r="M293" s="698"/>
      <c r="N293" s="698"/>
      <c r="O293" s="698"/>
      <c r="P293" s="698"/>
      <c r="Q293" s="698"/>
      <c r="R293" s="698"/>
      <c r="S293" s="698"/>
      <c r="T293" s="698"/>
      <c r="U293" s="698"/>
      <c r="V293" s="698"/>
      <c r="W293" s="698"/>
      <c r="X293" s="744"/>
      <c r="Y293" s="245">
        <f>SUM(Y291:Y292)</f>
        <v>0</v>
      </c>
      <c r="Z293" s="373">
        <f>SUM(Z291:Z292)</f>
        <v>40</v>
      </c>
      <c r="AA293" s="256"/>
      <c r="AB293" s="64"/>
      <c r="AC293" s="225"/>
      <c r="AD293" s="228"/>
      <c r="AE293" s="225"/>
      <c r="AF293" s="225"/>
      <c r="AG293" s="225"/>
      <c r="AH293" s="225"/>
      <c r="AI293" s="225"/>
      <c r="AJ293" s="225"/>
      <c r="AK293" s="225"/>
      <c r="AL293" s="225"/>
      <c r="AM293" s="225"/>
      <c r="AN293" s="225"/>
      <c r="AO293" s="225"/>
      <c r="AP293" s="225"/>
      <c r="AQ293" s="225"/>
      <c r="AR293" s="225"/>
      <c r="AS293" s="225"/>
      <c r="AT293" s="225"/>
      <c r="AU293" s="225"/>
      <c r="AV293" s="225"/>
      <c r="AW293" s="225"/>
      <c r="AX293" s="225"/>
      <c r="AY293" s="225"/>
      <c r="AZ293" s="225"/>
      <c r="BA293" s="225"/>
      <c r="BB293" s="225"/>
      <c r="BC293" s="225"/>
      <c r="BD293" s="225"/>
      <c r="BE293" s="225"/>
      <c r="BF293" s="225"/>
      <c r="BG293" s="225"/>
      <c r="BH293" s="225"/>
      <c r="BI293" s="225"/>
      <c r="BJ293" s="225"/>
      <c r="BK293" s="225"/>
      <c r="BL293" s="225"/>
      <c r="BM293" s="225"/>
      <c r="BN293" s="225"/>
      <c r="BO293" s="225"/>
      <c r="BP293" s="225"/>
      <c r="BQ293" s="225"/>
      <c r="BR293" s="225"/>
      <c r="BS293" s="225"/>
      <c r="BT293" s="225"/>
      <c r="BU293" s="225"/>
      <c r="BV293" s="225"/>
      <c r="BW293" s="225"/>
      <c r="BX293" s="225"/>
      <c r="BY293" s="225"/>
      <c r="BZ293" s="225"/>
      <c r="CA293" s="225"/>
      <c r="CB293" s="225"/>
      <c r="CC293" s="225"/>
      <c r="CD293" s="225"/>
      <c r="CE293" s="64"/>
      <c r="CF293" s="64"/>
      <c r="CG293" s="64"/>
      <c r="CH293" s="64"/>
      <c r="CI293" s="64"/>
      <c r="CJ293" s="64"/>
      <c r="CK293" s="64"/>
      <c r="CL293" s="64"/>
      <c r="CM293" s="64"/>
      <c r="CN293" s="64"/>
      <c r="CO293" s="64"/>
      <c r="CP293" s="64"/>
      <c r="CQ293" s="64"/>
    </row>
    <row r="294" spans="1:95" s="1" customFormat="1" ht="21" customHeight="1" thickBot="1" x14ac:dyDescent="0.25">
      <c r="A294" s="375"/>
      <c r="B294" s="172"/>
      <c r="C294" s="154"/>
      <c r="D294" s="774"/>
      <c r="E294" s="775"/>
      <c r="F294" s="856">
        <v>40</v>
      </c>
      <c r="G294" s="857"/>
      <c r="H294" s="857"/>
      <c r="I294" s="857"/>
      <c r="J294" s="857"/>
      <c r="K294" s="857"/>
      <c r="L294" s="857"/>
      <c r="M294" s="857"/>
      <c r="N294" s="857"/>
      <c r="O294" s="857"/>
      <c r="P294" s="857"/>
      <c r="Q294" s="857"/>
      <c r="R294" s="857"/>
      <c r="S294" s="857"/>
      <c r="T294" s="857"/>
      <c r="U294" s="857"/>
      <c r="V294" s="857"/>
      <c r="W294" s="857"/>
      <c r="X294" s="857"/>
      <c r="Y294" s="857"/>
      <c r="Z294" s="858"/>
      <c r="AA294" s="256"/>
      <c r="AB294" s="64"/>
      <c r="AC294" s="225"/>
      <c r="AD294" s="228"/>
      <c r="AE294" s="225"/>
      <c r="AF294" s="225"/>
      <c r="AG294" s="225"/>
      <c r="AH294" s="225"/>
      <c r="AI294" s="225"/>
      <c r="AJ294" s="225"/>
      <c r="AK294" s="225"/>
      <c r="AL294" s="225"/>
      <c r="AM294" s="225"/>
      <c r="AN294" s="225"/>
      <c r="AO294" s="225"/>
      <c r="AP294" s="225"/>
      <c r="AQ294" s="225"/>
      <c r="AR294" s="225"/>
      <c r="AS294" s="225"/>
      <c r="AT294" s="225"/>
      <c r="AU294" s="225"/>
      <c r="AV294" s="225"/>
      <c r="AW294" s="225"/>
      <c r="AX294" s="225"/>
      <c r="AY294" s="225"/>
      <c r="AZ294" s="225"/>
      <c r="BA294" s="225"/>
      <c r="BB294" s="225"/>
      <c r="BC294" s="225"/>
      <c r="BD294" s="225"/>
      <c r="BE294" s="225"/>
      <c r="BF294" s="225"/>
      <c r="BG294" s="225"/>
      <c r="BH294" s="225"/>
      <c r="BI294" s="225"/>
      <c r="BJ294" s="225"/>
      <c r="BK294" s="225"/>
      <c r="BL294" s="225"/>
      <c r="BM294" s="225"/>
      <c r="BN294" s="225"/>
      <c r="BO294" s="225"/>
      <c r="BP294" s="225"/>
      <c r="BQ294" s="225"/>
      <c r="BR294" s="225"/>
      <c r="BS294" s="225"/>
      <c r="BT294" s="225"/>
      <c r="BU294" s="225"/>
      <c r="BV294" s="225"/>
      <c r="BW294" s="225"/>
      <c r="BX294" s="225"/>
      <c r="BY294" s="225"/>
      <c r="BZ294" s="225"/>
      <c r="CA294" s="225"/>
      <c r="CB294" s="225"/>
      <c r="CC294" s="225"/>
      <c r="CD294" s="225"/>
      <c r="CE294" s="64"/>
      <c r="CF294" s="64"/>
      <c r="CG294" s="64"/>
      <c r="CH294" s="64"/>
      <c r="CI294" s="64"/>
      <c r="CJ294" s="64"/>
      <c r="CK294" s="64"/>
      <c r="CL294" s="64"/>
      <c r="CM294" s="64"/>
      <c r="CN294" s="64"/>
      <c r="CO294" s="64"/>
      <c r="CP294" s="64"/>
      <c r="CQ294" s="64"/>
    </row>
    <row r="295" spans="1:95" s="1" customFormat="1" ht="30" customHeight="1" thickBot="1" x14ac:dyDescent="0.25">
      <c r="A295" s="362"/>
      <c r="B295" s="530">
        <v>5430</v>
      </c>
      <c r="C295" s="159" t="s">
        <v>44</v>
      </c>
      <c r="D295" s="242"/>
      <c r="E295" s="243"/>
      <c r="F295" s="242"/>
      <c r="G295" s="243"/>
      <c r="H295" s="242" t="s">
        <v>573</v>
      </c>
      <c r="I295" s="243"/>
      <c r="J295" s="242"/>
      <c r="K295" s="243"/>
      <c r="L295" s="242"/>
      <c r="M295" s="243"/>
      <c r="N295" s="242"/>
      <c r="O295" s="243"/>
      <c r="P295" s="242"/>
      <c r="Q295" s="243"/>
      <c r="R295" s="242"/>
      <c r="S295" s="243"/>
      <c r="T295" s="242"/>
      <c r="U295" s="243"/>
      <c r="V295" s="242"/>
      <c r="W295" s="243"/>
      <c r="X295" s="40"/>
      <c r="Y295" s="40"/>
      <c r="Z295" s="369"/>
      <c r="AA295" s="256"/>
      <c r="AB295" s="64"/>
      <c r="AC295" s="225"/>
      <c r="AD295" s="228"/>
      <c r="AE295" s="225"/>
      <c r="AF295" s="225"/>
      <c r="AG295" s="225"/>
      <c r="AH295" s="225"/>
      <c r="AI295" s="225"/>
      <c r="AJ295" s="225"/>
      <c r="AK295" s="225"/>
      <c r="AL295" s="225"/>
      <c r="AM295" s="225"/>
      <c r="AN295" s="225"/>
      <c r="AO295" s="225"/>
      <c r="AP295" s="225"/>
      <c r="AQ295" s="225"/>
      <c r="AR295" s="225"/>
      <c r="AS295" s="225"/>
      <c r="AT295" s="225"/>
      <c r="AU295" s="225"/>
      <c r="AV295" s="225"/>
      <c r="AW295" s="225"/>
      <c r="AX295" s="225"/>
      <c r="AY295" s="225"/>
      <c r="AZ295" s="225"/>
      <c r="BA295" s="225"/>
      <c r="BB295" s="225"/>
      <c r="BC295" s="225"/>
      <c r="BD295" s="225"/>
      <c r="BE295" s="225"/>
      <c r="BF295" s="225"/>
      <c r="BG295" s="225"/>
      <c r="BH295" s="225"/>
      <c r="BI295" s="225"/>
      <c r="BJ295" s="225"/>
      <c r="BK295" s="225"/>
      <c r="BL295" s="225"/>
      <c r="BM295" s="225"/>
      <c r="BN295" s="225"/>
      <c r="BO295" s="225"/>
      <c r="BP295" s="225"/>
      <c r="BQ295" s="225"/>
      <c r="BR295" s="225"/>
      <c r="BS295" s="225"/>
      <c r="BT295" s="225"/>
      <c r="BU295" s="225"/>
      <c r="BV295" s="225"/>
      <c r="BW295" s="225"/>
      <c r="BX295" s="225"/>
      <c r="BY295" s="225"/>
      <c r="BZ295" s="225"/>
      <c r="CA295" s="225"/>
      <c r="CB295" s="225"/>
      <c r="CC295" s="225"/>
      <c r="CD295" s="225"/>
      <c r="CE295" s="64"/>
      <c r="CF295" s="64"/>
      <c r="CG295" s="64"/>
      <c r="CH295" s="64"/>
      <c r="CI295" s="64"/>
      <c r="CJ295" s="64"/>
      <c r="CK295" s="64"/>
      <c r="CL295" s="64"/>
      <c r="CM295" s="64"/>
      <c r="CN295" s="64"/>
      <c r="CO295" s="64"/>
      <c r="CP295" s="64"/>
      <c r="CQ295" s="64"/>
    </row>
    <row r="296" spans="1:95" s="1" customFormat="1" ht="45" customHeight="1" x14ac:dyDescent="0.2">
      <c r="A296" s="392"/>
      <c r="B296" s="251" t="s">
        <v>845</v>
      </c>
      <c r="C296" s="130" t="s">
        <v>846</v>
      </c>
      <c r="D296" s="772"/>
      <c r="E296" s="772"/>
      <c r="F296" s="772"/>
      <c r="G296" s="772"/>
      <c r="H296" s="772"/>
      <c r="I296" s="772"/>
      <c r="J296" s="772"/>
      <c r="K296" s="772"/>
      <c r="L296" s="772"/>
      <c r="M296" s="772"/>
      <c r="N296" s="772"/>
      <c r="O296" s="772"/>
      <c r="P296" s="772"/>
      <c r="Q296" s="772"/>
      <c r="R296" s="772"/>
      <c r="S296" s="772"/>
      <c r="T296" s="772"/>
      <c r="U296" s="772"/>
      <c r="V296" s="772"/>
      <c r="W296" s="772"/>
      <c r="X296" s="515"/>
      <c r="Y296" s="516">
        <f>IF(COUNTIF(D296:W296,"s"),0,IF(COUNTIF(D296:W296,"a"),Z296,0))</f>
        <v>0</v>
      </c>
      <c r="Z296" s="399">
        <v>30</v>
      </c>
      <c r="AA296" s="256">
        <f>COUNTIF(D296:W296,"a")+COUNTIF(D296:W296,"s")</f>
        <v>0</v>
      </c>
      <c r="AB296" s="447"/>
      <c r="AC296" s="225"/>
      <c r="AD296" s="228"/>
      <c r="AE296" s="225"/>
      <c r="AF296" s="225"/>
      <c r="AG296" s="225"/>
      <c r="AH296" s="225"/>
      <c r="AI296" s="225"/>
      <c r="AJ296" s="225"/>
      <c r="AK296" s="225"/>
      <c r="AL296" s="225"/>
      <c r="AM296" s="225"/>
      <c r="AN296" s="225"/>
      <c r="AO296" s="225"/>
      <c r="AP296" s="225"/>
      <c r="AQ296" s="225"/>
      <c r="AR296" s="225"/>
      <c r="AS296" s="225"/>
      <c r="AT296" s="225"/>
      <c r="AU296" s="225"/>
      <c r="AV296" s="225"/>
      <c r="AW296" s="225"/>
      <c r="AX296" s="225"/>
      <c r="AY296" s="225"/>
      <c r="AZ296" s="225"/>
      <c r="BA296" s="225"/>
      <c r="BB296" s="225"/>
      <c r="BC296" s="225"/>
      <c r="BD296" s="225"/>
      <c r="BE296" s="225"/>
      <c r="BF296" s="225"/>
      <c r="BG296" s="225"/>
      <c r="BH296" s="225"/>
      <c r="BI296" s="225"/>
      <c r="BJ296" s="225"/>
      <c r="BK296" s="225"/>
      <c r="BL296" s="225"/>
      <c r="BM296" s="225"/>
      <c r="BN296" s="225"/>
      <c r="BO296" s="225"/>
      <c r="BP296" s="225"/>
      <c r="BQ296" s="225"/>
      <c r="BR296" s="225"/>
      <c r="BS296" s="225"/>
      <c r="BT296" s="225"/>
      <c r="BU296" s="225"/>
      <c r="BV296" s="225"/>
      <c r="BW296" s="225"/>
      <c r="BX296" s="225"/>
      <c r="BY296" s="225"/>
      <c r="BZ296" s="225"/>
      <c r="CA296" s="225"/>
      <c r="CB296" s="225"/>
      <c r="CC296" s="225"/>
      <c r="CD296" s="225"/>
      <c r="CE296" s="64"/>
      <c r="CF296" s="64"/>
      <c r="CG296" s="64"/>
      <c r="CH296" s="64"/>
      <c r="CI296" s="64"/>
      <c r="CJ296" s="64"/>
      <c r="CK296" s="64"/>
      <c r="CL296" s="64"/>
      <c r="CM296" s="64"/>
      <c r="CN296" s="64"/>
      <c r="CO296" s="64"/>
      <c r="CP296" s="64"/>
      <c r="CQ296" s="64"/>
    </row>
    <row r="297" spans="1:95" s="1" customFormat="1" ht="30" customHeight="1" x14ac:dyDescent="0.2">
      <c r="A297" s="375"/>
      <c r="B297" s="509"/>
      <c r="C297" s="506" t="s">
        <v>165</v>
      </c>
      <c r="D297" s="746" t="s">
        <v>807</v>
      </c>
      <c r="E297" s="747"/>
      <c r="F297" s="747"/>
      <c r="G297" s="747"/>
      <c r="H297" s="747"/>
      <c r="I297" s="747"/>
      <c r="J297" s="747"/>
      <c r="K297" s="747"/>
      <c r="L297" s="747"/>
      <c r="M297" s="747"/>
      <c r="N297" s="747"/>
      <c r="O297" s="747"/>
      <c r="P297" s="747"/>
      <c r="Q297" s="747"/>
      <c r="R297" s="747"/>
      <c r="S297" s="747"/>
      <c r="T297" s="747"/>
      <c r="U297" s="747"/>
      <c r="V297" s="747"/>
      <c r="W297" s="747"/>
      <c r="X297" s="747"/>
      <c r="Y297" s="747"/>
      <c r="Z297" s="748"/>
      <c r="AA297" s="256"/>
      <c r="AB297" s="447"/>
      <c r="AC297" s="225"/>
      <c r="AD297" s="228"/>
      <c r="AE297" s="225"/>
      <c r="AF297" s="225"/>
      <c r="AG297" s="225"/>
      <c r="AH297" s="225"/>
      <c r="AI297" s="225"/>
      <c r="AJ297" s="225"/>
      <c r="AK297" s="225"/>
      <c r="AL297" s="225"/>
      <c r="AM297" s="225"/>
      <c r="AN297" s="225"/>
      <c r="AO297" s="225"/>
      <c r="AP297" s="225"/>
      <c r="AQ297" s="225"/>
      <c r="AR297" s="225"/>
      <c r="AS297" s="225"/>
      <c r="AT297" s="225"/>
      <c r="AU297" s="225"/>
      <c r="AV297" s="225"/>
      <c r="AW297" s="225"/>
      <c r="AX297" s="225"/>
      <c r="AY297" s="225"/>
      <c r="AZ297" s="225"/>
      <c r="BA297" s="225"/>
      <c r="BB297" s="225"/>
      <c r="BC297" s="225"/>
      <c r="BD297" s="225"/>
      <c r="BE297" s="225"/>
      <c r="BF297" s="225"/>
      <c r="BG297" s="225"/>
      <c r="BH297" s="225"/>
      <c r="BI297" s="225"/>
      <c r="BJ297" s="225"/>
      <c r="BK297" s="225"/>
      <c r="BL297" s="225"/>
      <c r="BM297" s="225"/>
      <c r="BN297" s="225"/>
      <c r="BO297" s="225"/>
      <c r="BP297" s="225"/>
      <c r="BQ297" s="225"/>
      <c r="BR297" s="225"/>
      <c r="BS297" s="225"/>
      <c r="BT297" s="225"/>
      <c r="BU297" s="225"/>
      <c r="BV297" s="225"/>
      <c r="BW297" s="225"/>
      <c r="BX297" s="225"/>
      <c r="BY297" s="225"/>
      <c r="BZ297" s="225"/>
      <c r="CA297" s="225"/>
      <c r="CB297" s="225"/>
      <c r="CC297" s="225"/>
      <c r="CD297" s="225"/>
      <c r="CE297" s="64"/>
      <c r="CF297" s="64"/>
      <c r="CG297" s="64"/>
      <c r="CH297" s="64"/>
      <c r="CI297" s="64"/>
      <c r="CJ297" s="64"/>
      <c r="CK297" s="64"/>
      <c r="CL297" s="64"/>
      <c r="CM297" s="64"/>
      <c r="CN297" s="64"/>
      <c r="CO297" s="64"/>
      <c r="CP297" s="64"/>
      <c r="CQ297" s="64"/>
    </row>
    <row r="298" spans="1:95" s="1" customFormat="1" ht="27.95" customHeight="1" x14ac:dyDescent="0.2">
      <c r="A298" s="375"/>
      <c r="B298" s="237"/>
      <c r="C298" s="174" t="s">
        <v>847</v>
      </c>
      <c r="D298" s="691"/>
      <c r="E298" s="692"/>
      <c r="F298" s="691"/>
      <c r="G298" s="692"/>
      <c r="H298" s="691"/>
      <c r="I298" s="692"/>
      <c r="J298" s="691"/>
      <c r="K298" s="692"/>
      <c r="L298" s="691"/>
      <c r="M298" s="692"/>
      <c r="N298" s="691"/>
      <c r="O298" s="692"/>
      <c r="P298" s="691"/>
      <c r="Q298" s="692"/>
      <c r="R298" s="691"/>
      <c r="S298" s="692"/>
      <c r="T298" s="691"/>
      <c r="U298" s="692"/>
      <c r="V298" s="691"/>
      <c r="W298" s="692"/>
      <c r="X298" s="753"/>
      <c r="Y298" s="765"/>
      <c r="Z298" s="766"/>
      <c r="AA298" s="256">
        <f>IF(COUNTIF($D$296:$W$296,"s"),1,COUNTIF(D298:W298, "a"))</f>
        <v>0</v>
      </c>
      <c r="AB298" s="447"/>
      <c r="AC298" s="225"/>
      <c r="AD298" s="228"/>
      <c r="AE298" s="225"/>
      <c r="AF298" s="225"/>
      <c r="AG298" s="225"/>
      <c r="AH298" s="225"/>
      <c r="AI298" s="225"/>
      <c r="AJ298" s="225"/>
      <c r="AK298" s="225"/>
      <c r="AL298" s="225"/>
      <c r="AM298" s="225"/>
      <c r="AN298" s="225"/>
      <c r="AO298" s="225"/>
      <c r="AP298" s="225"/>
      <c r="AQ298" s="225"/>
      <c r="AR298" s="225"/>
      <c r="AS298" s="225"/>
      <c r="AT298" s="225"/>
      <c r="AU298" s="225"/>
      <c r="AV298" s="225"/>
      <c r="AW298" s="225"/>
      <c r="AX298" s="225"/>
      <c r="AY298" s="225"/>
      <c r="AZ298" s="225"/>
      <c r="BA298" s="225"/>
      <c r="BB298" s="225"/>
      <c r="BC298" s="225"/>
      <c r="BD298" s="225"/>
      <c r="BE298" s="225"/>
      <c r="BF298" s="225"/>
      <c r="BG298" s="225"/>
      <c r="BH298" s="225"/>
      <c r="BI298" s="225"/>
      <c r="BJ298" s="225"/>
      <c r="BK298" s="225"/>
      <c r="BL298" s="225"/>
      <c r="BM298" s="225"/>
      <c r="BN298" s="225"/>
      <c r="BO298" s="225"/>
      <c r="BP298" s="225"/>
      <c r="BQ298" s="225"/>
      <c r="BR298" s="225"/>
      <c r="BS298" s="225"/>
      <c r="BT298" s="225"/>
      <c r="BU298" s="225"/>
      <c r="BV298" s="225"/>
      <c r="BW298" s="225"/>
      <c r="BX298" s="225"/>
      <c r="BY298" s="225"/>
      <c r="BZ298" s="225"/>
      <c r="CA298" s="225"/>
      <c r="CB298" s="225"/>
      <c r="CC298" s="225"/>
      <c r="CD298" s="225"/>
      <c r="CE298" s="64"/>
      <c r="CF298" s="64"/>
      <c r="CG298" s="64"/>
      <c r="CH298" s="64"/>
      <c r="CI298" s="64"/>
      <c r="CJ298" s="64"/>
      <c r="CK298" s="64"/>
      <c r="CL298" s="64"/>
      <c r="CM298" s="64"/>
      <c r="CN298" s="64"/>
      <c r="CO298" s="64"/>
      <c r="CP298" s="64"/>
      <c r="CQ298" s="64"/>
    </row>
    <row r="299" spans="1:95" s="1" customFormat="1" ht="27.95" customHeight="1" x14ac:dyDescent="0.2">
      <c r="A299" s="375"/>
      <c r="B299" s="244"/>
      <c r="C299" s="174" t="s">
        <v>848</v>
      </c>
      <c r="D299" s="651"/>
      <c r="E299" s="682"/>
      <c r="F299" s="651"/>
      <c r="G299" s="682"/>
      <c r="H299" s="651"/>
      <c r="I299" s="682"/>
      <c r="J299" s="651"/>
      <c r="K299" s="682"/>
      <c r="L299" s="651"/>
      <c r="M299" s="682"/>
      <c r="N299" s="651"/>
      <c r="O299" s="682"/>
      <c r="P299" s="651"/>
      <c r="Q299" s="682"/>
      <c r="R299" s="651"/>
      <c r="S299" s="682"/>
      <c r="T299" s="651"/>
      <c r="U299" s="682"/>
      <c r="V299" s="651"/>
      <c r="W299" s="682"/>
      <c r="X299" s="767"/>
      <c r="Y299" s="765"/>
      <c r="Z299" s="766"/>
      <c r="AA299" s="256">
        <f t="shared" ref="AA299:AA300" si="41">IF(COUNTIF($D$296:$W$296,"s"),1,COUNTIF(D299:W299, "a"))</f>
        <v>0</v>
      </c>
      <c r="AB299" s="447"/>
      <c r="AC299" s="225"/>
      <c r="AD299" s="228"/>
      <c r="AE299" s="225"/>
      <c r="AF299" s="225"/>
      <c r="AG299" s="225"/>
      <c r="AH299" s="225"/>
      <c r="AI299" s="225"/>
      <c r="AJ299" s="225"/>
      <c r="AK299" s="225"/>
      <c r="AL299" s="225"/>
      <c r="AM299" s="225"/>
      <c r="AN299" s="225"/>
      <c r="AO299" s="225"/>
      <c r="AP299" s="225"/>
      <c r="AQ299" s="225"/>
      <c r="AR299" s="225"/>
      <c r="AS299" s="225"/>
      <c r="AT299" s="225"/>
      <c r="AU299" s="225"/>
      <c r="AV299" s="225"/>
      <c r="AW299" s="225"/>
      <c r="AX299" s="225"/>
      <c r="AY299" s="225"/>
      <c r="AZ299" s="225"/>
      <c r="BA299" s="225"/>
      <c r="BB299" s="225"/>
      <c r="BC299" s="225"/>
      <c r="BD299" s="225"/>
      <c r="BE299" s="225"/>
      <c r="BF299" s="225"/>
      <c r="BG299" s="225"/>
      <c r="BH299" s="225"/>
      <c r="BI299" s="225"/>
      <c r="BJ299" s="225"/>
      <c r="BK299" s="225"/>
      <c r="BL299" s="225"/>
      <c r="BM299" s="225"/>
      <c r="BN299" s="225"/>
      <c r="BO299" s="225"/>
      <c r="BP299" s="225"/>
      <c r="BQ299" s="225"/>
      <c r="BR299" s="225"/>
      <c r="BS299" s="225"/>
      <c r="BT299" s="225"/>
      <c r="BU299" s="225"/>
      <c r="BV299" s="225"/>
      <c r="BW299" s="225"/>
      <c r="BX299" s="225"/>
      <c r="BY299" s="225"/>
      <c r="BZ299" s="225"/>
      <c r="CA299" s="225"/>
      <c r="CB299" s="225"/>
      <c r="CC299" s="225"/>
      <c r="CD299" s="225"/>
      <c r="CE299" s="64"/>
      <c r="CF299" s="64"/>
      <c r="CG299" s="64"/>
      <c r="CH299" s="64"/>
      <c r="CI299" s="64"/>
      <c r="CJ299" s="64"/>
      <c r="CK299" s="64"/>
      <c r="CL299" s="64"/>
      <c r="CM299" s="64"/>
      <c r="CN299" s="64"/>
      <c r="CO299" s="64"/>
      <c r="CP299" s="64"/>
      <c r="CQ299" s="64"/>
    </row>
    <row r="300" spans="1:95" s="1" customFormat="1" ht="27.95" customHeight="1" thickBot="1" x14ac:dyDescent="0.25">
      <c r="A300" s="381"/>
      <c r="B300" s="239"/>
      <c r="C300" s="177" t="s">
        <v>849</v>
      </c>
      <c r="D300" s="654"/>
      <c r="E300" s="696"/>
      <c r="F300" s="654"/>
      <c r="G300" s="696"/>
      <c r="H300" s="654"/>
      <c r="I300" s="696"/>
      <c r="J300" s="654"/>
      <c r="K300" s="696"/>
      <c r="L300" s="654"/>
      <c r="M300" s="696"/>
      <c r="N300" s="654"/>
      <c r="O300" s="696"/>
      <c r="P300" s="654"/>
      <c r="Q300" s="696"/>
      <c r="R300" s="654"/>
      <c r="S300" s="696"/>
      <c r="T300" s="654"/>
      <c r="U300" s="696"/>
      <c r="V300" s="654"/>
      <c r="W300" s="696"/>
      <c r="X300" s="767"/>
      <c r="Y300" s="765"/>
      <c r="Z300" s="766"/>
      <c r="AA300" s="256">
        <f t="shared" si="41"/>
        <v>0</v>
      </c>
      <c r="AB300" s="447"/>
      <c r="AC300" s="225"/>
      <c r="AD300" s="228"/>
      <c r="AE300" s="225"/>
      <c r="AF300" s="225"/>
      <c r="AG300" s="225"/>
      <c r="AH300" s="225"/>
      <c r="AI300" s="225"/>
      <c r="AJ300" s="225"/>
      <c r="AK300" s="225"/>
      <c r="AL300" s="225"/>
      <c r="AM300" s="225"/>
      <c r="AN300" s="225"/>
      <c r="AO300" s="225"/>
      <c r="AP300" s="225"/>
      <c r="AQ300" s="225"/>
      <c r="AR300" s="225"/>
      <c r="AS300" s="225"/>
      <c r="AT300" s="225"/>
      <c r="AU300" s="225"/>
      <c r="AV300" s="225"/>
      <c r="AW300" s="225"/>
      <c r="AX300" s="225"/>
      <c r="AY300" s="225"/>
      <c r="AZ300" s="225"/>
      <c r="BA300" s="225"/>
      <c r="BB300" s="225"/>
      <c r="BC300" s="225"/>
      <c r="BD300" s="225"/>
      <c r="BE300" s="225"/>
      <c r="BF300" s="225"/>
      <c r="BG300" s="225"/>
      <c r="BH300" s="225"/>
      <c r="BI300" s="225"/>
      <c r="BJ300" s="225"/>
      <c r="BK300" s="225"/>
      <c r="BL300" s="225"/>
      <c r="BM300" s="225"/>
      <c r="BN300" s="225"/>
      <c r="BO300" s="225"/>
      <c r="BP300" s="225"/>
      <c r="BQ300" s="225"/>
      <c r="BR300" s="225"/>
      <c r="BS300" s="225"/>
      <c r="BT300" s="225"/>
      <c r="BU300" s="225"/>
      <c r="BV300" s="225"/>
      <c r="BW300" s="225"/>
      <c r="BX300" s="225"/>
      <c r="BY300" s="225"/>
      <c r="BZ300" s="225"/>
      <c r="CA300" s="225"/>
      <c r="CB300" s="225"/>
      <c r="CC300" s="225"/>
      <c r="CD300" s="225"/>
      <c r="CE300" s="64"/>
      <c r="CF300" s="64"/>
      <c r="CG300" s="64"/>
      <c r="CH300" s="64"/>
      <c r="CI300" s="64"/>
      <c r="CJ300" s="64"/>
      <c r="CK300" s="64"/>
      <c r="CL300" s="64"/>
      <c r="CM300" s="64"/>
      <c r="CN300" s="64"/>
      <c r="CO300" s="64"/>
      <c r="CP300" s="64"/>
      <c r="CQ300" s="64"/>
    </row>
    <row r="301" spans="1:95" s="1" customFormat="1" ht="21" customHeight="1" thickTop="1" thickBot="1" x14ac:dyDescent="0.25">
      <c r="A301" s="375"/>
      <c r="B301" s="67"/>
      <c r="C301" s="137"/>
      <c r="D301" s="697" t="s">
        <v>199</v>
      </c>
      <c r="E301" s="698"/>
      <c r="F301" s="698"/>
      <c r="G301" s="698"/>
      <c r="H301" s="698"/>
      <c r="I301" s="698"/>
      <c r="J301" s="698"/>
      <c r="K301" s="698"/>
      <c r="L301" s="698"/>
      <c r="M301" s="698"/>
      <c r="N301" s="698"/>
      <c r="O301" s="698"/>
      <c r="P301" s="698"/>
      <c r="Q301" s="698"/>
      <c r="R301" s="698"/>
      <c r="S301" s="698"/>
      <c r="T301" s="698"/>
      <c r="U301" s="698"/>
      <c r="V301" s="698"/>
      <c r="W301" s="698"/>
      <c r="X301" s="744"/>
      <c r="Y301" s="245">
        <f>SUM(Y296:Y296)</f>
        <v>0</v>
      </c>
      <c r="Z301" s="373">
        <f>SUM(Z296:Z296)</f>
        <v>30</v>
      </c>
      <c r="AA301" s="256"/>
      <c r="AB301" s="64"/>
      <c r="AC301" s="225"/>
      <c r="AD301" s="228"/>
      <c r="AE301" s="225"/>
      <c r="AF301" s="225"/>
      <c r="AG301" s="225"/>
      <c r="AH301" s="225"/>
      <c r="AI301" s="225"/>
      <c r="AJ301" s="225"/>
      <c r="AK301" s="225"/>
      <c r="AL301" s="225"/>
      <c r="AM301" s="225"/>
      <c r="AN301" s="225"/>
      <c r="AO301" s="225"/>
      <c r="AP301" s="225"/>
      <c r="AQ301" s="225"/>
      <c r="AR301" s="225"/>
      <c r="AS301" s="225"/>
      <c r="AT301" s="225"/>
      <c r="AU301" s="225"/>
      <c r="AV301" s="225"/>
      <c r="AW301" s="225"/>
      <c r="AX301" s="225"/>
      <c r="AY301" s="225"/>
      <c r="AZ301" s="225"/>
      <c r="BA301" s="225"/>
      <c r="BB301" s="225"/>
      <c r="BC301" s="225"/>
      <c r="BD301" s="225"/>
      <c r="BE301" s="225"/>
      <c r="BF301" s="225"/>
      <c r="BG301" s="225"/>
      <c r="BH301" s="225"/>
      <c r="BI301" s="225"/>
      <c r="BJ301" s="225"/>
      <c r="BK301" s="225"/>
      <c r="BL301" s="225"/>
      <c r="BM301" s="225"/>
      <c r="BN301" s="225"/>
      <c r="BO301" s="225"/>
      <c r="BP301" s="225"/>
      <c r="BQ301" s="225"/>
      <c r="BR301" s="225"/>
      <c r="BS301" s="225"/>
      <c r="BT301" s="225"/>
      <c r="BU301" s="225"/>
      <c r="BV301" s="225"/>
      <c r="BW301" s="225"/>
      <c r="BX301" s="225"/>
      <c r="BY301" s="225"/>
      <c r="BZ301" s="225"/>
      <c r="CA301" s="225"/>
      <c r="CB301" s="225"/>
      <c r="CC301" s="225"/>
      <c r="CD301" s="225"/>
      <c r="CE301" s="64"/>
      <c r="CF301" s="64"/>
      <c r="CG301" s="64"/>
      <c r="CH301" s="64"/>
      <c r="CI301" s="64"/>
      <c r="CJ301" s="64"/>
      <c r="CK301" s="64"/>
      <c r="CL301" s="64"/>
      <c r="CM301" s="64"/>
      <c r="CN301" s="64"/>
      <c r="CO301" s="64"/>
      <c r="CP301" s="64"/>
      <c r="CQ301" s="64"/>
    </row>
    <row r="302" spans="1:95" s="1" customFormat="1" ht="21" customHeight="1" thickBot="1" x14ac:dyDescent="0.25">
      <c r="A302" s="365"/>
      <c r="B302" s="170"/>
      <c r="C302" s="171"/>
      <c r="D302" s="700"/>
      <c r="E302" s="701"/>
      <c r="F302" s="771">
        <v>0</v>
      </c>
      <c r="G302" s="694"/>
      <c r="H302" s="694"/>
      <c r="I302" s="694"/>
      <c r="J302" s="694"/>
      <c r="K302" s="694"/>
      <c r="L302" s="694"/>
      <c r="M302" s="694"/>
      <c r="N302" s="694"/>
      <c r="O302" s="694"/>
      <c r="P302" s="694"/>
      <c r="Q302" s="694"/>
      <c r="R302" s="694"/>
      <c r="S302" s="694"/>
      <c r="T302" s="694"/>
      <c r="U302" s="694"/>
      <c r="V302" s="694"/>
      <c r="W302" s="694"/>
      <c r="X302" s="694"/>
      <c r="Y302" s="694"/>
      <c r="Z302" s="695"/>
      <c r="AA302" s="256"/>
      <c r="AB302" s="64"/>
      <c r="AC302" s="225"/>
      <c r="AD302" s="228"/>
      <c r="AE302" s="225"/>
      <c r="AF302" s="225"/>
      <c r="AG302" s="225"/>
      <c r="AH302" s="225"/>
      <c r="AI302" s="225"/>
      <c r="AJ302" s="225"/>
      <c r="AK302" s="225"/>
      <c r="AL302" s="225"/>
      <c r="AM302" s="225"/>
      <c r="AN302" s="225"/>
      <c r="AO302" s="225"/>
      <c r="AP302" s="225"/>
      <c r="AQ302" s="225"/>
      <c r="AR302" s="225"/>
      <c r="AS302" s="225"/>
      <c r="AT302" s="225"/>
      <c r="AU302" s="225"/>
      <c r="AV302" s="225"/>
      <c r="AW302" s="225"/>
      <c r="AX302" s="225"/>
      <c r="AY302" s="225"/>
      <c r="AZ302" s="225"/>
      <c r="BA302" s="225"/>
      <c r="BB302" s="225"/>
      <c r="BC302" s="225"/>
      <c r="BD302" s="225"/>
      <c r="BE302" s="225"/>
      <c r="BF302" s="225"/>
      <c r="BG302" s="225"/>
      <c r="BH302" s="225"/>
      <c r="BI302" s="225"/>
      <c r="BJ302" s="225"/>
      <c r="BK302" s="225"/>
      <c r="BL302" s="225"/>
      <c r="BM302" s="225"/>
      <c r="BN302" s="225"/>
      <c r="BO302" s="225"/>
      <c r="BP302" s="225"/>
      <c r="BQ302" s="225"/>
      <c r="BR302" s="225"/>
      <c r="BS302" s="225"/>
      <c r="BT302" s="225"/>
      <c r="BU302" s="225"/>
      <c r="BV302" s="225"/>
      <c r="BW302" s="225"/>
      <c r="BX302" s="225"/>
      <c r="BY302" s="225"/>
      <c r="BZ302" s="225"/>
      <c r="CA302" s="225"/>
      <c r="CB302" s="225"/>
      <c r="CC302" s="225"/>
      <c r="CD302" s="225"/>
      <c r="CE302" s="64"/>
      <c r="CF302" s="64"/>
      <c r="CG302" s="64"/>
      <c r="CH302" s="64"/>
      <c r="CI302" s="64"/>
      <c r="CJ302" s="64"/>
      <c r="CK302" s="64"/>
      <c r="CL302" s="64"/>
      <c r="CM302" s="64"/>
      <c r="CN302" s="64"/>
      <c r="CO302" s="64"/>
      <c r="CP302" s="64"/>
      <c r="CQ302" s="64"/>
    </row>
    <row r="303" spans="1:95" s="1" customFormat="1" ht="30" customHeight="1" x14ac:dyDescent="0.2">
      <c r="A303" s="362"/>
      <c r="B303" s="438">
        <v>5440</v>
      </c>
      <c r="C303" s="517" t="s">
        <v>1040</v>
      </c>
      <c r="D303" s="518"/>
      <c r="E303" s="519"/>
      <c r="F303" s="518"/>
      <c r="G303" s="519"/>
      <c r="H303" s="518"/>
      <c r="I303" s="519"/>
      <c r="J303" s="518"/>
      <c r="K303" s="519"/>
      <c r="L303" s="518"/>
      <c r="M303" s="519"/>
      <c r="N303" s="518"/>
      <c r="O303" s="519"/>
      <c r="P303" s="518"/>
      <c r="Q303" s="519"/>
      <c r="R303" s="518"/>
      <c r="S303" s="519"/>
      <c r="T303" s="518"/>
      <c r="U303" s="519"/>
      <c r="V303" s="518"/>
      <c r="W303" s="519"/>
      <c r="X303" s="520"/>
      <c r="Y303" s="520"/>
      <c r="Z303" s="521"/>
      <c r="AA303" s="256"/>
      <c r="AB303" s="64"/>
      <c r="AC303" s="225"/>
      <c r="AD303" s="228"/>
      <c r="AE303" s="225"/>
      <c r="AF303" s="225"/>
      <c r="AG303" s="225"/>
      <c r="AH303" s="225"/>
      <c r="AI303" s="225"/>
      <c r="AJ303" s="225"/>
      <c r="AK303" s="225"/>
      <c r="AL303" s="225"/>
      <c r="AM303" s="225"/>
      <c r="AN303" s="225"/>
      <c r="AO303" s="225"/>
      <c r="AP303" s="225"/>
      <c r="AQ303" s="225"/>
      <c r="AR303" s="225"/>
      <c r="AS303" s="225"/>
      <c r="AT303" s="225"/>
      <c r="AU303" s="225"/>
      <c r="AV303" s="225"/>
      <c r="AW303" s="225"/>
      <c r="AX303" s="225"/>
      <c r="AY303" s="225"/>
      <c r="AZ303" s="225"/>
      <c r="BA303" s="225"/>
      <c r="BB303" s="225"/>
      <c r="BC303" s="225"/>
      <c r="BD303" s="225"/>
      <c r="BE303" s="225"/>
      <c r="BF303" s="225"/>
      <c r="BG303" s="225"/>
      <c r="BH303" s="225"/>
      <c r="BI303" s="225"/>
      <c r="BJ303" s="225"/>
      <c r="BK303" s="225"/>
      <c r="BL303" s="225"/>
      <c r="BM303" s="225"/>
      <c r="BN303" s="225"/>
      <c r="BO303" s="225"/>
      <c r="BP303" s="225"/>
      <c r="BQ303" s="225"/>
      <c r="BR303" s="225"/>
      <c r="BS303" s="225"/>
      <c r="BT303" s="225"/>
      <c r="BU303" s="225"/>
      <c r="BV303" s="225"/>
      <c r="BW303" s="225"/>
      <c r="BX303" s="225"/>
      <c r="BY303" s="225"/>
      <c r="BZ303" s="225"/>
      <c r="CA303" s="225"/>
      <c r="CB303" s="225"/>
      <c r="CC303" s="225"/>
      <c r="CD303" s="225"/>
      <c r="CE303" s="64"/>
      <c r="CF303" s="64"/>
      <c r="CG303" s="64"/>
      <c r="CH303" s="64"/>
      <c r="CI303" s="64"/>
      <c r="CJ303" s="64"/>
      <c r="CK303" s="64"/>
      <c r="CL303" s="64"/>
      <c r="CM303" s="64"/>
      <c r="CN303" s="64"/>
      <c r="CO303" s="64"/>
      <c r="CP303" s="64"/>
      <c r="CQ303" s="64"/>
    </row>
    <row r="304" spans="1:95" s="1" customFormat="1" ht="30" customHeight="1" x14ac:dyDescent="0.2">
      <c r="A304" s="362"/>
      <c r="B304" s="7"/>
      <c r="C304" s="347" t="s">
        <v>801</v>
      </c>
      <c r="D304" s="726"/>
      <c r="E304" s="726"/>
      <c r="F304" s="726"/>
      <c r="G304" s="726"/>
      <c r="H304" s="726"/>
      <c r="I304" s="726"/>
      <c r="J304" s="726"/>
      <c r="K304" s="726"/>
      <c r="L304" s="726"/>
      <c r="M304" s="726"/>
      <c r="N304" s="726"/>
      <c r="O304" s="726"/>
      <c r="P304" s="726"/>
      <c r="Q304" s="726"/>
      <c r="R304" s="726"/>
      <c r="S304" s="726"/>
      <c r="T304" s="726"/>
      <c r="U304" s="726"/>
      <c r="V304" s="726"/>
      <c r="W304" s="726"/>
      <c r="X304" s="726"/>
      <c r="Y304" s="726"/>
      <c r="Z304" s="727"/>
      <c r="AA304" s="256"/>
      <c r="AB304" s="64"/>
      <c r="AC304" s="225"/>
      <c r="AD304" s="228"/>
      <c r="AE304" s="225"/>
      <c r="AF304" s="225"/>
      <c r="AG304" s="225"/>
      <c r="AH304" s="225"/>
      <c r="AI304" s="225"/>
      <c r="AJ304" s="225"/>
      <c r="AK304" s="225"/>
      <c r="AL304" s="225"/>
      <c r="AM304" s="225"/>
      <c r="AN304" s="225"/>
      <c r="AO304" s="225"/>
      <c r="AP304" s="225"/>
      <c r="AQ304" s="225"/>
      <c r="AR304" s="225"/>
      <c r="AS304" s="225"/>
      <c r="AT304" s="225"/>
      <c r="AU304" s="225"/>
      <c r="AV304" s="225"/>
      <c r="AW304" s="225"/>
      <c r="AX304" s="225"/>
      <c r="AY304" s="225"/>
      <c r="AZ304" s="225"/>
      <c r="BA304" s="225"/>
      <c r="BB304" s="225"/>
      <c r="BC304" s="225"/>
      <c r="BD304" s="225"/>
      <c r="BE304" s="225"/>
      <c r="BF304" s="225"/>
      <c r="BG304" s="225"/>
      <c r="BH304" s="225"/>
      <c r="BI304" s="225"/>
      <c r="BJ304" s="225"/>
      <c r="BK304" s="225"/>
      <c r="BL304" s="225"/>
      <c r="BM304" s="225"/>
      <c r="BN304" s="225"/>
      <c r="BO304" s="225"/>
      <c r="BP304" s="225"/>
      <c r="BQ304" s="225"/>
      <c r="BR304" s="225"/>
      <c r="BS304" s="225"/>
      <c r="BT304" s="225"/>
      <c r="BU304" s="225"/>
      <c r="BV304" s="225"/>
      <c r="BW304" s="225"/>
      <c r="BX304" s="225"/>
      <c r="BY304" s="225"/>
      <c r="BZ304" s="225"/>
      <c r="CA304" s="225"/>
      <c r="CB304" s="225"/>
      <c r="CC304" s="225"/>
      <c r="CD304" s="225"/>
      <c r="CE304" s="64"/>
      <c r="CF304" s="64"/>
      <c r="CG304" s="64"/>
      <c r="CH304" s="64"/>
      <c r="CI304" s="64"/>
      <c r="CJ304" s="64"/>
      <c r="CK304" s="64"/>
      <c r="CL304" s="64"/>
      <c r="CM304" s="64"/>
      <c r="CN304" s="64"/>
      <c r="CO304" s="64"/>
      <c r="CP304" s="64"/>
      <c r="CQ304" s="64"/>
    </row>
    <row r="305" spans="1:95" s="1" customFormat="1" ht="45" customHeight="1" x14ac:dyDescent="0.2">
      <c r="A305" s="375"/>
      <c r="B305" s="424" t="s">
        <v>850</v>
      </c>
      <c r="C305" s="174" t="s">
        <v>851</v>
      </c>
      <c r="D305" s="691"/>
      <c r="E305" s="692"/>
      <c r="F305" s="691"/>
      <c r="G305" s="692"/>
      <c r="H305" s="691"/>
      <c r="I305" s="692"/>
      <c r="J305" s="691"/>
      <c r="K305" s="692"/>
      <c r="L305" s="691"/>
      <c r="M305" s="692"/>
      <c r="N305" s="691"/>
      <c r="O305" s="692"/>
      <c r="P305" s="691"/>
      <c r="Q305" s="692"/>
      <c r="R305" s="691"/>
      <c r="S305" s="692"/>
      <c r="T305" s="691"/>
      <c r="U305" s="692"/>
      <c r="V305" s="691"/>
      <c r="W305" s="692"/>
      <c r="X305" s="522"/>
      <c r="Y305" s="113">
        <f t="shared" ref="Y305:Y310" si="42">IF(OR(D305="s",F305="s",H305="s",J305="s",L305="s",N305="s",P305="s",R305="s",T305="s",V305="s"), 0, IF(OR(D305="a",F305="a",H305="a",J305="a",L305="a",N305="a",P305="a",R305="a",T305="a",V305="a"),Z305,0))</f>
        <v>0</v>
      </c>
      <c r="Z305" s="370">
        <f>IF(X305="na",0,10)</f>
        <v>10</v>
      </c>
      <c r="AA305" s="256">
        <f>COUNTIF(D305:W305,"a")+COUNTIF(D305:W305,"s")+COUNTIF(X305,"na")</f>
        <v>0</v>
      </c>
      <c r="AB305" s="447"/>
      <c r="AC305" s="225"/>
      <c r="AD305" s="228"/>
      <c r="AE305" s="225"/>
      <c r="AF305" s="225"/>
      <c r="AG305" s="225"/>
      <c r="AH305" s="225"/>
      <c r="AI305" s="225"/>
      <c r="AJ305" s="225"/>
      <c r="AK305" s="225"/>
      <c r="AL305" s="225"/>
      <c r="AM305" s="225"/>
      <c r="AN305" s="225"/>
      <c r="AO305" s="225"/>
      <c r="AP305" s="225"/>
      <c r="AQ305" s="225"/>
      <c r="AR305" s="225"/>
      <c r="AS305" s="225"/>
      <c r="AT305" s="225"/>
      <c r="AU305" s="225"/>
      <c r="AV305" s="225"/>
      <c r="AW305" s="225"/>
      <c r="AX305" s="225"/>
      <c r="AY305" s="225"/>
      <c r="AZ305" s="225"/>
      <c r="BA305" s="225"/>
      <c r="BB305" s="225"/>
      <c r="BC305" s="225"/>
      <c r="BD305" s="225"/>
      <c r="BE305" s="225"/>
      <c r="BF305" s="225"/>
      <c r="BG305" s="225"/>
      <c r="BH305" s="225"/>
      <c r="BI305" s="225"/>
      <c r="BJ305" s="225"/>
      <c r="BK305" s="225"/>
      <c r="BL305" s="225"/>
      <c r="BM305" s="225"/>
      <c r="BN305" s="225"/>
      <c r="BO305" s="225"/>
      <c r="BP305" s="225"/>
      <c r="BQ305" s="225"/>
      <c r="BR305" s="225"/>
      <c r="BS305" s="225"/>
      <c r="BT305" s="225"/>
      <c r="BU305" s="225"/>
      <c r="BV305" s="225"/>
      <c r="BW305" s="225"/>
      <c r="BX305" s="225"/>
      <c r="BY305" s="225"/>
      <c r="BZ305" s="225"/>
      <c r="CA305" s="225"/>
      <c r="CB305" s="225"/>
      <c r="CC305" s="225"/>
      <c r="CD305" s="225"/>
      <c r="CE305" s="64"/>
      <c r="CF305" s="64"/>
      <c r="CG305" s="64"/>
      <c r="CH305" s="64"/>
      <c r="CI305" s="64"/>
      <c r="CJ305" s="64"/>
      <c r="CK305" s="64"/>
      <c r="CL305" s="64"/>
      <c r="CM305" s="64"/>
      <c r="CN305" s="64"/>
      <c r="CO305" s="64"/>
      <c r="CP305" s="64"/>
      <c r="CQ305" s="64"/>
    </row>
    <row r="306" spans="1:95" s="1" customFormat="1" ht="200.1" customHeight="1" x14ac:dyDescent="0.2">
      <c r="A306" s="375"/>
      <c r="B306" s="253" t="s">
        <v>463</v>
      </c>
      <c r="C306" s="178" t="s">
        <v>854</v>
      </c>
      <c r="D306" s="651"/>
      <c r="E306" s="682"/>
      <c r="F306" s="651"/>
      <c r="G306" s="682"/>
      <c r="H306" s="651"/>
      <c r="I306" s="682"/>
      <c r="J306" s="651"/>
      <c r="K306" s="682"/>
      <c r="L306" s="651"/>
      <c r="M306" s="682"/>
      <c r="N306" s="651"/>
      <c r="O306" s="682"/>
      <c r="P306" s="651"/>
      <c r="Q306" s="682"/>
      <c r="R306" s="651"/>
      <c r="S306" s="682"/>
      <c r="T306" s="651"/>
      <c r="U306" s="682"/>
      <c r="V306" s="651"/>
      <c r="W306" s="682"/>
      <c r="X306" s="522"/>
      <c r="Y306" s="114">
        <f t="shared" si="42"/>
        <v>0</v>
      </c>
      <c r="Z306" s="371">
        <f>IF(X306="na",0,5)</f>
        <v>5</v>
      </c>
      <c r="AA306" s="256">
        <f>COUNTIF(D306:W306,"a")+COUNTIF(D306:W306,"s")+COUNTIF(X306,"na")</f>
        <v>0</v>
      </c>
      <c r="AB306" s="254"/>
      <c r="AC306" s="225"/>
      <c r="AD306" s="228"/>
      <c r="AE306" s="225"/>
      <c r="AF306" s="225"/>
      <c r="AG306" s="225"/>
      <c r="AH306" s="225"/>
      <c r="AI306" s="225"/>
      <c r="AJ306" s="225"/>
      <c r="AK306" s="225"/>
      <c r="AL306" s="225"/>
      <c r="AM306" s="225"/>
      <c r="AN306" s="225"/>
      <c r="AO306" s="225"/>
      <c r="AP306" s="225"/>
      <c r="AQ306" s="225"/>
      <c r="AR306" s="225"/>
      <c r="AS306" s="225"/>
      <c r="AT306" s="225"/>
      <c r="AU306" s="225"/>
      <c r="AV306" s="225"/>
      <c r="AW306" s="225"/>
      <c r="AX306" s="225"/>
      <c r="AY306" s="225"/>
      <c r="AZ306" s="225"/>
      <c r="BA306" s="225"/>
      <c r="BB306" s="225"/>
      <c r="BC306" s="225"/>
      <c r="BD306" s="225"/>
      <c r="BE306" s="225"/>
      <c r="BF306" s="225"/>
      <c r="BG306" s="225"/>
      <c r="BH306" s="225"/>
      <c r="BI306" s="225"/>
      <c r="BJ306" s="225"/>
      <c r="BK306" s="225"/>
      <c r="BL306" s="225"/>
      <c r="BM306" s="225"/>
      <c r="BN306" s="225"/>
      <c r="BO306" s="225"/>
      <c r="BP306" s="225"/>
      <c r="BQ306" s="225"/>
      <c r="BR306" s="225"/>
      <c r="BS306" s="225"/>
      <c r="BT306" s="225"/>
      <c r="BU306" s="225"/>
      <c r="BV306" s="225"/>
      <c r="BW306" s="225"/>
      <c r="BX306" s="225"/>
      <c r="BY306" s="225"/>
      <c r="BZ306" s="225"/>
      <c r="CA306" s="225"/>
      <c r="CB306" s="225"/>
      <c r="CC306" s="225"/>
      <c r="CD306" s="225"/>
      <c r="CE306" s="64"/>
      <c r="CF306" s="64"/>
      <c r="CG306" s="64"/>
      <c r="CH306" s="64"/>
      <c r="CI306" s="64"/>
      <c r="CJ306" s="64"/>
      <c r="CK306" s="64"/>
      <c r="CL306" s="64"/>
      <c r="CM306" s="64"/>
      <c r="CN306" s="64"/>
      <c r="CO306" s="64"/>
      <c r="CP306" s="64"/>
      <c r="CQ306" s="64"/>
    </row>
    <row r="307" spans="1:95" s="1" customFormat="1" ht="45" customHeight="1" x14ac:dyDescent="0.2">
      <c r="A307" s="375"/>
      <c r="B307" s="523" t="s">
        <v>855</v>
      </c>
      <c r="C307" s="177" t="s">
        <v>856</v>
      </c>
      <c r="D307" s="654"/>
      <c r="E307" s="696"/>
      <c r="F307" s="654"/>
      <c r="G307" s="696"/>
      <c r="H307" s="654"/>
      <c r="I307" s="696"/>
      <c r="J307" s="654"/>
      <c r="K307" s="696"/>
      <c r="L307" s="654"/>
      <c r="M307" s="696"/>
      <c r="N307" s="654"/>
      <c r="O307" s="696"/>
      <c r="P307" s="654"/>
      <c r="Q307" s="696"/>
      <c r="R307" s="654"/>
      <c r="S307" s="696"/>
      <c r="T307" s="654"/>
      <c r="U307" s="696"/>
      <c r="V307" s="654"/>
      <c r="W307" s="696"/>
      <c r="X307" s="512"/>
      <c r="Y307" s="278">
        <f t="shared" si="42"/>
        <v>0</v>
      </c>
      <c r="Z307" s="371">
        <f>IF(X307="na",0,20)</f>
        <v>20</v>
      </c>
      <c r="AA307" s="256">
        <f>COUNTIF(D307:W307,"a")+COUNTIF(D307:W307,"s")+COUNTIF(X307,"na")</f>
        <v>0</v>
      </c>
      <c r="AB307" s="447"/>
      <c r="AC307" s="225"/>
      <c r="AD307" s="228"/>
      <c r="AE307" s="225"/>
      <c r="AF307" s="225"/>
      <c r="AG307" s="225"/>
      <c r="AH307" s="225"/>
      <c r="AI307" s="225"/>
      <c r="AJ307" s="225"/>
      <c r="AK307" s="225"/>
      <c r="AL307" s="225"/>
      <c r="AM307" s="225"/>
      <c r="AN307" s="225"/>
      <c r="AO307" s="225"/>
      <c r="AP307" s="225"/>
      <c r="AQ307" s="225"/>
      <c r="AR307" s="225"/>
      <c r="AS307" s="225"/>
      <c r="AT307" s="225"/>
      <c r="AU307" s="225"/>
      <c r="AV307" s="225"/>
      <c r="AW307" s="225"/>
      <c r="AX307" s="225"/>
      <c r="AY307" s="225"/>
      <c r="AZ307" s="225"/>
      <c r="BA307" s="225"/>
      <c r="BB307" s="225"/>
      <c r="BC307" s="225"/>
      <c r="BD307" s="225"/>
      <c r="BE307" s="225"/>
      <c r="BF307" s="225"/>
      <c r="BG307" s="225"/>
      <c r="BH307" s="225"/>
      <c r="BI307" s="225"/>
      <c r="BJ307" s="225"/>
      <c r="BK307" s="225"/>
      <c r="BL307" s="225"/>
      <c r="BM307" s="225"/>
      <c r="BN307" s="225"/>
      <c r="BO307" s="225"/>
      <c r="BP307" s="225"/>
      <c r="BQ307" s="225"/>
      <c r="BR307" s="225"/>
      <c r="BS307" s="225"/>
      <c r="BT307" s="225"/>
      <c r="BU307" s="225"/>
      <c r="BV307" s="225"/>
      <c r="BW307" s="225"/>
      <c r="BX307" s="225"/>
      <c r="BY307" s="225"/>
      <c r="BZ307" s="225"/>
      <c r="CA307" s="225"/>
      <c r="CB307" s="225"/>
      <c r="CC307" s="225"/>
      <c r="CD307" s="225"/>
      <c r="CE307" s="64"/>
      <c r="CF307" s="64"/>
      <c r="CG307" s="64"/>
      <c r="CH307" s="64"/>
      <c r="CI307" s="64"/>
      <c r="CJ307" s="64"/>
      <c r="CK307" s="64"/>
      <c r="CL307" s="64"/>
      <c r="CM307" s="64"/>
      <c r="CN307" s="64"/>
      <c r="CO307" s="64"/>
      <c r="CP307" s="64"/>
      <c r="CQ307" s="64"/>
    </row>
    <row r="308" spans="1:95" s="1" customFormat="1" ht="30" customHeight="1" x14ac:dyDescent="0.2">
      <c r="A308" s="362"/>
      <c r="B308" s="7"/>
      <c r="C308" s="347" t="s">
        <v>804</v>
      </c>
      <c r="D308" s="726"/>
      <c r="E308" s="726"/>
      <c r="F308" s="726"/>
      <c r="G308" s="726"/>
      <c r="H308" s="726"/>
      <c r="I308" s="726"/>
      <c r="J308" s="726"/>
      <c r="K308" s="726"/>
      <c r="L308" s="726"/>
      <c r="M308" s="726"/>
      <c r="N308" s="726"/>
      <c r="O308" s="726"/>
      <c r="P308" s="726"/>
      <c r="Q308" s="726"/>
      <c r="R308" s="726"/>
      <c r="S308" s="726"/>
      <c r="T308" s="726"/>
      <c r="U308" s="726"/>
      <c r="V308" s="726"/>
      <c r="W308" s="726"/>
      <c r="X308" s="726"/>
      <c r="Y308" s="726"/>
      <c r="Z308" s="727"/>
      <c r="AA308" s="256"/>
      <c r="AB308" s="64"/>
      <c r="AC308" s="225"/>
      <c r="AD308" s="228"/>
      <c r="AE308" s="225"/>
      <c r="AF308" s="225"/>
      <c r="AG308" s="225"/>
      <c r="AH308" s="225"/>
      <c r="AI308" s="225"/>
      <c r="AJ308" s="225"/>
      <c r="AK308" s="225"/>
      <c r="AL308" s="225"/>
      <c r="AM308" s="225"/>
      <c r="AN308" s="225"/>
      <c r="AO308" s="225"/>
      <c r="AP308" s="225"/>
      <c r="AQ308" s="225"/>
      <c r="AR308" s="225"/>
      <c r="AS308" s="225"/>
      <c r="AT308" s="225"/>
      <c r="AU308" s="225"/>
      <c r="AV308" s="225"/>
      <c r="AW308" s="225"/>
      <c r="AX308" s="225"/>
      <c r="AY308" s="225"/>
      <c r="AZ308" s="225"/>
      <c r="BA308" s="225"/>
      <c r="BB308" s="225"/>
      <c r="BC308" s="225"/>
      <c r="BD308" s="225"/>
      <c r="BE308" s="225"/>
      <c r="BF308" s="225"/>
      <c r="BG308" s="225"/>
      <c r="BH308" s="225"/>
      <c r="BI308" s="225"/>
      <c r="BJ308" s="225"/>
      <c r="BK308" s="225"/>
      <c r="BL308" s="225"/>
      <c r="BM308" s="225"/>
      <c r="BN308" s="225"/>
      <c r="BO308" s="225"/>
      <c r="BP308" s="225"/>
      <c r="BQ308" s="225"/>
      <c r="BR308" s="225"/>
      <c r="BS308" s="225"/>
      <c r="BT308" s="225"/>
      <c r="BU308" s="225"/>
      <c r="BV308" s="225"/>
      <c r="BW308" s="225"/>
      <c r="BX308" s="225"/>
      <c r="BY308" s="225"/>
      <c r="BZ308" s="225"/>
      <c r="CA308" s="225"/>
      <c r="CB308" s="225"/>
      <c r="CC308" s="225"/>
      <c r="CD308" s="225"/>
      <c r="CE308" s="64"/>
      <c r="CF308" s="64"/>
      <c r="CG308" s="64"/>
      <c r="CH308" s="64"/>
      <c r="CI308" s="64"/>
      <c r="CJ308" s="64"/>
      <c r="CK308" s="64"/>
      <c r="CL308" s="64"/>
      <c r="CM308" s="64"/>
      <c r="CN308" s="64"/>
      <c r="CO308" s="64"/>
      <c r="CP308" s="64"/>
      <c r="CQ308" s="64"/>
    </row>
    <row r="309" spans="1:95" s="1" customFormat="1" ht="30" customHeight="1" x14ac:dyDescent="0.2">
      <c r="A309" s="362"/>
      <c r="B309" s="195"/>
      <c r="C309" s="347" t="s">
        <v>857</v>
      </c>
      <c r="D309" s="726"/>
      <c r="E309" s="726"/>
      <c r="F309" s="726"/>
      <c r="G309" s="726"/>
      <c r="H309" s="726"/>
      <c r="I309" s="726"/>
      <c r="J309" s="726"/>
      <c r="K309" s="726"/>
      <c r="L309" s="726"/>
      <c r="M309" s="726"/>
      <c r="N309" s="726"/>
      <c r="O309" s="726"/>
      <c r="P309" s="726"/>
      <c r="Q309" s="726"/>
      <c r="R309" s="726"/>
      <c r="S309" s="726"/>
      <c r="T309" s="726"/>
      <c r="U309" s="726"/>
      <c r="V309" s="726"/>
      <c r="W309" s="726"/>
      <c r="X309" s="726"/>
      <c r="Y309" s="726"/>
      <c r="Z309" s="727"/>
      <c r="AA309" s="256"/>
      <c r="AB309" s="64"/>
      <c r="AC309" s="225"/>
      <c r="AD309" s="228"/>
      <c r="AE309" s="225"/>
      <c r="AF309" s="225"/>
      <c r="AG309" s="225"/>
      <c r="AH309" s="225"/>
      <c r="AI309" s="225"/>
      <c r="AJ309" s="225"/>
      <c r="AK309" s="225"/>
      <c r="AL309" s="225"/>
      <c r="AM309" s="225"/>
      <c r="AN309" s="225"/>
      <c r="AO309" s="225"/>
      <c r="AP309" s="225"/>
      <c r="AQ309" s="225"/>
      <c r="AR309" s="225"/>
      <c r="AS309" s="225"/>
      <c r="AT309" s="225"/>
      <c r="AU309" s="225"/>
      <c r="AV309" s="225"/>
      <c r="AW309" s="225"/>
      <c r="AX309" s="225"/>
      <c r="AY309" s="225"/>
      <c r="AZ309" s="225"/>
      <c r="BA309" s="225"/>
      <c r="BB309" s="225"/>
      <c r="BC309" s="225"/>
      <c r="BD309" s="225"/>
      <c r="BE309" s="225"/>
      <c r="BF309" s="225"/>
      <c r="BG309" s="225"/>
      <c r="BH309" s="225"/>
      <c r="BI309" s="225"/>
      <c r="BJ309" s="225"/>
      <c r="BK309" s="225"/>
      <c r="BL309" s="225"/>
      <c r="BM309" s="225"/>
      <c r="BN309" s="225"/>
      <c r="BO309" s="225"/>
      <c r="BP309" s="225"/>
      <c r="BQ309" s="225"/>
      <c r="BR309" s="225"/>
      <c r="BS309" s="225"/>
      <c r="BT309" s="225"/>
      <c r="BU309" s="225"/>
      <c r="BV309" s="225"/>
      <c r="BW309" s="225"/>
      <c r="BX309" s="225"/>
      <c r="BY309" s="225"/>
      <c r="BZ309" s="225"/>
      <c r="CA309" s="225"/>
      <c r="CB309" s="225"/>
      <c r="CC309" s="225"/>
      <c r="CD309" s="225"/>
      <c r="CE309" s="64"/>
      <c r="CF309" s="64"/>
      <c r="CG309" s="64"/>
      <c r="CH309" s="64"/>
      <c r="CI309" s="64"/>
      <c r="CJ309" s="64"/>
      <c r="CK309" s="64"/>
      <c r="CL309" s="64"/>
      <c r="CM309" s="64"/>
      <c r="CN309" s="64"/>
      <c r="CO309" s="64"/>
      <c r="CP309" s="64"/>
      <c r="CQ309" s="64"/>
    </row>
    <row r="310" spans="1:95" s="1" customFormat="1" ht="45" customHeight="1" x14ac:dyDescent="0.2">
      <c r="A310" s="375"/>
      <c r="B310" s="252" t="s">
        <v>858</v>
      </c>
      <c r="C310" s="177" t="s">
        <v>859</v>
      </c>
      <c r="D310" s="761"/>
      <c r="E310" s="762"/>
      <c r="F310" s="761"/>
      <c r="G310" s="762"/>
      <c r="H310" s="761"/>
      <c r="I310" s="762"/>
      <c r="J310" s="761"/>
      <c r="K310" s="762"/>
      <c r="L310" s="761"/>
      <c r="M310" s="762"/>
      <c r="N310" s="761"/>
      <c r="O310" s="762"/>
      <c r="P310" s="761"/>
      <c r="Q310" s="762"/>
      <c r="R310" s="761"/>
      <c r="S310" s="762"/>
      <c r="T310" s="761"/>
      <c r="U310" s="762"/>
      <c r="V310" s="761"/>
      <c r="W310" s="762"/>
      <c r="X310" s="512"/>
      <c r="Y310" s="119">
        <f t="shared" si="42"/>
        <v>0</v>
      </c>
      <c r="Z310" s="379">
        <f>IF(X310="na",0,20)</f>
        <v>20</v>
      </c>
      <c r="AA310" s="256">
        <f>COUNTIF(D310:W310,"a")+COUNTIF(D310:W310,"s")+COUNTIF(X310,"na")</f>
        <v>0</v>
      </c>
      <c r="AB310" s="447"/>
      <c r="AC310" s="225"/>
      <c r="AD310" s="228"/>
      <c r="AE310" s="225"/>
      <c r="AF310" s="225"/>
      <c r="AG310" s="225"/>
      <c r="AH310" s="225"/>
      <c r="AI310" s="225"/>
      <c r="AJ310" s="225"/>
      <c r="AK310" s="225"/>
      <c r="AL310" s="225"/>
      <c r="AM310" s="225"/>
      <c r="AN310" s="225"/>
      <c r="AO310" s="225"/>
      <c r="AP310" s="225"/>
      <c r="AQ310" s="225"/>
      <c r="AR310" s="225"/>
      <c r="AS310" s="225"/>
      <c r="AT310" s="225"/>
      <c r="AU310" s="225"/>
      <c r="AV310" s="225"/>
      <c r="AW310" s="225"/>
      <c r="AX310" s="225"/>
      <c r="AY310" s="225"/>
      <c r="AZ310" s="225"/>
      <c r="BA310" s="225"/>
      <c r="BB310" s="225"/>
      <c r="BC310" s="225"/>
      <c r="BD310" s="225"/>
      <c r="BE310" s="225"/>
      <c r="BF310" s="225"/>
      <c r="BG310" s="225"/>
      <c r="BH310" s="225"/>
      <c r="BI310" s="225"/>
      <c r="BJ310" s="225"/>
      <c r="BK310" s="225"/>
      <c r="BL310" s="225"/>
      <c r="BM310" s="225"/>
      <c r="BN310" s="225"/>
      <c r="BO310" s="225"/>
      <c r="BP310" s="225"/>
      <c r="BQ310" s="225"/>
      <c r="BR310" s="225"/>
      <c r="BS310" s="225"/>
      <c r="BT310" s="225"/>
      <c r="BU310" s="225"/>
      <c r="BV310" s="225"/>
      <c r="BW310" s="225"/>
      <c r="BX310" s="225"/>
      <c r="BY310" s="225"/>
      <c r="BZ310" s="225"/>
      <c r="CA310" s="225"/>
      <c r="CB310" s="225"/>
      <c r="CC310" s="225"/>
      <c r="CD310" s="225"/>
      <c r="CE310" s="64"/>
      <c r="CF310" s="64"/>
      <c r="CG310" s="64"/>
      <c r="CH310" s="64"/>
      <c r="CI310" s="64"/>
      <c r="CJ310" s="64"/>
      <c r="CK310" s="64"/>
      <c r="CL310" s="64"/>
      <c r="CM310" s="64"/>
      <c r="CN310" s="64"/>
      <c r="CO310" s="64"/>
      <c r="CP310" s="64"/>
      <c r="CQ310" s="64"/>
    </row>
    <row r="311" spans="1:95" s="1" customFormat="1" ht="48" customHeight="1" x14ac:dyDescent="0.2">
      <c r="A311" s="362"/>
      <c r="B311" s="509"/>
      <c r="C311" s="347" t="s">
        <v>860</v>
      </c>
      <c r="D311" s="864" t="s">
        <v>861</v>
      </c>
      <c r="E311" s="728"/>
      <c r="F311" s="728"/>
      <c r="G311" s="728"/>
      <c r="H311" s="728"/>
      <c r="I311" s="728"/>
      <c r="J311" s="728"/>
      <c r="K311" s="728"/>
      <c r="L311" s="728"/>
      <c r="M311" s="728"/>
      <c r="N311" s="728"/>
      <c r="O311" s="728"/>
      <c r="P311" s="728"/>
      <c r="Q311" s="728"/>
      <c r="R311" s="728"/>
      <c r="S311" s="728"/>
      <c r="T311" s="728"/>
      <c r="U311" s="728"/>
      <c r="V311" s="728"/>
      <c r="W311" s="728"/>
      <c r="X311" s="728"/>
      <c r="Y311" s="728"/>
      <c r="Z311" s="729"/>
      <c r="AA311" s="256"/>
      <c r="AB311" s="64"/>
      <c r="AC311" s="225"/>
      <c r="AD311" s="228"/>
      <c r="AE311" s="225"/>
      <c r="AF311" s="225"/>
      <c r="AG311" s="225"/>
      <c r="AH311" s="225"/>
      <c r="AI311" s="225"/>
      <c r="AJ311" s="225"/>
      <c r="AK311" s="225"/>
      <c r="AL311" s="225"/>
      <c r="AM311" s="225"/>
      <c r="AN311" s="225"/>
      <c r="AO311" s="225"/>
      <c r="AP311" s="225"/>
      <c r="AQ311" s="225"/>
      <c r="AR311" s="225"/>
      <c r="AS311" s="225"/>
      <c r="AT311" s="225"/>
      <c r="AU311" s="225"/>
      <c r="AV311" s="225"/>
      <c r="AW311" s="225"/>
      <c r="AX311" s="225"/>
      <c r="AY311" s="225"/>
      <c r="AZ311" s="225"/>
      <c r="BA311" s="225"/>
      <c r="BB311" s="225"/>
      <c r="BC311" s="225"/>
      <c r="BD311" s="225"/>
      <c r="BE311" s="225"/>
      <c r="BF311" s="225"/>
      <c r="BG311" s="225"/>
      <c r="BH311" s="225"/>
      <c r="BI311" s="225"/>
      <c r="BJ311" s="225"/>
      <c r="BK311" s="225"/>
      <c r="BL311" s="225"/>
      <c r="BM311" s="225"/>
      <c r="BN311" s="225"/>
      <c r="BO311" s="225"/>
      <c r="BP311" s="225"/>
      <c r="BQ311" s="225"/>
      <c r="BR311" s="225"/>
      <c r="BS311" s="225"/>
      <c r="BT311" s="225"/>
      <c r="BU311" s="225"/>
      <c r="BV311" s="225"/>
      <c r="BW311" s="225"/>
      <c r="BX311" s="225"/>
      <c r="BY311" s="225"/>
      <c r="BZ311" s="225"/>
      <c r="CA311" s="225"/>
      <c r="CB311" s="225"/>
      <c r="CC311" s="225"/>
      <c r="CD311" s="225"/>
      <c r="CE311" s="64"/>
      <c r="CF311" s="64"/>
      <c r="CG311" s="64"/>
      <c r="CH311" s="64"/>
      <c r="CI311" s="64"/>
      <c r="CJ311" s="64"/>
      <c r="CK311" s="64"/>
      <c r="CL311" s="64"/>
      <c r="CM311" s="64"/>
      <c r="CN311" s="64"/>
      <c r="CO311" s="64"/>
      <c r="CP311" s="64"/>
      <c r="CQ311" s="64"/>
    </row>
    <row r="312" spans="1:95" s="1" customFormat="1" ht="27.95" customHeight="1" x14ac:dyDescent="0.2">
      <c r="A312" s="375"/>
      <c r="B312" s="244"/>
      <c r="C312" s="174" t="s">
        <v>862</v>
      </c>
      <c r="D312" s="691"/>
      <c r="E312" s="692"/>
      <c r="F312" s="691"/>
      <c r="G312" s="692"/>
      <c r="H312" s="691"/>
      <c r="I312" s="692"/>
      <c r="J312" s="691"/>
      <c r="K312" s="692"/>
      <c r="L312" s="691"/>
      <c r="M312" s="692"/>
      <c r="N312" s="691"/>
      <c r="O312" s="692"/>
      <c r="P312" s="691"/>
      <c r="Q312" s="692"/>
      <c r="R312" s="691"/>
      <c r="S312" s="692"/>
      <c r="T312" s="691"/>
      <c r="U312" s="692"/>
      <c r="V312" s="691"/>
      <c r="W312" s="692"/>
      <c r="X312" s="753"/>
      <c r="Y312" s="765"/>
      <c r="Z312" s="766"/>
      <c r="AA312" s="256">
        <f>IF(OR(COUNTIF($D$310:$W$310,"s"),COUNTIF($X$310,"na")),1,COUNTIF(D312:W312, "a"))</f>
        <v>0</v>
      </c>
      <c r="AB312" s="447"/>
      <c r="AC312" s="225"/>
      <c r="AD312" s="228"/>
      <c r="AE312" s="225"/>
      <c r="AF312" s="225"/>
      <c r="AG312" s="225"/>
      <c r="AH312" s="225"/>
      <c r="AI312" s="225"/>
      <c r="AJ312" s="225"/>
      <c r="AK312" s="225"/>
      <c r="AL312" s="225"/>
      <c r="AM312" s="225"/>
      <c r="AN312" s="225"/>
      <c r="AO312" s="225"/>
      <c r="AP312" s="225"/>
      <c r="AQ312" s="225"/>
      <c r="AR312" s="225"/>
      <c r="AS312" s="225"/>
      <c r="AT312" s="225"/>
      <c r="AU312" s="225"/>
      <c r="AV312" s="225"/>
      <c r="AW312" s="225"/>
      <c r="AX312" s="225"/>
      <c r="AY312" s="225"/>
      <c r="AZ312" s="225"/>
      <c r="BA312" s="225"/>
      <c r="BB312" s="225"/>
      <c r="BC312" s="225"/>
      <c r="BD312" s="225"/>
      <c r="BE312" s="225"/>
      <c r="BF312" s="225"/>
      <c r="BG312" s="225"/>
      <c r="BH312" s="225"/>
      <c r="BI312" s="225"/>
      <c r="BJ312" s="225"/>
      <c r="BK312" s="225"/>
      <c r="BL312" s="225"/>
      <c r="BM312" s="225"/>
      <c r="BN312" s="225"/>
      <c r="BO312" s="225"/>
      <c r="BP312" s="225"/>
      <c r="BQ312" s="225"/>
      <c r="BR312" s="225"/>
      <c r="BS312" s="225"/>
      <c r="BT312" s="225"/>
      <c r="BU312" s="225"/>
      <c r="BV312" s="225"/>
      <c r="BW312" s="225"/>
      <c r="BX312" s="225"/>
      <c r="BY312" s="225"/>
      <c r="BZ312" s="225"/>
      <c r="CA312" s="225"/>
      <c r="CB312" s="225"/>
      <c r="CC312" s="225"/>
      <c r="CD312" s="225"/>
      <c r="CE312" s="64"/>
      <c r="CF312" s="64"/>
      <c r="CG312" s="64"/>
      <c r="CH312" s="64"/>
      <c r="CI312" s="64"/>
      <c r="CJ312" s="64"/>
      <c r="CK312" s="64"/>
      <c r="CL312" s="64"/>
      <c r="CM312" s="64"/>
      <c r="CN312" s="64"/>
      <c r="CO312" s="64"/>
      <c r="CP312" s="64"/>
      <c r="CQ312" s="64"/>
    </row>
    <row r="313" spans="1:95" s="1" customFormat="1" ht="27.95" customHeight="1" x14ac:dyDescent="0.2">
      <c r="A313" s="375"/>
      <c r="B313" s="244"/>
      <c r="C313" s="174" t="s">
        <v>863</v>
      </c>
      <c r="D313" s="651"/>
      <c r="E313" s="682"/>
      <c r="F313" s="651"/>
      <c r="G313" s="682"/>
      <c r="H313" s="651"/>
      <c r="I313" s="682"/>
      <c r="J313" s="651"/>
      <c r="K313" s="682"/>
      <c r="L313" s="651"/>
      <c r="M313" s="682"/>
      <c r="N313" s="651"/>
      <c r="O313" s="682"/>
      <c r="P313" s="651"/>
      <c r="Q313" s="682"/>
      <c r="R313" s="651"/>
      <c r="S313" s="682"/>
      <c r="T313" s="651"/>
      <c r="U313" s="682"/>
      <c r="V313" s="651"/>
      <c r="W313" s="682"/>
      <c r="X313" s="767"/>
      <c r="Y313" s="765"/>
      <c r="Z313" s="766"/>
      <c r="AA313" s="256">
        <f t="shared" ref="AA313:AA316" si="43">IF(OR(COUNTIF($D$310:$W$310,"s"),COUNTIF($X$310,"na")),1,COUNTIF(D313:W313, "a"))</f>
        <v>0</v>
      </c>
      <c r="AB313" s="447"/>
      <c r="AC313" s="225"/>
      <c r="AD313" s="228"/>
      <c r="AE313" s="225"/>
      <c r="AF313" s="225"/>
      <c r="AG313" s="225"/>
      <c r="AH313" s="225"/>
      <c r="AI313" s="225"/>
      <c r="AJ313" s="225"/>
      <c r="AK313" s="225"/>
      <c r="AL313" s="225"/>
      <c r="AM313" s="225"/>
      <c r="AN313" s="225"/>
      <c r="AO313" s="225"/>
      <c r="AP313" s="225"/>
      <c r="AQ313" s="225"/>
      <c r="AR313" s="225"/>
      <c r="AS313" s="225"/>
      <c r="AT313" s="225"/>
      <c r="AU313" s="225"/>
      <c r="AV313" s="225"/>
      <c r="AW313" s="225"/>
      <c r="AX313" s="225"/>
      <c r="AY313" s="225"/>
      <c r="AZ313" s="225"/>
      <c r="BA313" s="225"/>
      <c r="BB313" s="225"/>
      <c r="BC313" s="225"/>
      <c r="BD313" s="225"/>
      <c r="BE313" s="225"/>
      <c r="BF313" s="225"/>
      <c r="BG313" s="225"/>
      <c r="BH313" s="225"/>
      <c r="BI313" s="225"/>
      <c r="BJ313" s="225"/>
      <c r="BK313" s="225"/>
      <c r="BL313" s="225"/>
      <c r="BM313" s="225"/>
      <c r="BN313" s="225"/>
      <c r="BO313" s="225"/>
      <c r="BP313" s="225"/>
      <c r="BQ313" s="225"/>
      <c r="BR313" s="225"/>
      <c r="BS313" s="225"/>
      <c r="BT313" s="225"/>
      <c r="BU313" s="225"/>
      <c r="BV313" s="225"/>
      <c r="BW313" s="225"/>
      <c r="BX313" s="225"/>
      <c r="BY313" s="225"/>
      <c r="BZ313" s="225"/>
      <c r="CA313" s="225"/>
      <c r="CB313" s="225"/>
      <c r="CC313" s="225"/>
      <c r="CD313" s="225"/>
      <c r="CE313" s="64"/>
      <c r="CF313" s="64"/>
      <c r="CG313" s="64"/>
      <c r="CH313" s="64"/>
      <c r="CI313" s="64"/>
      <c r="CJ313" s="64"/>
      <c r="CK313" s="64"/>
      <c r="CL313" s="64"/>
      <c r="CM313" s="64"/>
      <c r="CN313" s="64"/>
      <c r="CO313" s="64"/>
      <c r="CP313" s="64"/>
      <c r="CQ313" s="64"/>
    </row>
    <row r="314" spans="1:95" s="1" customFormat="1" ht="27.95" customHeight="1" x14ac:dyDescent="0.2">
      <c r="A314" s="375"/>
      <c r="B314" s="244"/>
      <c r="C314" s="174" t="s">
        <v>864</v>
      </c>
      <c r="D314" s="651"/>
      <c r="E314" s="682"/>
      <c r="F314" s="651"/>
      <c r="G314" s="682"/>
      <c r="H314" s="651"/>
      <c r="I314" s="682"/>
      <c r="J314" s="651"/>
      <c r="K314" s="682"/>
      <c r="L314" s="651"/>
      <c r="M314" s="682"/>
      <c r="N314" s="651"/>
      <c r="O314" s="682"/>
      <c r="P314" s="651"/>
      <c r="Q314" s="682"/>
      <c r="R314" s="651"/>
      <c r="S314" s="682"/>
      <c r="T314" s="651"/>
      <c r="U314" s="682"/>
      <c r="V314" s="651"/>
      <c r="W314" s="682"/>
      <c r="X314" s="767"/>
      <c r="Y314" s="765"/>
      <c r="Z314" s="766"/>
      <c r="AA314" s="256">
        <f t="shared" si="43"/>
        <v>0</v>
      </c>
      <c r="AB314" s="447"/>
      <c r="AC314" s="225"/>
      <c r="AD314" s="228"/>
      <c r="AE314" s="225"/>
      <c r="AF314" s="225"/>
      <c r="AG314" s="225"/>
      <c r="AH314" s="225"/>
      <c r="AI314" s="225"/>
      <c r="AJ314" s="225"/>
      <c r="AK314" s="225"/>
      <c r="AL314" s="225"/>
      <c r="AM314" s="225"/>
      <c r="AN314" s="225"/>
      <c r="AO314" s="225"/>
      <c r="AP314" s="225"/>
      <c r="AQ314" s="225"/>
      <c r="AR314" s="225"/>
      <c r="AS314" s="225"/>
      <c r="AT314" s="225"/>
      <c r="AU314" s="225"/>
      <c r="AV314" s="225"/>
      <c r="AW314" s="225"/>
      <c r="AX314" s="225"/>
      <c r="AY314" s="225"/>
      <c r="AZ314" s="225"/>
      <c r="BA314" s="225"/>
      <c r="BB314" s="225"/>
      <c r="BC314" s="225"/>
      <c r="BD314" s="225"/>
      <c r="BE314" s="225"/>
      <c r="BF314" s="225"/>
      <c r="BG314" s="225"/>
      <c r="BH314" s="225"/>
      <c r="BI314" s="225"/>
      <c r="BJ314" s="225"/>
      <c r="BK314" s="225"/>
      <c r="BL314" s="225"/>
      <c r="BM314" s="225"/>
      <c r="BN314" s="225"/>
      <c r="BO314" s="225"/>
      <c r="BP314" s="225"/>
      <c r="BQ314" s="225"/>
      <c r="BR314" s="225"/>
      <c r="BS314" s="225"/>
      <c r="BT314" s="225"/>
      <c r="BU314" s="225"/>
      <c r="BV314" s="225"/>
      <c r="BW314" s="225"/>
      <c r="BX314" s="225"/>
      <c r="BY314" s="225"/>
      <c r="BZ314" s="225"/>
      <c r="CA314" s="225"/>
      <c r="CB314" s="225"/>
      <c r="CC314" s="225"/>
      <c r="CD314" s="225"/>
      <c r="CE314" s="64"/>
      <c r="CF314" s="64"/>
      <c r="CG314" s="64"/>
      <c r="CH314" s="64"/>
      <c r="CI314" s="64"/>
      <c r="CJ314" s="64"/>
      <c r="CK314" s="64"/>
      <c r="CL314" s="64"/>
      <c r="CM314" s="64"/>
      <c r="CN314" s="64"/>
      <c r="CO314" s="64"/>
      <c r="CP314" s="64"/>
      <c r="CQ314" s="64"/>
    </row>
    <row r="315" spans="1:95" s="1" customFormat="1" ht="27.95" customHeight="1" x14ac:dyDescent="0.2">
      <c r="A315" s="375"/>
      <c r="B315" s="244"/>
      <c r="C315" s="174" t="s">
        <v>865</v>
      </c>
      <c r="D315" s="651"/>
      <c r="E315" s="682"/>
      <c r="F315" s="651"/>
      <c r="G315" s="682"/>
      <c r="H315" s="651"/>
      <c r="I315" s="682"/>
      <c r="J315" s="651"/>
      <c r="K315" s="682"/>
      <c r="L315" s="651"/>
      <c r="M315" s="682"/>
      <c r="N315" s="651"/>
      <c r="O315" s="682"/>
      <c r="P315" s="651"/>
      <c r="Q315" s="682"/>
      <c r="R315" s="651"/>
      <c r="S315" s="682"/>
      <c r="T315" s="651"/>
      <c r="U315" s="682"/>
      <c r="V315" s="651"/>
      <c r="W315" s="682"/>
      <c r="X315" s="767"/>
      <c r="Y315" s="765"/>
      <c r="Z315" s="766"/>
      <c r="AA315" s="256">
        <f t="shared" si="43"/>
        <v>0</v>
      </c>
      <c r="AB315" s="447"/>
      <c r="AC315" s="225"/>
      <c r="AD315" s="228"/>
      <c r="AE315" s="225"/>
      <c r="AF315" s="225"/>
      <c r="AG315" s="225"/>
      <c r="AH315" s="225"/>
      <c r="AI315" s="225"/>
      <c r="AJ315" s="225"/>
      <c r="AK315" s="225"/>
      <c r="AL315" s="225"/>
      <c r="AM315" s="225"/>
      <c r="AN315" s="225"/>
      <c r="AO315" s="225"/>
      <c r="AP315" s="225"/>
      <c r="AQ315" s="225"/>
      <c r="AR315" s="225"/>
      <c r="AS315" s="225"/>
      <c r="AT315" s="225"/>
      <c r="AU315" s="225"/>
      <c r="AV315" s="225"/>
      <c r="AW315" s="225"/>
      <c r="AX315" s="225"/>
      <c r="AY315" s="225"/>
      <c r="AZ315" s="225"/>
      <c r="BA315" s="225"/>
      <c r="BB315" s="225"/>
      <c r="BC315" s="225"/>
      <c r="BD315" s="225"/>
      <c r="BE315" s="225"/>
      <c r="BF315" s="225"/>
      <c r="BG315" s="225"/>
      <c r="BH315" s="225"/>
      <c r="BI315" s="225"/>
      <c r="BJ315" s="225"/>
      <c r="BK315" s="225"/>
      <c r="BL315" s="225"/>
      <c r="BM315" s="225"/>
      <c r="BN315" s="225"/>
      <c r="BO315" s="225"/>
      <c r="BP315" s="225"/>
      <c r="BQ315" s="225"/>
      <c r="BR315" s="225"/>
      <c r="BS315" s="225"/>
      <c r="BT315" s="225"/>
      <c r="BU315" s="225"/>
      <c r="BV315" s="225"/>
      <c r="BW315" s="225"/>
      <c r="BX315" s="225"/>
      <c r="BY315" s="225"/>
      <c r="BZ315" s="225"/>
      <c r="CA315" s="225"/>
      <c r="CB315" s="225"/>
      <c r="CC315" s="225"/>
      <c r="CD315" s="225"/>
      <c r="CE315" s="64"/>
      <c r="CF315" s="64"/>
      <c r="CG315" s="64"/>
      <c r="CH315" s="64"/>
      <c r="CI315" s="64"/>
      <c r="CJ315" s="64"/>
      <c r="CK315" s="64"/>
      <c r="CL315" s="64"/>
      <c r="CM315" s="64"/>
      <c r="CN315" s="64"/>
      <c r="CO315" s="64"/>
      <c r="CP315" s="64"/>
      <c r="CQ315" s="64"/>
    </row>
    <row r="316" spans="1:95" s="1" customFormat="1" ht="27.95" customHeight="1" x14ac:dyDescent="0.2">
      <c r="A316" s="375"/>
      <c r="B316" s="250"/>
      <c r="C316" s="178" t="s">
        <v>930</v>
      </c>
      <c r="D316" s="651"/>
      <c r="E316" s="682"/>
      <c r="F316" s="651"/>
      <c r="G316" s="682"/>
      <c r="H316" s="651"/>
      <c r="I316" s="682"/>
      <c r="J316" s="651"/>
      <c r="K316" s="682"/>
      <c r="L316" s="651"/>
      <c r="M316" s="682"/>
      <c r="N316" s="651"/>
      <c r="O316" s="682"/>
      <c r="P316" s="651"/>
      <c r="Q316" s="682"/>
      <c r="R316" s="651"/>
      <c r="S316" s="682"/>
      <c r="T316" s="651"/>
      <c r="U316" s="682"/>
      <c r="V316" s="651"/>
      <c r="W316" s="682"/>
      <c r="X316" s="768"/>
      <c r="Y316" s="769"/>
      <c r="Z316" s="770"/>
      <c r="AA316" s="256">
        <f t="shared" si="43"/>
        <v>0</v>
      </c>
      <c r="AB316" s="447"/>
      <c r="AC316" s="225"/>
      <c r="AD316" s="228"/>
      <c r="AE316" s="225"/>
      <c r="AF316" s="225"/>
      <c r="AG316" s="225"/>
      <c r="AH316" s="225"/>
      <c r="AI316" s="225"/>
      <c r="AJ316" s="225"/>
      <c r="AK316" s="225"/>
      <c r="AL316" s="225"/>
      <c r="AM316" s="225"/>
      <c r="AN316" s="225"/>
      <c r="AO316" s="225"/>
      <c r="AP316" s="225"/>
      <c r="AQ316" s="225"/>
      <c r="AR316" s="225"/>
      <c r="AS316" s="225"/>
      <c r="AT316" s="225"/>
      <c r="AU316" s="225"/>
      <c r="AV316" s="225"/>
      <c r="AW316" s="225"/>
      <c r="AX316" s="225"/>
      <c r="AY316" s="225"/>
      <c r="AZ316" s="225"/>
      <c r="BA316" s="225"/>
      <c r="BB316" s="225"/>
      <c r="BC316" s="225"/>
      <c r="BD316" s="225"/>
      <c r="BE316" s="225"/>
      <c r="BF316" s="225"/>
      <c r="BG316" s="225"/>
      <c r="BH316" s="225"/>
      <c r="BI316" s="225"/>
      <c r="BJ316" s="225"/>
      <c r="BK316" s="225"/>
      <c r="BL316" s="225"/>
      <c r="BM316" s="225"/>
      <c r="BN316" s="225"/>
      <c r="BO316" s="225"/>
      <c r="BP316" s="225"/>
      <c r="BQ316" s="225"/>
      <c r="BR316" s="225"/>
      <c r="BS316" s="225"/>
      <c r="BT316" s="225"/>
      <c r="BU316" s="225"/>
      <c r="BV316" s="225"/>
      <c r="BW316" s="225"/>
      <c r="BX316" s="225"/>
      <c r="BY316" s="225"/>
      <c r="BZ316" s="225"/>
      <c r="CA316" s="225"/>
      <c r="CB316" s="225"/>
      <c r="CC316" s="225"/>
      <c r="CD316" s="225"/>
      <c r="CE316" s="64"/>
      <c r="CF316" s="64"/>
      <c r="CG316" s="64"/>
      <c r="CH316" s="64"/>
      <c r="CI316" s="64"/>
      <c r="CJ316" s="64"/>
      <c r="CK316" s="64"/>
      <c r="CL316" s="64"/>
      <c r="CM316" s="64"/>
      <c r="CN316" s="64"/>
      <c r="CO316" s="64"/>
      <c r="CP316" s="64"/>
      <c r="CQ316" s="64"/>
    </row>
    <row r="317" spans="1:95" s="1" customFormat="1" ht="45" customHeight="1" x14ac:dyDescent="0.2">
      <c r="A317" s="375"/>
      <c r="B317" s="266" t="s">
        <v>866</v>
      </c>
      <c r="C317" s="130" t="s">
        <v>867</v>
      </c>
      <c r="D317" s="691"/>
      <c r="E317" s="692"/>
      <c r="F317" s="691"/>
      <c r="G317" s="692"/>
      <c r="H317" s="691"/>
      <c r="I317" s="692"/>
      <c r="J317" s="691"/>
      <c r="K317" s="692"/>
      <c r="L317" s="691"/>
      <c r="M317" s="692"/>
      <c r="N317" s="691"/>
      <c r="O317" s="692"/>
      <c r="P317" s="691"/>
      <c r="Q317" s="692"/>
      <c r="R317" s="691"/>
      <c r="S317" s="692"/>
      <c r="T317" s="691"/>
      <c r="U317" s="692"/>
      <c r="V317" s="691"/>
      <c r="W317" s="692"/>
      <c r="X317" s="522"/>
      <c r="Y317" s="118">
        <f t="shared" ref="Y317:Y318" si="44">IF(OR(D317="s",F317="s",H317="s",J317="s",L317="s",N317="s",P317="s",R317="s",T317="s",V317="s"), 0, IF(OR(D317="a",F317="a",H317="a",J317="a",L317="a",N317="a",P317="a",R317="a",T317="a",V317="a"),Z317,0))</f>
        <v>0</v>
      </c>
      <c r="Z317" s="374">
        <f>IF(X317="na",0,30)</f>
        <v>30</v>
      </c>
      <c r="AA317" s="258">
        <f>IF(OR(COUNTIF(D318:W318,"a")+COUNTIF(D318:W318,"s")+COUNTIF(X318:X318,"na")&gt;0),0,(COUNTIF(D317:W317,"a")+COUNTIF(D317:W317,"s")+COUNTIF(X317,"na")))</f>
        <v>0</v>
      </c>
      <c r="AB317" s="254"/>
      <c r="AC317" s="225"/>
      <c r="AD317" s="228"/>
      <c r="AE317" s="225"/>
      <c r="AF317" s="225"/>
      <c r="AG317" s="225"/>
      <c r="AH317" s="225"/>
      <c r="AI317" s="225"/>
      <c r="AJ317" s="225"/>
      <c r="AK317" s="225"/>
      <c r="AL317" s="225"/>
      <c r="AM317" s="225"/>
      <c r="AN317" s="225"/>
      <c r="AO317" s="225"/>
      <c r="AP317" s="225"/>
      <c r="AQ317" s="225"/>
      <c r="AR317" s="225"/>
      <c r="AS317" s="225"/>
      <c r="AT317" s="225"/>
      <c r="AU317" s="225"/>
      <c r="AV317" s="225"/>
      <c r="AW317" s="225"/>
      <c r="AX317" s="225"/>
      <c r="AY317" s="225"/>
      <c r="AZ317" s="225"/>
      <c r="BA317" s="225"/>
      <c r="BB317" s="225"/>
      <c r="BC317" s="225"/>
      <c r="BD317" s="225"/>
      <c r="BE317" s="225"/>
      <c r="BF317" s="225"/>
      <c r="BG317" s="225"/>
      <c r="BH317" s="225"/>
      <c r="BI317" s="225"/>
      <c r="BJ317" s="225"/>
      <c r="BK317" s="225"/>
      <c r="BL317" s="225"/>
      <c r="BM317" s="225"/>
      <c r="BN317" s="225"/>
      <c r="BO317" s="225"/>
      <c r="BP317" s="225"/>
      <c r="BQ317" s="225"/>
      <c r="BR317" s="225"/>
      <c r="BS317" s="225"/>
      <c r="BT317" s="225"/>
      <c r="BU317" s="225"/>
      <c r="BV317" s="225"/>
      <c r="BW317" s="225"/>
      <c r="BX317" s="225"/>
      <c r="BY317" s="225"/>
      <c r="BZ317" s="225"/>
      <c r="CA317" s="225"/>
      <c r="CB317" s="225"/>
      <c r="CC317" s="225"/>
      <c r="CD317" s="225"/>
      <c r="CE317" s="225"/>
      <c r="CF317" s="225"/>
      <c r="CG317" s="64"/>
      <c r="CH317" s="64"/>
      <c r="CI317" s="64"/>
      <c r="CJ317" s="64"/>
      <c r="CK317" s="64"/>
      <c r="CL317" s="64"/>
      <c r="CM317" s="64"/>
    </row>
    <row r="318" spans="1:95" s="1" customFormat="1" ht="45" customHeight="1" thickBot="1" x14ac:dyDescent="0.25">
      <c r="A318" s="365"/>
      <c r="B318" s="298" t="s">
        <v>868</v>
      </c>
      <c r="C318" s="524" t="s">
        <v>869</v>
      </c>
      <c r="D318" s="652"/>
      <c r="E318" s="716"/>
      <c r="F318" s="652"/>
      <c r="G318" s="716"/>
      <c r="H318" s="652"/>
      <c r="I318" s="716"/>
      <c r="J318" s="652"/>
      <c r="K318" s="716"/>
      <c r="L318" s="652"/>
      <c r="M318" s="716"/>
      <c r="N318" s="652"/>
      <c r="O318" s="716"/>
      <c r="P318" s="652"/>
      <c r="Q318" s="716"/>
      <c r="R318" s="652"/>
      <c r="S318" s="716"/>
      <c r="T318" s="652"/>
      <c r="U318" s="716"/>
      <c r="V318" s="652"/>
      <c r="W318" s="716"/>
      <c r="X318" s="525"/>
      <c r="Y318" s="526">
        <f t="shared" si="44"/>
        <v>0</v>
      </c>
      <c r="Z318" s="527">
        <f>IF(X317="na",0,15)</f>
        <v>15</v>
      </c>
      <c r="AA318" s="258">
        <f>IF(OR(COUNTIF(D317:W317,"a")+COUNTIF(D317:W317,"s")+COUNTIF(X317:X317,"na")&gt;0),0,(COUNTIF(D318:W318,"a")+COUNTIF(D318:W318,"s")+COUNTIF(X318,"na")))</f>
        <v>0</v>
      </c>
      <c r="AB318" s="254"/>
      <c r="AC318" s="225"/>
      <c r="AD318" s="228"/>
      <c r="AE318" s="225"/>
      <c r="AF318" s="225"/>
      <c r="AG318" s="225"/>
      <c r="AH318" s="225"/>
      <c r="AI318" s="225"/>
      <c r="AJ318" s="225"/>
      <c r="AK318" s="225"/>
      <c r="AL318" s="225"/>
      <c r="AM318" s="225"/>
      <c r="AN318" s="225"/>
      <c r="AO318" s="225"/>
      <c r="AP318" s="225"/>
      <c r="AQ318" s="225"/>
      <c r="AR318" s="225"/>
      <c r="AS318" s="225"/>
      <c r="AT318" s="225"/>
      <c r="AU318" s="225"/>
      <c r="AV318" s="225"/>
      <c r="AW318" s="225"/>
      <c r="AX318" s="225"/>
      <c r="AY318" s="225"/>
      <c r="AZ318" s="225"/>
      <c r="BA318" s="225"/>
      <c r="BB318" s="225"/>
      <c r="BC318" s="225"/>
      <c r="BD318" s="225"/>
      <c r="BE318" s="225"/>
      <c r="BF318" s="225"/>
      <c r="BG318" s="225"/>
      <c r="BH318" s="225"/>
      <c r="BI318" s="225"/>
      <c r="BJ318" s="225"/>
      <c r="BK318" s="225"/>
      <c r="BL318" s="225"/>
      <c r="BM318" s="225"/>
      <c r="BN318" s="225"/>
      <c r="BO318" s="225"/>
      <c r="BP318" s="225"/>
      <c r="BQ318" s="225"/>
      <c r="BR318" s="225"/>
      <c r="BS318" s="225"/>
      <c r="BT318" s="225"/>
      <c r="BU318" s="225"/>
      <c r="BV318" s="225"/>
      <c r="BW318" s="225"/>
      <c r="BX318" s="225"/>
      <c r="BY318" s="225"/>
      <c r="BZ318" s="225"/>
      <c r="CA318" s="225"/>
      <c r="CB318" s="225"/>
      <c r="CC318" s="225"/>
      <c r="CD318" s="225"/>
      <c r="CE318" s="225"/>
      <c r="CF318" s="225"/>
      <c r="CG318" s="64"/>
      <c r="CH318" s="64"/>
      <c r="CI318" s="64"/>
      <c r="CJ318" s="64"/>
      <c r="CK318" s="64"/>
      <c r="CL318" s="64"/>
      <c r="CM318" s="64"/>
    </row>
    <row r="319" spans="1:95" s="1" customFormat="1" ht="30" customHeight="1" x14ac:dyDescent="0.2">
      <c r="A319" s="362"/>
      <c r="B319" s="195"/>
      <c r="C319" s="528" t="s">
        <v>870</v>
      </c>
      <c r="D319" s="763"/>
      <c r="E319" s="763"/>
      <c r="F319" s="763"/>
      <c r="G319" s="763"/>
      <c r="H319" s="763"/>
      <c r="I319" s="763"/>
      <c r="J319" s="763"/>
      <c r="K319" s="763"/>
      <c r="L319" s="763"/>
      <c r="M319" s="763"/>
      <c r="N319" s="763"/>
      <c r="O319" s="763"/>
      <c r="P319" s="763"/>
      <c r="Q319" s="763"/>
      <c r="R319" s="763"/>
      <c r="S319" s="763"/>
      <c r="T319" s="763"/>
      <c r="U319" s="763"/>
      <c r="V319" s="763"/>
      <c r="W319" s="763"/>
      <c r="X319" s="763"/>
      <c r="Y319" s="763"/>
      <c r="Z319" s="764"/>
      <c r="AA319" s="256"/>
      <c r="AB319" s="64"/>
      <c r="AC319" s="225"/>
      <c r="AD319" s="228"/>
      <c r="AE319" s="225"/>
      <c r="AF319" s="225"/>
      <c r="AG319" s="225"/>
      <c r="AH319" s="225"/>
      <c r="AI319" s="225"/>
      <c r="AJ319" s="225"/>
      <c r="AK319" s="225"/>
      <c r="AL319" s="225"/>
      <c r="AM319" s="225"/>
      <c r="AN319" s="225"/>
      <c r="AO319" s="225"/>
      <c r="AP319" s="225"/>
      <c r="AQ319" s="225"/>
      <c r="AR319" s="225"/>
      <c r="AS319" s="225"/>
      <c r="AT319" s="225"/>
      <c r="AU319" s="225"/>
      <c r="AV319" s="225"/>
      <c r="AW319" s="225"/>
      <c r="AX319" s="225"/>
      <c r="AY319" s="225"/>
      <c r="AZ319" s="225"/>
      <c r="BA319" s="225"/>
      <c r="BB319" s="225"/>
      <c r="BC319" s="225"/>
      <c r="BD319" s="225"/>
      <c r="BE319" s="225"/>
      <c r="BF319" s="225"/>
      <c r="BG319" s="225"/>
      <c r="BH319" s="225"/>
      <c r="BI319" s="225"/>
      <c r="BJ319" s="225"/>
      <c r="BK319" s="225"/>
      <c r="BL319" s="225"/>
      <c r="BM319" s="225"/>
      <c r="BN319" s="225"/>
      <c r="BO319" s="225"/>
      <c r="BP319" s="225"/>
      <c r="BQ319" s="225"/>
      <c r="BR319" s="225"/>
      <c r="BS319" s="225"/>
      <c r="BT319" s="225"/>
      <c r="BU319" s="225"/>
      <c r="BV319" s="225"/>
      <c r="BW319" s="225"/>
      <c r="BX319" s="225"/>
      <c r="BY319" s="225"/>
      <c r="BZ319" s="225"/>
      <c r="CA319" s="225"/>
      <c r="CB319" s="225"/>
      <c r="CC319" s="225"/>
      <c r="CD319" s="225"/>
      <c r="CE319" s="64"/>
      <c r="CF319" s="64"/>
      <c r="CG319" s="64"/>
      <c r="CH319" s="64"/>
      <c r="CI319" s="64"/>
      <c r="CJ319" s="64"/>
      <c r="CK319" s="64"/>
      <c r="CL319" s="64"/>
      <c r="CM319" s="64"/>
      <c r="CN319" s="64"/>
      <c r="CO319" s="64"/>
      <c r="CP319" s="64"/>
      <c r="CQ319" s="64"/>
    </row>
    <row r="320" spans="1:95" s="1" customFormat="1" ht="45" customHeight="1" x14ac:dyDescent="0.2">
      <c r="A320" s="375" t="s">
        <v>551</v>
      </c>
      <c r="B320" s="252" t="s">
        <v>871</v>
      </c>
      <c r="C320" s="174" t="s">
        <v>1202</v>
      </c>
      <c r="D320" s="761"/>
      <c r="E320" s="762"/>
      <c r="F320" s="761"/>
      <c r="G320" s="762"/>
      <c r="H320" s="761"/>
      <c r="I320" s="762"/>
      <c r="J320" s="761"/>
      <c r="K320" s="762"/>
      <c r="L320" s="761"/>
      <c r="M320" s="762"/>
      <c r="N320" s="761"/>
      <c r="O320" s="762"/>
      <c r="P320" s="761"/>
      <c r="Q320" s="762"/>
      <c r="R320" s="761"/>
      <c r="S320" s="762"/>
      <c r="T320" s="761"/>
      <c r="U320" s="762"/>
      <c r="V320" s="761"/>
      <c r="W320" s="762"/>
      <c r="X320" s="499"/>
      <c r="Y320" s="119">
        <f t="shared" ref="Y320" si="45">IF(OR(D320="s",F320="s",H320="s",J320="s",L320="s",N320="s",P320="s",R320="s",T320="s",V320="s"), 0, IF(OR(D320="a",F320="a",H320="a",J320="a",L320="a",N320="a",P320="a",R320="a",T320="a",V320="a"),Z320,0))</f>
        <v>0</v>
      </c>
      <c r="Z320" s="379">
        <v>15</v>
      </c>
      <c r="AA320" s="256">
        <f>COUNTIF(D320:W320,"a")+COUNTIF(D320:W320,"s")</f>
        <v>0</v>
      </c>
      <c r="AB320" s="447"/>
      <c r="AC320" s="225"/>
      <c r="AD320" s="228"/>
      <c r="AE320" s="225"/>
      <c r="AF320" s="225"/>
      <c r="AG320" s="225"/>
      <c r="AH320" s="225"/>
      <c r="AI320" s="225"/>
      <c r="AJ320" s="225"/>
      <c r="AK320" s="225"/>
      <c r="AL320" s="225"/>
      <c r="AM320" s="225"/>
      <c r="AN320" s="225"/>
      <c r="AO320" s="225"/>
      <c r="AP320" s="225"/>
      <c r="AQ320" s="225"/>
      <c r="AR320" s="225"/>
      <c r="AS320" s="225"/>
      <c r="AT320" s="225"/>
      <c r="AU320" s="225"/>
      <c r="AV320" s="225"/>
      <c r="AW320" s="225"/>
      <c r="AX320" s="225"/>
      <c r="AY320" s="225"/>
      <c r="AZ320" s="225"/>
      <c r="BA320" s="225"/>
      <c r="BB320" s="225"/>
      <c r="BC320" s="225"/>
      <c r="BD320" s="225"/>
      <c r="BE320" s="225"/>
      <c r="BF320" s="225"/>
      <c r="BG320" s="225"/>
      <c r="BH320" s="225"/>
      <c r="BI320" s="225"/>
      <c r="BJ320" s="225"/>
      <c r="BK320" s="225"/>
      <c r="BL320" s="225"/>
      <c r="BM320" s="225"/>
      <c r="BN320" s="225"/>
      <c r="BO320" s="225"/>
      <c r="BP320" s="225"/>
      <c r="BQ320" s="225"/>
      <c r="BR320" s="225"/>
      <c r="BS320" s="225"/>
      <c r="BT320" s="225"/>
      <c r="BU320" s="225"/>
      <c r="BV320" s="225"/>
      <c r="BW320" s="225"/>
      <c r="BX320" s="225"/>
      <c r="BY320" s="225"/>
      <c r="BZ320" s="225"/>
      <c r="CA320" s="225"/>
      <c r="CB320" s="225"/>
      <c r="CC320" s="225"/>
      <c r="CD320" s="225"/>
      <c r="CE320" s="64"/>
      <c r="CF320" s="64"/>
      <c r="CG320" s="64"/>
      <c r="CH320" s="64"/>
      <c r="CI320" s="64"/>
      <c r="CJ320" s="64"/>
      <c r="CK320" s="64"/>
      <c r="CL320" s="64"/>
      <c r="CM320" s="64"/>
      <c r="CN320" s="64"/>
      <c r="CO320" s="64"/>
      <c r="CP320" s="64"/>
      <c r="CQ320" s="64"/>
    </row>
    <row r="321" spans="1:95" s="1" customFormat="1" ht="30" customHeight="1" x14ac:dyDescent="0.2">
      <c r="A321" s="375"/>
      <c r="B321" s="509"/>
      <c r="C321" s="506" t="s">
        <v>872</v>
      </c>
      <c r="D321" s="746" t="s">
        <v>807</v>
      </c>
      <c r="E321" s="747"/>
      <c r="F321" s="747"/>
      <c r="G321" s="747"/>
      <c r="H321" s="747"/>
      <c r="I321" s="747"/>
      <c r="J321" s="747"/>
      <c r="K321" s="747"/>
      <c r="L321" s="747"/>
      <c r="M321" s="747"/>
      <c r="N321" s="747"/>
      <c r="O321" s="747"/>
      <c r="P321" s="747"/>
      <c r="Q321" s="747"/>
      <c r="R321" s="747"/>
      <c r="S321" s="747"/>
      <c r="T321" s="747"/>
      <c r="U321" s="747"/>
      <c r="V321" s="747"/>
      <c r="W321" s="747"/>
      <c r="X321" s="747"/>
      <c r="Y321" s="747"/>
      <c r="Z321" s="748"/>
      <c r="AA321" s="256"/>
      <c r="AB321" s="64"/>
      <c r="AC321" s="225"/>
      <c r="AD321" s="228"/>
      <c r="AE321" s="225"/>
      <c r="AF321" s="225"/>
      <c r="AG321" s="225"/>
      <c r="AH321" s="225"/>
      <c r="AI321" s="225"/>
      <c r="AJ321" s="225"/>
      <c r="AK321" s="225"/>
      <c r="AL321" s="225"/>
      <c r="AM321" s="225"/>
      <c r="AN321" s="225"/>
      <c r="AO321" s="225"/>
      <c r="AP321" s="225"/>
      <c r="AQ321" s="225"/>
      <c r="AR321" s="225"/>
      <c r="AS321" s="225"/>
      <c r="AT321" s="225"/>
      <c r="AU321" s="225"/>
      <c r="AV321" s="225"/>
      <c r="AW321" s="225"/>
      <c r="AX321" s="225"/>
      <c r="AY321" s="225"/>
      <c r="AZ321" s="225"/>
      <c r="BA321" s="225"/>
      <c r="BB321" s="225"/>
      <c r="BC321" s="225"/>
      <c r="BD321" s="225"/>
      <c r="BE321" s="225"/>
      <c r="BF321" s="225"/>
      <c r="BG321" s="225"/>
      <c r="BH321" s="225"/>
      <c r="BI321" s="225"/>
      <c r="BJ321" s="225"/>
      <c r="BK321" s="225"/>
      <c r="BL321" s="225"/>
      <c r="BM321" s="225"/>
      <c r="BN321" s="225"/>
      <c r="BO321" s="225"/>
      <c r="BP321" s="225"/>
      <c r="BQ321" s="225"/>
      <c r="BR321" s="225"/>
      <c r="BS321" s="225"/>
      <c r="BT321" s="225"/>
      <c r="BU321" s="225"/>
      <c r="BV321" s="225"/>
      <c r="BW321" s="225"/>
      <c r="BX321" s="225"/>
      <c r="BY321" s="225"/>
      <c r="BZ321" s="225"/>
      <c r="CA321" s="225"/>
      <c r="CB321" s="225"/>
      <c r="CC321" s="225"/>
      <c r="CD321" s="225"/>
      <c r="CE321" s="64"/>
      <c r="CF321" s="64"/>
      <c r="CG321" s="64"/>
      <c r="CH321" s="64"/>
      <c r="CI321" s="64"/>
      <c r="CJ321" s="64"/>
      <c r="CK321" s="64"/>
      <c r="CL321" s="64"/>
      <c r="CM321" s="64"/>
      <c r="CN321" s="64"/>
      <c r="CO321" s="64"/>
      <c r="CP321" s="64"/>
      <c r="CQ321" s="64"/>
    </row>
    <row r="322" spans="1:95" s="1" customFormat="1" ht="27.95" customHeight="1" x14ac:dyDescent="0.2">
      <c r="A322" s="375"/>
      <c r="B322" s="168"/>
      <c r="C322" s="174" t="s">
        <v>873</v>
      </c>
      <c r="D322" s="691"/>
      <c r="E322" s="692"/>
      <c r="F322" s="651"/>
      <c r="G322" s="682"/>
      <c r="H322" s="651"/>
      <c r="I322" s="682"/>
      <c r="J322" s="651"/>
      <c r="K322" s="682"/>
      <c r="L322" s="651"/>
      <c r="M322" s="682"/>
      <c r="N322" s="651"/>
      <c r="O322" s="682"/>
      <c r="P322" s="651"/>
      <c r="Q322" s="682"/>
      <c r="R322" s="651"/>
      <c r="S322" s="682"/>
      <c r="T322" s="651"/>
      <c r="U322" s="682"/>
      <c r="V322" s="651"/>
      <c r="W322" s="682"/>
      <c r="X322" s="750"/>
      <c r="Y322" s="751"/>
      <c r="Z322" s="752"/>
      <c r="AA322" s="256">
        <f>IF(COUNTIF($D$320:$W$320,"s"),1,COUNTIF(D322:W322, "a"))</f>
        <v>0</v>
      </c>
      <c r="AB322" s="447"/>
      <c r="AC322" s="225"/>
      <c r="AD322" s="228"/>
      <c r="AE322" s="225"/>
      <c r="AF322" s="225"/>
      <c r="AG322" s="225"/>
      <c r="AH322" s="225"/>
      <c r="AI322" s="225"/>
      <c r="AJ322" s="225"/>
      <c r="AK322" s="225"/>
      <c r="AL322" s="225"/>
      <c r="AM322" s="225"/>
      <c r="AN322" s="225"/>
      <c r="AO322" s="225"/>
      <c r="AP322" s="225"/>
      <c r="AQ322" s="225"/>
      <c r="AR322" s="225"/>
      <c r="AS322" s="225"/>
      <c r="AT322" s="225"/>
      <c r="AU322" s="225"/>
      <c r="AV322" s="225"/>
      <c r="AW322" s="225"/>
      <c r="AX322" s="225"/>
      <c r="AY322" s="225"/>
      <c r="AZ322" s="225"/>
      <c r="BA322" s="225"/>
      <c r="BB322" s="225"/>
      <c r="BC322" s="225"/>
      <c r="BD322" s="225"/>
      <c r="BE322" s="225"/>
      <c r="BF322" s="225"/>
      <c r="BG322" s="225"/>
      <c r="BH322" s="225"/>
      <c r="BI322" s="225"/>
      <c r="BJ322" s="225"/>
      <c r="BK322" s="225"/>
      <c r="BL322" s="225"/>
      <c r="BM322" s="225"/>
      <c r="BN322" s="225"/>
      <c r="BO322" s="225"/>
      <c r="BP322" s="225"/>
      <c r="BQ322" s="225"/>
      <c r="BR322" s="225"/>
      <c r="BS322" s="225"/>
      <c r="BT322" s="225"/>
      <c r="BU322" s="225"/>
      <c r="BV322" s="225"/>
      <c r="BW322" s="225"/>
      <c r="BX322" s="225"/>
      <c r="BY322" s="225"/>
      <c r="BZ322" s="225"/>
      <c r="CA322" s="225"/>
      <c r="CB322" s="225"/>
      <c r="CC322" s="225"/>
      <c r="CD322" s="225"/>
      <c r="CE322" s="64"/>
      <c r="CF322" s="64"/>
      <c r="CG322" s="64"/>
      <c r="CH322" s="64"/>
      <c r="CI322" s="64"/>
      <c r="CJ322" s="64"/>
      <c r="CK322" s="64"/>
      <c r="CL322" s="64"/>
      <c r="CM322" s="64"/>
      <c r="CN322" s="64"/>
      <c r="CO322" s="64"/>
      <c r="CP322" s="64"/>
      <c r="CQ322" s="64"/>
    </row>
    <row r="323" spans="1:95" s="1" customFormat="1" ht="27.95" customHeight="1" x14ac:dyDescent="0.2">
      <c r="A323" s="375"/>
      <c r="B323" s="73"/>
      <c r="C323" s="174" t="s">
        <v>874</v>
      </c>
      <c r="D323" s="651"/>
      <c r="E323" s="682"/>
      <c r="F323" s="651"/>
      <c r="G323" s="682"/>
      <c r="H323" s="651"/>
      <c r="I323" s="682"/>
      <c r="J323" s="651"/>
      <c r="K323" s="682"/>
      <c r="L323" s="651"/>
      <c r="M323" s="682"/>
      <c r="N323" s="651"/>
      <c r="O323" s="682"/>
      <c r="P323" s="651"/>
      <c r="Q323" s="682"/>
      <c r="R323" s="651"/>
      <c r="S323" s="682"/>
      <c r="T323" s="651"/>
      <c r="U323" s="682"/>
      <c r="V323" s="651"/>
      <c r="W323" s="682"/>
      <c r="X323" s="753"/>
      <c r="Y323" s="754"/>
      <c r="Z323" s="755"/>
      <c r="AA323" s="256">
        <f t="shared" ref="AA323:AA330" si="46">IF(COUNTIF($D$320:$W$320,"s"),1,COUNTIF(D323:W323, "a"))</f>
        <v>0</v>
      </c>
      <c r="AB323" s="447"/>
      <c r="AC323" s="225"/>
      <c r="AD323" s="228"/>
      <c r="AE323" s="225"/>
      <c r="AF323" s="225"/>
      <c r="AG323" s="225"/>
      <c r="AH323" s="225"/>
      <c r="AI323" s="225"/>
      <c r="AJ323" s="225"/>
      <c r="AK323" s="225"/>
      <c r="AL323" s="225"/>
      <c r="AM323" s="225"/>
      <c r="AN323" s="225"/>
      <c r="AO323" s="225"/>
      <c r="AP323" s="225"/>
      <c r="AQ323" s="225"/>
      <c r="AR323" s="225"/>
      <c r="AS323" s="225"/>
      <c r="AT323" s="225"/>
      <c r="AU323" s="225"/>
      <c r="AV323" s="225"/>
      <c r="AW323" s="225"/>
      <c r="AX323" s="225"/>
      <c r="AY323" s="225"/>
      <c r="AZ323" s="225"/>
      <c r="BA323" s="225"/>
      <c r="BB323" s="225"/>
      <c r="BC323" s="225"/>
      <c r="BD323" s="225"/>
      <c r="BE323" s="225"/>
      <c r="BF323" s="225"/>
      <c r="BG323" s="225"/>
      <c r="BH323" s="225"/>
      <c r="BI323" s="225"/>
      <c r="BJ323" s="225"/>
      <c r="BK323" s="225"/>
      <c r="BL323" s="225"/>
      <c r="BM323" s="225"/>
      <c r="BN323" s="225"/>
      <c r="BO323" s="225"/>
      <c r="BP323" s="225"/>
      <c r="BQ323" s="225"/>
      <c r="BR323" s="225"/>
      <c r="BS323" s="225"/>
      <c r="BT323" s="225"/>
      <c r="BU323" s="225"/>
      <c r="BV323" s="225"/>
      <c r="BW323" s="225"/>
      <c r="BX323" s="225"/>
      <c r="BY323" s="225"/>
      <c r="BZ323" s="225"/>
      <c r="CA323" s="225"/>
      <c r="CB323" s="225"/>
      <c r="CC323" s="225"/>
      <c r="CD323" s="225"/>
      <c r="CE323" s="64"/>
      <c r="CF323" s="64"/>
      <c r="CG323" s="64"/>
      <c r="CH323" s="64"/>
      <c r="CI323" s="64"/>
      <c r="CJ323" s="64"/>
      <c r="CK323" s="64"/>
      <c r="CL323" s="64"/>
      <c r="CM323" s="64"/>
      <c r="CN323" s="64"/>
      <c r="CO323" s="64"/>
      <c r="CP323" s="64"/>
      <c r="CQ323" s="64"/>
    </row>
    <row r="324" spans="1:95" s="1" customFormat="1" ht="27.95" customHeight="1" x14ac:dyDescent="0.2">
      <c r="A324" s="381"/>
      <c r="B324" s="7"/>
      <c r="C324" s="178" t="s">
        <v>875</v>
      </c>
      <c r="D324" s="651"/>
      <c r="E324" s="682"/>
      <c r="F324" s="651"/>
      <c r="G324" s="682"/>
      <c r="H324" s="651"/>
      <c r="I324" s="682"/>
      <c r="J324" s="651"/>
      <c r="K324" s="682"/>
      <c r="L324" s="651"/>
      <c r="M324" s="682"/>
      <c r="N324" s="651"/>
      <c r="O324" s="682"/>
      <c r="P324" s="651"/>
      <c r="Q324" s="682"/>
      <c r="R324" s="651"/>
      <c r="S324" s="682"/>
      <c r="T324" s="651"/>
      <c r="U324" s="682"/>
      <c r="V324" s="651"/>
      <c r="W324" s="682"/>
      <c r="X324" s="753"/>
      <c r="Y324" s="754"/>
      <c r="Z324" s="755"/>
      <c r="AA324" s="256">
        <f t="shared" si="46"/>
        <v>0</v>
      </c>
      <c r="AB324" s="447"/>
      <c r="AC324" s="225"/>
      <c r="AD324" s="228"/>
      <c r="AE324" s="225"/>
      <c r="AF324" s="225"/>
      <c r="AG324" s="225"/>
      <c r="AH324" s="225"/>
      <c r="AI324" s="225"/>
      <c r="AJ324" s="225"/>
      <c r="AK324" s="225"/>
      <c r="AL324" s="225"/>
      <c r="AM324" s="225"/>
      <c r="AN324" s="225"/>
      <c r="AO324" s="225"/>
      <c r="AP324" s="225"/>
      <c r="AQ324" s="225"/>
      <c r="AR324" s="225"/>
      <c r="AS324" s="225"/>
      <c r="AT324" s="225"/>
      <c r="AU324" s="225"/>
      <c r="AV324" s="225"/>
      <c r="AW324" s="225"/>
      <c r="AX324" s="225"/>
      <c r="AY324" s="225"/>
      <c r="AZ324" s="225"/>
      <c r="BA324" s="225"/>
      <c r="BB324" s="225"/>
      <c r="BC324" s="225"/>
      <c r="BD324" s="225"/>
      <c r="BE324" s="225"/>
      <c r="BF324" s="225"/>
      <c r="BG324" s="225"/>
      <c r="BH324" s="225"/>
      <c r="BI324" s="225"/>
      <c r="BJ324" s="225"/>
      <c r="BK324" s="225"/>
      <c r="BL324" s="225"/>
      <c r="BM324" s="225"/>
      <c r="BN324" s="225"/>
      <c r="BO324" s="225"/>
      <c r="BP324" s="225"/>
      <c r="BQ324" s="225"/>
      <c r="BR324" s="225"/>
      <c r="BS324" s="225"/>
      <c r="BT324" s="225"/>
      <c r="BU324" s="225"/>
      <c r="BV324" s="225"/>
      <c r="BW324" s="225"/>
      <c r="BX324" s="225"/>
      <c r="BY324" s="225"/>
      <c r="BZ324" s="225"/>
      <c r="CA324" s="225"/>
      <c r="CB324" s="225"/>
      <c r="CC324" s="225"/>
      <c r="CD324" s="225"/>
      <c r="CE324" s="64"/>
      <c r="CF324" s="64"/>
      <c r="CG324" s="64"/>
      <c r="CH324" s="64"/>
      <c r="CI324" s="64"/>
      <c r="CJ324" s="64"/>
      <c r="CK324" s="64"/>
      <c r="CL324" s="64"/>
      <c r="CM324" s="64"/>
      <c r="CN324" s="64"/>
      <c r="CO324" s="64"/>
      <c r="CP324" s="64"/>
      <c r="CQ324" s="64"/>
    </row>
    <row r="325" spans="1:95" s="1" customFormat="1" ht="27.95" customHeight="1" x14ac:dyDescent="0.2">
      <c r="A325" s="375"/>
      <c r="B325" s="168"/>
      <c r="C325" s="178" t="s">
        <v>876</v>
      </c>
      <c r="D325" s="651"/>
      <c r="E325" s="682"/>
      <c r="F325" s="651"/>
      <c r="G325" s="682"/>
      <c r="H325" s="651"/>
      <c r="I325" s="682"/>
      <c r="J325" s="651"/>
      <c r="K325" s="682"/>
      <c r="L325" s="651"/>
      <c r="M325" s="682"/>
      <c r="N325" s="651"/>
      <c r="O325" s="682"/>
      <c r="P325" s="651"/>
      <c r="Q325" s="682"/>
      <c r="R325" s="651"/>
      <c r="S325" s="682"/>
      <c r="T325" s="651"/>
      <c r="U325" s="682"/>
      <c r="V325" s="651"/>
      <c r="W325" s="682"/>
      <c r="X325" s="753"/>
      <c r="Y325" s="754"/>
      <c r="Z325" s="755"/>
      <c r="AA325" s="256">
        <f t="shared" si="46"/>
        <v>0</v>
      </c>
      <c r="AB325" s="447"/>
      <c r="AC325" s="225"/>
      <c r="AD325" s="228"/>
      <c r="AE325" s="225"/>
      <c r="AF325" s="225"/>
      <c r="AG325" s="225"/>
      <c r="AH325" s="225"/>
      <c r="AI325" s="225"/>
      <c r="AJ325" s="225"/>
      <c r="AK325" s="225"/>
      <c r="AL325" s="225"/>
      <c r="AM325" s="225"/>
      <c r="AN325" s="225"/>
      <c r="AO325" s="225"/>
      <c r="AP325" s="225"/>
      <c r="AQ325" s="225"/>
      <c r="AR325" s="225"/>
      <c r="AS325" s="225"/>
      <c r="AT325" s="225"/>
      <c r="AU325" s="225"/>
      <c r="AV325" s="225"/>
      <c r="AW325" s="225"/>
      <c r="AX325" s="225"/>
      <c r="AY325" s="225"/>
      <c r="AZ325" s="225"/>
      <c r="BA325" s="225"/>
      <c r="BB325" s="225"/>
      <c r="BC325" s="225"/>
      <c r="BD325" s="225"/>
      <c r="BE325" s="225"/>
      <c r="BF325" s="225"/>
      <c r="BG325" s="225"/>
      <c r="BH325" s="225"/>
      <c r="BI325" s="225"/>
      <c r="BJ325" s="225"/>
      <c r="BK325" s="225"/>
      <c r="BL325" s="225"/>
      <c r="BM325" s="225"/>
      <c r="BN325" s="225"/>
      <c r="BO325" s="225"/>
      <c r="BP325" s="225"/>
      <c r="BQ325" s="225"/>
      <c r="BR325" s="225"/>
      <c r="BS325" s="225"/>
      <c r="BT325" s="225"/>
      <c r="BU325" s="225"/>
      <c r="BV325" s="225"/>
      <c r="BW325" s="225"/>
      <c r="BX325" s="225"/>
      <c r="BY325" s="225"/>
      <c r="BZ325" s="225"/>
      <c r="CA325" s="225"/>
      <c r="CB325" s="225"/>
      <c r="CC325" s="225"/>
      <c r="CD325" s="225"/>
      <c r="CE325" s="64"/>
      <c r="CF325" s="64"/>
      <c r="CG325" s="64"/>
      <c r="CH325" s="64"/>
      <c r="CI325" s="64"/>
      <c r="CJ325" s="64"/>
      <c r="CK325" s="64"/>
      <c r="CL325" s="64"/>
      <c r="CM325" s="64"/>
      <c r="CN325" s="64"/>
      <c r="CO325" s="64"/>
      <c r="CP325" s="64"/>
      <c r="CQ325" s="64"/>
    </row>
    <row r="326" spans="1:95" s="1" customFormat="1" ht="27.95" customHeight="1" x14ac:dyDescent="0.2">
      <c r="A326" s="375"/>
      <c r="B326" s="73"/>
      <c r="C326" s="174" t="s">
        <v>877</v>
      </c>
      <c r="D326" s="651"/>
      <c r="E326" s="682"/>
      <c r="F326" s="651"/>
      <c r="G326" s="682"/>
      <c r="H326" s="651"/>
      <c r="I326" s="682"/>
      <c r="J326" s="651"/>
      <c r="K326" s="682"/>
      <c r="L326" s="651"/>
      <c r="M326" s="682"/>
      <c r="N326" s="651"/>
      <c r="O326" s="682"/>
      <c r="P326" s="651"/>
      <c r="Q326" s="682"/>
      <c r="R326" s="651"/>
      <c r="S326" s="682"/>
      <c r="T326" s="651"/>
      <c r="U326" s="682"/>
      <c r="V326" s="651"/>
      <c r="W326" s="682"/>
      <c r="X326" s="753"/>
      <c r="Y326" s="754"/>
      <c r="Z326" s="755"/>
      <c r="AA326" s="256">
        <f t="shared" si="46"/>
        <v>0</v>
      </c>
      <c r="AB326" s="447"/>
      <c r="AC326" s="225"/>
      <c r="AD326" s="228"/>
      <c r="AE326" s="225"/>
      <c r="AF326" s="225"/>
      <c r="AG326" s="225"/>
      <c r="AH326" s="225"/>
      <c r="AI326" s="225"/>
      <c r="AJ326" s="225"/>
      <c r="AK326" s="225"/>
      <c r="AL326" s="225"/>
      <c r="AM326" s="225"/>
      <c r="AN326" s="225"/>
      <c r="AO326" s="225"/>
      <c r="AP326" s="225"/>
      <c r="AQ326" s="225"/>
      <c r="AR326" s="225"/>
      <c r="AS326" s="225"/>
      <c r="AT326" s="225"/>
      <c r="AU326" s="225"/>
      <c r="AV326" s="225"/>
      <c r="AW326" s="225"/>
      <c r="AX326" s="225"/>
      <c r="AY326" s="225"/>
      <c r="AZ326" s="225"/>
      <c r="BA326" s="225"/>
      <c r="BB326" s="225"/>
      <c r="BC326" s="225"/>
      <c r="BD326" s="225"/>
      <c r="BE326" s="225"/>
      <c r="BF326" s="225"/>
      <c r="BG326" s="225"/>
      <c r="BH326" s="225"/>
      <c r="BI326" s="225"/>
      <c r="BJ326" s="225"/>
      <c r="BK326" s="225"/>
      <c r="BL326" s="225"/>
      <c r="BM326" s="225"/>
      <c r="BN326" s="225"/>
      <c r="BO326" s="225"/>
      <c r="BP326" s="225"/>
      <c r="BQ326" s="225"/>
      <c r="BR326" s="225"/>
      <c r="BS326" s="225"/>
      <c r="BT326" s="225"/>
      <c r="BU326" s="225"/>
      <c r="BV326" s="225"/>
      <c r="BW326" s="225"/>
      <c r="BX326" s="225"/>
      <c r="BY326" s="225"/>
      <c r="BZ326" s="225"/>
      <c r="CA326" s="225"/>
      <c r="CB326" s="225"/>
      <c r="CC326" s="225"/>
      <c r="CD326" s="225"/>
      <c r="CE326" s="64"/>
      <c r="CF326" s="64"/>
      <c r="CG326" s="64"/>
      <c r="CH326" s="64"/>
      <c r="CI326" s="64"/>
      <c r="CJ326" s="64"/>
      <c r="CK326" s="64"/>
      <c r="CL326" s="64"/>
      <c r="CM326" s="64"/>
      <c r="CN326" s="64"/>
      <c r="CO326" s="64"/>
      <c r="CP326" s="64"/>
      <c r="CQ326" s="64"/>
    </row>
    <row r="327" spans="1:95" s="1" customFormat="1" ht="27.95" customHeight="1" x14ac:dyDescent="0.2">
      <c r="A327" s="381"/>
      <c r="B327" s="7"/>
      <c r="C327" s="174" t="s">
        <v>878</v>
      </c>
      <c r="D327" s="651"/>
      <c r="E327" s="682"/>
      <c r="F327" s="651"/>
      <c r="G327" s="682"/>
      <c r="H327" s="651"/>
      <c r="I327" s="682"/>
      <c r="J327" s="651"/>
      <c r="K327" s="682"/>
      <c r="L327" s="651"/>
      <c r="M327" s="682"/>
      <c r="N327" s="651"/>
      <c r="O327" s="682"/>
      <c r="P327" s="651"/>
      <c r="Q327" s="682"/>
      <c r="R327" s="651"/>
      <c r="S327" s="682"/>
      <c r="T327" s="651"/>
      <c r="U327" s="682"/>
      <c r="V327" s="651"/>
      <c r="W327" s="682"/>
      <c r="X327" s="753"/>
      <c r="Y327" s="754"/>
      <c r="Z327" s="755"/>
      <c r="AA327" s="256">
        <f t="shared" si="46"/>
        <v>0</v>
      </c>
      <c r="AB327" s="447"/>
      <c r="AC327" s="225"/>
      <c r="AD327" s="228"/>
      <c r="AE327" s="225"/>
      <c r="AF327" s="225"/>
      <c r="AG327" s="225"/>
      <c r="AH327" s="225"/>
      <c r="AI327" s="225"/>
      <c r="AJ327" s="225"/>
      <c r="AK327" s="225"/>
      <c r="AL327" s="225"/>
      <c r="AM327" s="225"/>
      <c r="AN327" s="225"/>
      <c r="AO327" s="225"/>
      <c r="AP327" s="225"/>
      <c r="AQ327" s="225"/>
      <c r="AR327" s="225"/>
      <c r="AS327" s="225"/>
      <c r="AT327" s="225"/>
      <c r="AU327" s="225"/>
      <c r="AV327" s="225"/>
      <c r="AW327" s="225"/>
      <c r="AX327" s="225"/>
      <c r="AY327" s="225"/>
      <c r="AZ327" s="225"/>
      <c r="BA327" s="225"/>
      <c r="BB327" s="225"/>
      <c r="BC327" s="225"/>
      <c r="BD327" s="225"/>
      <c r="BE327" s="225"/>
      <c r="BF327" s="225"/>
      <c r="BG327" s="225"/>
      <c r="BH327" s="225"/>
      <c r="BI327" s="225"/>
      <c r="BJ327" s="225"/>
      <c r="BK327" s="225"/>
      <c r="BL327" s="225"/>
      <c r="BM327" s="225"/>
      <c r="BN327" s="225"/>
      <c r="BO327" s="225"/>
      <c r="BP327" s="225"/>
      <c r="BQ327" s="225"/>
      <c r="BR327" s="225"/>
      <c r="BS327" s="225"/>
      <c r="BT327" s="225"/>
      <c r="BU327" s="225"/>
      <c r="BV327" s="225"/>
      <c r="BW327" s="225"/>
      <c r="BX327" s="225"/>
      <c r="BY327" s="225"/>
      <c r="BZ327" s="225"/>
      <c r="CA327" s="225"/>
      <c r="CB327" s="225"/>
      <c r="CC327" s="225"/>
      <c r="CD327" s="225"/>
      <c r="CE327" s="64"/>
      <c r="CF327" s="64"/>
      <c r="CG327" s="64"/>
      <c r="CH327" s="64"/>
      <c r="CI327" s="64"/>
      <c r="CJ327" s="64"/>
      <c r="CK327" s="64"/>
      <c r="CL327" s="64"/>
      <c r="CM327" s="64"/>
      <c r="CN327" s="64"/>
      <c r="CO327" s="64"/>
      <c r="CP327" s="64"/>
      <c r="CQ327" s="64"/>
    </row>
    <row r="328" spans="1:95" s="1" customFormat="1" ht="27.95" customHeight="1" x14ac:dyDescent="0.2">
      <c r="A328" s="375"/>
      <c r="B328" s="168"/>
      <c r="C328" s="174" t="s">
        <v>879</v>
      </c>
      <c r="D328" s="691"/>
      <c r="E328" s="692"/>
      <c r="F328" s="651"/>
      <c r="G328" s="682"/>
      <c r="H328" s="651"/>
      <c r="I328" s="682"/>
      <c r="J328" s="651"/>
      <c r="K328" s="682"/>
      <c r="L328" s="651"/>
      <c r="M328" s="682"/>
      <c r="N328" s="651"/>
      <c r="O328" s="682"/>
      <c r="P328" s="651"/>
      <c r="Q328" s="682"/>
      <c r="R328" s="651"/>
      <c r="S328" s="682"/>
      <c r="T328" s="651"/>
      <c r="U328" s="682"/>
      <c r="V328" s="651"/>
      <c r="W328" s="682"/>
      <c r="X328" s="753"/>
      <c r="Y328" s="754"/>
      <c r="Z328" s="755"/>
      <c r="AA328" s="256">
        <f t="shared" si="46"/>
        <v>0</v>
      </c>
      <c r="AB328" s="447"/>
      <c r="AC328" s="225"/>
      <c r="AD328" s="228"/>
      <c r="AE328" s="225"/>
      <c r="AF328" s="225"/>
      <c r="AG328" s="225"/>
      <c r="AH328" s="225"/>
      <c r="AI328" s="225"/>
      <c r="AJ328" s="225"/>
      <c r="AK328" s="225"/>
      <c r="AL328" s="225"/>
      <c r="AM328" s="225"/>
      <c r="AN328" s="225"/>
      <c r="AO328" s="225"/>
      <c r="AP328" s="225"/>
      <c r="AQ328" s="225"/>
      <c r="AR328" s="225"/>
      <c r="AS328" s="225"/>
      <c r="AT328" s="225"/>
      <c r="AU328" s="225"/>
      <c r="AV328" s="225"/>
      <c r="AW328" s="225"/>
      <c r="AX328" s="225"/>
      <c r="AY328" s="225"/>
      <c r="AZ328" s="225"/>
      <c r="BA328" s="225"/>
      <c r="BB328" s="225"/>
      <c r="BC328" s="225"/>
      <c r="BD328" s="225"/>
      <c r="BE328" s="225"/>
      <c r="BF328" s="225"/>
      <c r="BG328" s="225"/>
      <c r="BH328" s="225"/>
      <c r="BI328" s="225"/>
      <c r="BJ328" s="225"/>
      <c r="BK328" s="225"/>
      <c r="BL328" s="225"/>
      <c r="BM328" s="225"/>
      <c r="BN328" s="225"/>
      <c r="BO328" s="225"/>
      <c r="BP328" s="225"/>
      <c r="BQ328" s="225"/>
      <c r="BR328" s="225"/>
      <c r="BS328" s="225"/>
      <c r="BT328" s="225"/>
      <c r="BU328" s="225"/>
      <c r="BV328" s="225"/>
      <c r="BW328" s="225"/>
      <c r="BX328" s="225"/>
      <c r="BY328" s="225"/>
      <c r="BZ328" s="225"/>
      <c r="CA328" s="225"/>
      <c r="CB328" s="225"/>
      <c r="CC328" s="225"/>
      <c r="CD328" s="225"/>
      <c r="CE328" s="64"/>
      <c r="CF328" s="64"/>
      <c r="CG328" s="64"/>
      <c r="CH328" s="64"/>
      <c r="CI328" s="64"/>
      <c r="CJ328" s="64"/>
      <c r="CK328" s="64"/>
      <c r="CL328" s="64"/>
      <c r="CM328" s="64"/>
      <c r="CN328" s="64"/>
      <c r="CO328" s="64"/>
      <c r="CP328" s="64"/>
      <c r="CQ328" s="64"/>
    </row>
    <row r="329" spans="1:95" s="1" customFormat="1" ht="27.95" customHeight="1" x14ac:dyDescent="0.2">
      <c r="A329" s="375"/>
      <c r="B329" s="73"/>
      <c r="C329" s="174" t="s">
        <v>880</v>
      </c>
      <c r="D329" s="651"/>
      <c r="E329" s="682"/>
      <c r="F329" s="651"/>
      <c r="G329" s="682"/>
      <c r="H329" s="651"/>
      <c r="I329" s="682"/>
      <c r="J329" s="651"/>
      <c r="K329" s="682"/>
      <c r="L329" s="651"/>
      <c r="M329" s="682"/>
      <c r="N329" s="651"/>
      <c r="O329" s="682"/>
      <c r="P329" s="651"/>
      <c r="Q329" s="682"/>
      <c r="R329" s="651"/>
      <c r="S329" s="682"/>
      <c r="T329" s="651"/>
      <c r="U329" s="682"/>
      <c r="V329" s="651"/>
      <c r="W329" s="682"/>
      <c r="X329" s="753"/>
      <c r="Y329" s="754"/>
      <c r="Z329" s="755"/>
      <c r="AA329" s="256">
        <f t="shared" si="46"/>
        <v>0</v>
      </c>
      <c r="AB329" s="447"/>
      <c r="AC329" s="225"/>
      <c r="AD329" s="228"/>
      <c r="AE329" s="225"/>
      <c r="AF329" s="225"/>
      <c r="AG329" s="225"/>
      <c r="AH329" s="225"/>
      <c r="AI329" s="225"/>
      <c r="AJ329" s="225"/>
      <c r="AK329" s="225"/>
      <c r="AL329" s="225"/>
      <c r="AM329" s="225"/>
      <c r="AN329" s="225"/>
      <c r="AO329" s="225"/>
      <c r="AP329" s="225"/>
      <c r="AQ329" s="225"/>
      <c r="AR329" s="225"/>
      <c r="AS329" s="225"/>
      <c r="AT329" s="225"/>
      <c r="AU329" s="225"/>
      <c r="AV329" s="225"/>
      <c r="AW329" s="225"/>
      <c r="AX329" s="225"/>
      <c r="AY329" s="225"/>
      <c r="AZ329" s="225"/>
      <c r="BA329" s="225"/>
      <c r="BB329" s="225"/>
      <c r="BC329" s="225"/>
      <c r="BD329" s="225"/>
      <c r="BE329" s="225"/>
      <c r="BF329" s="225"/>
      <c r="BG329" s="225"/>
      <c r="BH329" s="225"/>
      <c r="BI329" s="225"/>
      <c r="BJ329" s="225"/>
      <c r="BK329" s="225"/>
      <c r="BL329" s="225"/>
      <c r="BM329" s="225"/>
      <c r="BN329" s="225"/>
      <c r="BO329" s="225"/>
      <c r="BP329" s="225"/>
      <c r="BQ329" s="225"/>
      <c r="BR329" s="225"/>
      <c r="BS329" s="225"/>
      <c r="BT329" s="225"/>
      <c r="BU329" s="225"/>
      <c r="BV329" s="225"/>
      <c r="BW329" s="225"/>
      <c r="BX329" s="225"/>
      <c r="BY329" s="225"/>
      <c r="BZ329" s="225"/>
      <c r="CA329" s="225"/>
      <c r="CB329" s="225"/>
      <c r="CC329" s="225"/>
      <c r="CD329" s="225"/>
      <c r="CE329" s="64"/>
      <c r="CF329" s="64"/>
      <c r="CG329" s="64"/>
      <c r="CH329" s="64"/>
      <c r="CI329" s="64"/>
      <c r="CJ329" s="64"/>
      <c r="CK329" s="64"/>
      <c r="CL329" s="64"/>
      <c r="CM329" s="64"/>
      <c r="CN329" s="64"/>
      <c r="CO329" s="64"/>
      <c r="CP329" s="64"/>
      <c r="CQ329" s="64"/>
    </row>
    <row r="330" spans="1:95" s="1" customFormat="1" ht="27.95" customHeight="1" x14ac:dyDescent="0.2">
      <c r="A330" s="375"/>
      <c r="B330" s="7"/>
      <c r="C330" s="174" t="s">
        <v>881</v>
      </c>
      <c r="D330" s="651"/>
      <c r="E330" s="682"/>
      <c r="F330" s="651"/>
      <c r="G330" s="682"/>
      <c r="H330" s="651"/>
      <c r="I330" s="682"/>
      <c r="J330" s="651"/>
      <c r="K330" s="682"/>
      <c r="L330" s="651"/>
      <c r="M330" s="682"/>
      <c r="N330" s="651"/>
      <c r="O330" s="682"/>
      <c r="P330" s="651"/>
      <c r="Q330" s="682"/>
      <c r="R330" s="651"/>
      <c r="S330" s="682"/>
      <c r="T330" s="651"/>
      <c r="U330" s="682"/>
      <c r="V330" s="651"/>
      <c r="W330" s="682"/>
      <c r="X330" s="753"/>
      <c r="Y330" s="754"/>
      <c r="Z330" s="755"/>
      <c r="AA330" s="256">
        <f t="shared" si="46"/>
        <v>0</v>
      </c>
      <c r="AB330" s="447"/>
      <c r="AC330" s="225"/>
      <c r="AD330" s="228"/>
      <c r="AE330" s="225"/>
      <c r="AF330" s="225"/>
      <c r="AG330" s="225"/>
      <c r="AH330" s="225"/>
      <c r="AI330" s="225"/>
      <c r="AJ330" s="225"/>
      <c r="AK330" s="225"/>
      <c r="AL330" s="225"/>
      <c r="AM330" s="225"/>
      <c r="AN330" s="225"/>
      <c r="AO330" s="225"/>
      <c r="AP330" s="225"/>
      <c r="AQ330" s="225"/>
      <c r="AR330" s="225"/>
      <c r="AS330" s="225"/>
      <c r="AT330" s="225"/>
      <c r="AU330" s="225"/>
      <c r="AV330" s="225"/>
      <c r="AW330" s="225"/>
      <c r="AX330" s="225"/>
      <c r="AY330" s="225"/>
      <c r="AZ330" s="225"/>
      <c r="BA330" s="225"/>
      <c r="BB330" s="225"/>
      <c r="BC330" s="225"/>
      <c r="BD330" s="225"/>
      <c r="BE330" s="225"/>
      <c r="BF330" s="225"/>
      <c r="BG330" s="225"/>
      <c r="BH330" s="225"/>
      <c r="BI330" s="225"/>
      <c r="BJ330" s="225"/>
      <c r="BK330" s="225"/>
      <c r="BL330" s="225"/>
      <c r="BM330" s="225"/>
      <c r="BN330" s="225"/>
      <c r="BO330" s="225"/>
      <c r="BP330" s="225"/>
      <c r="BQ330" s="225"/>
      <c r="BR330" s="225"/>
      <c r="BS330" s="225"/>
      <c r="BT330" s="225"/>
      <c r="BU330" s="225"/>
      <c r="BV330" s="225"/>
      <c r="BW330" s="225"/>
      <c r="BX330" s="225"/>
      <c r="BY330" s="225"/>
      <c r="BZ330" s="225"/>
      <c r="CA330" s="225"/>
      <c r="CB330" s="225"/>
      <c r="CC330" s="225"/>
      <c r="CD330" s="225"/>
      <c r="CE330" s="64"/>
      <c r="CF330" s="64"/>
      <c r="CG330" s="64"/>
      <c r="CH330" s="64"/>
      <c r="CI330" s="64"/>
      <c r="CJ330" s="64"/>
      <c r="CK330" s="64"/>
      <c r="CL330" s="64"/>
      <c r="CM330" s="64"/>
      <c r="CN330" s="64"/>
      <c r="CO330" s="64"/>
      <c r="CP330" s="64"/>
      <c r="CQ330" s="64"/>
    </row>
    <row r="331" spans="1:95" s="1" customFormat="1" ht="27.95" customHeight="1" x14ac:dyDescent="0.2">
      <c r="A331" s="375"/>
      <c r="B331" s="7"/>
      <c r="C331" s="494" t="s">
        <v>763</v>
      </c>
      <c r="D331" s="741"/>
      <c r="E331" s="742"/>
      <c r="F331" s="742"/>
      <c r="G331" s="742"/>
      <c r="H331" s="742"/>
      <c r="I331" s="742"/>
      <c r="J331" s="742"/>
      <c r="K331" s="742"/>
      <c r="L331" s="742"/>
      <c r="M331" s="742"/>
      <c r="N331" s="742"/>
      <c r="O331" s="742"/>
      <c r="P331" s="742"/>
      <c r="Q331" s="742"/>
      <c r="R331" s="742"/>
      <c r="S331" s="742"/>
      <c r="T331" s="742"/>
      <c r="U331" s="742"/>
      <c r="V331" s="742"/>
      <c r="W331" s="743"/>
      <c r="X331" s="758"/>
      <c r="Y331" s="759"/>
      <c r="Z331" s="760"/>
      <c r="AA331" s="258" t="str">
        <f>IF(AND(ISTEXT(D331),COUNTIF(D330:W330,"a")),1,IF(COUNTIF(D330:W330,"a"),0,""))</f>
        <v/>
      </c>
      <c r="AB331" s="447"/>
      <c r="AC331" s="225"/>
      <c r="AD331" s="228"/>
      <c r="AE331" s="225"/>
      <c r="AF331" s="225"/>
      <c r="AG331" s="225"/>
      <c r="AH331" s="225"/>
      <c r="AI331" s="225"/>
      <c r="AJ331" s="225"/>
      <c r="AK331" s="225"/>
      <c r="AL331" s="225"/>
      <c r="AM331" s="225"/>
      <c r="AN331" s="225"/>
      <c r="AO331" s="225"/>
      <c r="AP331" s="225"/>
      <c r="AQ331" s="225"/>
      <c r="AR331" s="225"/>
      <c r="AS331" s="225"/>
      <c r="AT331" s="225"/>
      <c r="AU331" s="225"/>
      <c r="AV331" s="225"/>
      <c r="AW331" s="225"/>
      <c r="AX331" s="225"/>
      <c r="AY331" s="225"/>
      <c r="AZ331" s="225"/>
      <c r="BA331" s="225"/>
      <c r="BB331" s="225"/>
      <c r="BC331" s="225"/>
      <c r="BD331" s="225"/>
      <c r="BE331" s="225"/>
      <c r="BF331" s="225"/>
      <c r="BG331" s="225"/>
      <c r="BH331" s="225"/>
      <c r="BI331" s="225"/>
      <c r="BJ331" s="225"/>
      <c r="BK331" s="225"/>
      <c r="BL331" s="225"/>
      <c r="BM331" s="225"/>
      <c r="BN331" s="225"/>
      <c r="BO331" s="225"/>
      <c r="BP331" s="225"/>
      <c r="BQ331" s="225"/>
      <c r="BR331" s="225"/>
      <c r="BS331" s="225"/>
      <c r="BT331" s="225"/>
      <c r="BU331" s="225"/>
      <c r="BV331" s="225"/>
      <c r="BW331" s="225"/>
      <c r="BX331" s="225"/>
      <c r="BY331" s="225"/>
      <c r="BZ331" s="225"/>
      <c r="CA331" s="225"/>
      <c r="CB331" s="225"/>
      <c r="CC331" s="225"/>
      <c r="CD331" s="225"/>
      <c r="CE331" s="225"/>
      <c r="CF331" s="225"/>
      <c r="CG331" s="64"/>
      <c r="CH331" s="64"/>
      <c r="CI331" s="64"/>
      <c r="CJ331" s="64"/>
      <c r="CK331" s="64"/>
      <c r="CL331" s="64"/>
      <c r="CM331" s="64"/>
    </row>
    <row r="332" spans="1:95" s="1" customFormat="1" ht="45" customHeight="1" x14ac:dyDescent="0.2">
      <c r="A332" s="375" t="s">
        <v>551</v>
      </c>
      <c r="B332" s="252" t="s">
        <v>882</v>
      </c>
      <c r="C332" s="174" t="s">
        <v>1203</v>
      </c>
      <c r="D332" s="761"/>
      <c r="E332" s="762"/>
      <c r="F332" s="761"/>
      <c r="G332" s="762"/>
      <c r="H332" s="761"/>
      <c r="I332" s="762"/>
      <c r="J332" s="761"/>
      <c r="K332" s="762"/>
      <c r="L332" s="761"/>
      <c r="M332" s="762"/>
      <c r="N332" s="761"/>
      <c r="O332" s="762"/>
      <c r="P332" s="761"/>
      <c r="Q332" s="762"/>
      <c r="R332" s="761"/>
      <c r="S332" s="762"/>
      <c r="T332" s="761"/>
      <c r="U332" s="762"/>
      <c r="V332" s="761"/>
      <c r="W332" s="762"/>
      <c r="X332" s="499"/>
      <c r="Y332" s="119">
        <f t="shared" ref="Y332" si="47">IF(OR(D332="s",F332="s",H332="s",J332="s",L332="s",N332="s",P332="s",R332="s",T332="s",V332="s"), 0, IF(OR(D332="a",F332="a",H332="a",J332="a",L332="a",N332="a",P332="a",R332="a",T332="a",V332="a"),Z332,0))</f>
        <v>0</v>
      </c>
      <c r="Z332" s="379">
        <v>15</v>
      </c>
      <c r="AA332" s="256">
        <f>COUNTIF(D332:W332,"a")+COUNTIF(D332:W332,"s")</f>
        <v>0</v>
      </c>
      <c r="AB332" s="447"/>
      <c r="AC332" s="225"/>
      <c r="AD332" s="228"/>
      <c r="AE332" s="225"/>
      <c r="AF332" s="225"/>
      <c r="AG332" s="225"/>
      <c r="AH332" s="225"/>
      <c r="AI332" s="225"/>
      <c r="AJ332" s="225"/>
      <c r="AK332" s="225"/>
      <c r="AL332" s="225"/>
      <c r="AM332" s="225"/>
      <c r="AN332" s="225"/>
      <c r="AO332" s="225"/>
      <c r="AP332" s="225"/>
      <c r="AQ332" s="225"/>
      <c r="AR332" s="225"/>
      <c r="AS332" s="225"/>
      <c r="AT332" s="225"/>
      <c r="AU332" s="225"/>
      <c r="AV332" s="225"/>
      <c r="AW332" s="225"/>
      <c r="AX332" s="225"/>
      <c r="AY332" s="225"/>
      <c r="AZ332" s="225"/>
      <c r="BA332" s="225"/>
      <c r="BB332" s="225"/>
      <c r="BC332" s="225"/>
      <c r="BD332" s="225"/>
      <c r="BE332" s="225"/>
      <c r="BF332" s="225"/>
      <c r="BG332" s="225"/>
      <c r="BH332" s="225"/>
      <c r="BI332" s="225"/>
      <c r="BJ332" s="225"/>
      <c r="BK332" s="225"/>
      <c r="BL332" s="225"/>
      <c r="BM332" s="225"/>
      <c r="BN332" s="225"/>
      <c r="BO332" s="225"/>
      <c r="BP332" s="225"/>
      <c r="BQ332" s="225"/>
      <c r="BR332" s="225"/>
      <c r="BS332" s="225"/>
      <c r="BT332" s="225"/>
      <c r="BU332" s="225"/>
      <c r="BV332" s="225"/>
      <c r="BW332" s="225"/>
      <c r="BX332" s="225"/>
      <c r="BY332" s="225"/>
      <c r="BZ332" s="225"/>
      <c r="CA332" s="225"/>
      <c r="CB332" s="225"/>
      <c r="CC332" s="225"/>
      <c r="CD332" s="225"/>
      <c r="CE332" s="64"/>
      <c r="CF332" s="64"/>
      <c r="CG332" s="64"/>
      <c r="CH332" s="64"/>
      <c r="CI332" s="64"/>
      <c r="CJ332" s="64"/>
      <c r="CK332" s="64"/>
      <c r="CL332" s="64"/>
      <c r="CM332" s="64"/>
      <c r="CN332" s="64"/>
      <c r="CO332" s="64"/>
      <c r="CP332" s="64"/>
      <c r="CQ332" s="64"/>
    </row>
    <row r="333" spans="1:95" s="1" customFormat="1" ht="30" customHeight="1" x14ac:dyDescent="0.2">
      <c r="A333" s="375"/>
      <c r="B333" s="509"/>
      <c r="C333" s="506" t="s">
        <v>872</v>
      </c>
      <c r="D333" s="746" t="s">
        <v>807</v>
      </c>
      <c r="E333" s="747"/>
      <c r="F333" s="747"/>
      <c r="G333" s="747"/>
      <c r="H333" s="747"/>
      <c r="I333" s="747"/>
      <c r="J333" s="747"/>
      <c r="K333" s="747"/>
      <c r="L333" s="747"/>
      <c r="M333" s="747"/>
      <c r="N333" s="747"/>
      <c r="O333" s="747"/>
      <c r="P333" s="747"/>
      <c r="Q333" s="747"/>
      <c r="R333" s="747"/>
      <c r="S333" s="747"/>
      <c r="T333" s="747"/>
      <c r="U333" s="747"/>
      <c r="V333" s="747"/>
      <c r="W333" s="747"/>
      <c r="X333" s="747"/>
      <c r="Y333" s="747"/>
      <c r="Z333" s="748"/>
      <c r="AA333" s="256"/>
      <c r="AB333" s="64"/>
      <c r="AC333" s="225"/>
      <c r="AD333" s="228"/>
      <c r="AE333" s="225"/>
      <c r="AF333" s="225"/>
      <c r="AG333" s="225"/>
      <c r="AH333" s="225"/>
      <c r="AI333" s="225"/>
      <c r="AJ333" s="225"/>
      <c r="AK333" s="225"/>
      <c r="AL333" s="225"/>
      <c r="AM333" s="225"/>
      <c r="AN333" s="225"/>
      <c r="AO333" s="225"/>
      <c r="AP333" s="225"/>
      <c r="AQ333" s="225"/>
      <c r="AR333" s="225"/>
      <c r="AS333" s="225"/>
      <c r="AT333" s="225"/>
      <c r="AU333" s="225"/>
      <c r="AV333" s="225"/>
      <c r="AW333" s="225"/>
      <c r="AX333" s="225"/>
      <c r="AY333" s="225"/>
      <c r="AZ333" s="225"/>
      <c r="BA333" s="225"/>
      <c r="BB333" s="225"/>
      <c r="BC333" s="225"/>
      <c r="BD333" s="225"/>
      <c r="BE333" s="225"/>
      <c r="BF333" s="225"/>
      <c r="BG333" s="225"/>
      <c r="BH333" s="225"/>
      <c r="BI333" s="225"/>
      <c r="BJ333" s="225"/>
      <c r="BK333" s="225"/>
      <c r="BL333" s="225"/>
      <c r="BM333" s="225"/>
      <c r="BN333" s="225"/>
      <c r="BO333" s="225"/>
      <c r="BP333" s="225"/>
      <c r="BQ333" s="225"/>
      <c r="BR333" s="225"/>
      <c r="BS333" s="225"/>
      <c r="BT333" s="225"/>
      <c r="BU333" s="225"/>
      <c r="BV333" s="225"/>
      <c r="BW333" s="225"/>
      <c r="BX333" s="225"/>
      <c r="BY333" s="225"/>
      <c r="BZ333" s="225"/>
      <c r="CA333" s="225"/>
      <c r="CB333" s="225"/>
      <c r="CC333" s="225"/>
      <c r="CD333" s="225"/>
      <c r="CE333" s="64"/>
      <c r="CF333" s="64"/>
      <c r="CG333" s="64"/>
      <c r="CH333" s="64"/>
      <c r="CI333" s="64"/>
      <c r="CJ333" s="64"/>
      <c r="CK333" s="64"/>
      <c r="CL333" s="64"/>
      <c r="CM333" s="64"/>
      <c r="CN333" s="64"/>
      <c r="CO333" s="64"/>
      <c r="CP333" s="64"/>
      <c r="CQ333" s="64"/>
    </row>
    <row r="334" spans="1:95" s="1" customFormat="1" ht="27.95" customHeight="1" x14ac:dyDescent="0.2">
      <c r="A334" s="375"/>
      <c r="B334" s="168"/>
      <c r="C334" s="174" t="s">
        <v>873</v>
      </c>
      <c r="D334" s="691"/>
      <c r="E334" s="692"/>
      <c r="F334" s="691"/>
      <c r="G334" s="692"/>
      <c r="H334" s="691"/>
      <c r="I334" s="692"/>
      <c r="J334" s="691"/>
      <c r="K334" s="692"/>
      <c r="L334" s="691"/>
      <c r="M334" s="692"/>
      <c r="N334" s="691"/>
      <c r="O334" s="692"/>
      <c r="P334" s="691"/>
      <c r="Q334" s="692"/>
      <c r="R334" s="691"/>
      <c r="S334" s="692"/>
      <c r="T334" s="691"/>
      <c r="U334" s="692"/>
      <c r="V334" s="691"/>
      <c r="W334" s="749"/>
      <c r="X334" s="750"/>
      <c r="Y334" s="751"/>
      <c r="Z334" s="752"/>
      <c r="AA334" s="256">
        <f>IF(COUNTIF($D$332:$W$332,"s"),1,COUNTIF(D334:W334, "a"))</f>
        <v>0</v>
      </c>
      <c r="AB334" s="447"/>
      <c r="AC334" s="225"/>
      <c r="AD334" s="228"/>
      <c r="AE334" s="225"/>
      <c r="AF334" s="225"/>
      <c r="AG334" s="225"/>
      <c r="AH334" s="225"/>
      <c r="AI334" s="225"/>
      <c r="AJ334" s="225"/>
      <c r="AK334" s="225"/>
      <c r="AL334" s="225"/>
      <c r="AM334" s="225"/>
      <c r="AN334" s="225"/>
      <c r="AO334" s="225"/>
      <c r="AP334" s="225"/>
      <c r="AQ334" s="225"/>
      <c r="AR334" s="225"/>
      <c r="AS334" s="225"/>
      <c r="AT334" s="225"/>
      <c r="AU334" s="225"/>
      <c r="AV334" s="225"/>
      <c r="AW334" s="225"/>
      <c r="AX334" s="225"/>
      <c r="AY334" s="225"/>
      <c r="AZ334" s="225"/>
      <c r="BA334" s="225"/>
      <c r="BB334" s="225"/>
      <c r="BC334" s="225"/>
      <c r="BD334" s="225"/>
      <c r="BE334" s="225"/>
      <c r="BF334" s="225"/>
      <c r="BG334" s="225"/>
      <c r="BH334" s="225"/>
      <c r="BI334" s="225"/>
      <c r="BJ334" s="225"/>
      <c r="BK334" s="225"/>
      <c r="BL334" s="225"/>
      <c r="BM334" s="225"/>
      <c r="BN334" s="225"/>
      <c r="BO334" s="225"/>
      <c r="BP334" s="225"/>
      <c r="BQ334" s="225"/>
      <c r="BR334" s="225"/>
      <c r="BS334" s="225"/>
      <c r="BT334" s="225"/>
      <c r="BU334" s="225"/>
      <c r="BV334" s="225"/>
      <c r="BW334" s="225"/>
      <c r="BX334" s="225"/>
      <c r="BY334" s="225"/>
      <c r="BZ334" s="225"/>
      <c r="CA334" s="225"/>
      <c r="CB334" s="225"/>
      <c r="CC334" s="225"/>
      <c r="CD334" s="225"/>
      <c r="CE334" s="64"/>
      <c r="CF334" s="64"/>
      <c r="CG334" s="64"/>
      <c r="CH334" s="64"/>
      <c r="CI334" s="64"/>
      <c r="CJ334" s="64"/>
      <c r="CK334" s="64"/>
      <c r="CL334" s="64"/>
      <c r="CM334" s="64"/>
      <c r="CN334" s="64"/>
      <c r="CO334" s="64"/>
      <c r="CP334" s="64"/>
      <c r="CQ334" s="64"/>
    </row>
    <row r="335" spans="1:95" s="1" customFormat="1" ht="27.95" customHeight="1" x14ac:dyDescent="0.2">
      <c r="A335" s="375"/>
      <c r="B335" s="73"/>
      <c r="C335" s="174" t="s">
        <v>874</v>
      </c>
      <c r="D335" s="651"/>
      <c r="E335" s="682"/>
      <c r="F335" s="651"/>
      <c r="G335" s="682"/>
      <c r="H335" s="651"/>
      <c r="I335" s="682"/>
      <c r="J335" s="651"/>
      <c r="K335" s="682"/>
      <c r="L335" s="651"/>
      <c r="M335" s="682"/>
      <c r="N335" s="651"/>
      <c r="O335" s="682"/>
      <c r="P335" s="651"/>
      <c r="Q335" s="682"/>
      <c r="R335" s="651"/>
      <c r="S335" s="682"/>
      <c r="T335" s="651"/>
      <c r="U335" s="682"/>
      <c r="V335" s="651"/>
      <c r="W335" s="756"/>
      <c r="X335" s="753"/>
      <c r="Y335" s="754"/>
      <c r="Z335" s="755"/>
      <c r="AA335" s="256">
        <f t="shared" ref="AA335:AA342" si="48">IF(COUNTIF($D$332:$W$332,"s"),1,COUNTIF(D335:W335, "a"))</f>
        <v>0</v>
      </c>
      <c r="AB335" s="447"/>
      <c r="AC335" s="225"/>
      <c r="AD335" s="228"/>
      <c r="AE335" s="225"/>
      <c r="AF335" s="225"/>
      <c r="AG335" s="225"/>
      <c r="AH335" s="225"/>
      <c r="AI335" s="225"/>
      <c r="AJ335" s="225"/>
      <c r="AK335" s="225"/>
      <c r="AL335" s="225"/>
      <c r="AM335" s="225"/>
      <c r="AN335" s="225"/>
      <c r="AO335" s="225"/>
      <c r="AP335" s="225"/>
      <c r="AQ335" s="225"/>
      <c r="AR335" s="225"/>
      <c r="AS335" s="225"/>
      <c r="AT335" s="225"/>
      <c r="AU335" s="225"/>
      <c r="AV335" s="225"/>
      <c r="AW335" s="225"/>
      <c r="AX335" s="225"/>
      <c r="AY335" s="225"/>
      <c r="AZ335" s="225"/>
      <c r="BA335" s="225"/>
      <c r="BB335" s="225"/>
      <c r="BC335" s="225"/>
      <c r="BD335" s="225"/>
      <c r="BE335" s="225"/>
      <c r="BF335" s="225"/>
      <c r="BG335" s="225"/>
      <c r="BH335" s="225"/>
      <c r="BI335" s="225"/>
      <c r="BJ335" s="225"/>
      <c r="BK335" s="225"/>
      <c r="BL335" s="225"/>
      <c r="BM335" s="225"/>
      <c r="BN335" s="225"/>
      <c r="BO335" s="225"/>
      <c r="BP335" s="225"/>
      <c r="BQ335" s="225"/>
      <c r="BR335" s="225"/>
      <c r="BS335" s="225"/>
      <c r="BT335" s="225"/>
      <c r="BU335" s="225"/>
      <c r="BV335" s="225"/>
      <c r="BW335" s="225"/>
      <c r="BX335" s="225"/>
      <c r="BY335" s="225"/>
      <c r="BZ335" s="225"/>
      <c r="CA335" s="225"/>
      <c r="CB335" s="225"/>
      <c r="CC335" s="225"/>
      <c r="CD335" s="225"/>
      <c r="CE335" s="64"/>
      <c r="CF335" s="64"/>
      <c r="CG335" s="64"/>
      <c r="CH335" s="64"/>
      <c r="CI335" s="64"/>
      <c r="CJ335" s="64"/>
      <c r="CK335" s="64"/>
      <c r="CL335" s="64"/>
      <c r="CM335" s="64"/>
      <c r="CN335" s="64"/>
      <c r="CO335" s="64"/>
      <c r="CP335" s="64"/>
      <c r="CQ335" s="64"/>
    </row>
    <row r="336" spans="1:95" s="1" customFormat="1" ht="27.95" customHeight="1" x14ac:dyDescent="0.2">
      <c r="A336" s="381"/>
      <c r="B336" s="7"/>
      <c r="C336" s="178" t="s">
        <v>875</v>
      </c>
      <c r="D336" s="651"/>
      <c r="E336" s="682"/>
      <c r="F336" s="651"/>
      <c r="G336" s="682"/>
      <c r="H336" s="651"/>
      <c r="I336" s="682"/>
      <c r="J336" s="651"/>
      <c r="K336" s="682"/>
      <c r="L336" s="651"/>
      <c r="M336" s="682"/>
      <c r="N336" s="651"/>
      <c r="O336" s="682"/>
      <c r="P336" s="651"/>
      <c r="Q336" s="682"/>
      <c r="R336" s="651"/>
      <c r="S336" s="682"/>
      <c r="T336" s="651"/>
      <c r="U336" s="682"/>
      <c r="V336" s="651"/>
      <c r="W336" s="756"/>
      <c r="X336" s="753"/>
      <c r="Y336" s="754"/>
      <c r="Z336" s="755"/>
      <c r="AA336" s="256">
        <f t="shared" si="48"/>
        <v>0</v>
      </c>
      <c r="AB336" s="447"/>
      <c r="AC336" s="225"/>
      <c r="AD336" s="228"/>
      <c r="AE336" s="225"/>
      <c r="AF336" s="225"/>
      <c r="AG336" s="225"/>
      <c r="AH336" s="225"/>
      <c r="AI336" s="225"/>
      <c r="AJ336" s="225"/>
      <c r="AK336" s="225"/>
      <c r="AL336" s="225"/>
      <c r="AM336" s="225"/>
      <c r="AN336" s="225"/>
      <c r="AO336" s="225"/>
      <c r="AP336" s="225"/>
      <c r="AQ336" s="225"/>
      <c r="AR336" s="225"/>
      <c r="AS336" s="225"/>
      <c r="AT336" s="225"/>
      <c r="AU336" s="225"/>
      <c r="AV336" s="225"/>
      <c r="AW336" s="225"/>
      <c r="AX336" s="225"/>
      <c r="AY336" s="225"/>
      <c r="AZ336" s="225"/>
      <c r="BA336" s="225"/>
      <c r="BB336" s="225"/>
      <c r="BC336" s="225"/>
      <c r="BD336" s="225"/>
      <c r="BE336" s="225"/>
      <c r="BF336" s="225"/>
      <c r="BG336" s="225"/>
      <c r="BH336" s="225"/>
      <c r="BI336" s="225"/>
      <c r="BJ336" s="225"/>
      <c r="BK336" s="225"/>
      <c r="BL336" s="225"/>
      <c r="BM336" s="225"/>
      <c r="BN336" s="225"/>
      <c r="BO336" s="225"/>
      <c r="BP336" s="225"/>
      <c r="BQ336" s="225"/>
      <c r="BR336" s="225"/>
      <c r="BS336" s="225"/>
      <c r="BT336" s="225"/>
      <c r="BU336" s="225"/>
      <c r="BV336" s="225"/>
      <c r="BW336" s="225"/>
      <c r="BX336" s="225"/>
      <c r="BY336" s="225"/>
      <c r="BZ336" s="225"/>
      <c r="CA336" s="225"/>
      <c r="CB336" s="225"/>
      <c r="CC336" s="225"/>
      <c r="CD336" s="225"/>
      <c r="CE336" s="64"/>
      <c r="CF336" s="64"/>
      <c r="CG336" s="64"/>
      <c r="CH336" s="64"/>
      <c r="CI336" s="64"/>
      <c r="CJ336" s="64"/>
      <c r="CK336" s="64"/>
      <c r="CL336" s="64"/>
      <c r="CM336" s="64"/>
      <c r="CN336" s="64"/>
      <c r="CO336" s="64"/>
      <c r="CP336" s="64"/>
      <c r="CQ336" s="64"/>
    </row>
    <row r="337" spans="1:95" s="1" customFormat="1" ht="27.95" customHeight="1" x14ac:dyDescent="0.2">
      <c r="A337" s="375"/>
      <c r="B337" s="168"/>
      <c r="C337" s="178" t="s">
        <v>876</v>
      </c>
      <c r="D337" s="651"/>
      <c r="E337" s="682"/>
      <c r="F337" s="651"/>
      <c r="G337" s="682"/>
      <c r="H337" s="651"/>
      <c r="I337" s="682"/>
      <c r="J337" s="651"/>
      <c r="K337" s="682"/>
      <c r="L337" s="651"/>
      <c r="M337" s="682"/>
      <c r="N337" s="651"/>
      <c r="O337" s="682"/>
      <c r="P337" s="651"/>
      <c r="Q337" s="682"/>
      <c r="R337" s="651"/>
      <c r="S337" s="682"/>
      <c r="T337" s="651"/>
      <c r="U337" s="682"/>
      <c r="V337" s="651"/>
      <c r="W337" s="756"/>
      <c r="X337" s="753"/>
      <c r="Y337" s="754"/>
      <c r="Z337" s="755"/>
      <c r="AA337" s="256">
        <f t="shared" si="48"/>
        <v>0</v>
      </c>
      <c r="AB337" s="447"/>
      <c r="AC337" s="225"/>
      <c r="AD337" s="228"/>
      <c r="AE337" s="225"/>
      <c r="AF337" s="225"/>
      <c r="AG337" s="225"/>
      <c r="AH337" s="225"/>
      <c r="AI337" s="225"/>
      <c r="AJ337" s="225"/>
      <c r="AK337" s="225"/>
      <c r="AL337" s="225"/>
      <c r="AM337" s="225"/>
      <c r="AN337" s="225"/>
      <c r="AO337" s="225"/>
      <c r="AP337" s="225"/>
      <c r="AQ337" s="225"/>
      <c r="AR337" s="225"/>
      <c r="AS337" s="225"/>
      <c r="AT337" s="225"/>
      <c r="AU337" s="225"/>
      <c r="AV337" s="225"/>
      <c r="AW337" s="225"/>
      <c r="AX337" s="225"/>
      <c r="AY337" s="225"/>
      <c r="AZ337" s="225"/>
      <c r="BA337" s="225"/>
      <c r="BB337" s="225"/>
      <c r="BC337" s="225"/>
      <c r="BD337" s="225"/>
      <c r="BE337" s="225"/>
      <c r="BF337" s="225"/>
      <c r="BG337" s="225"/>
      <c r="BH337" s="225"/>
      <c r="BI337" s="225"/>
      <c r="BJ337" s="225"/>
      <c r="BK337" s="225"/>
      <c r="BL337" s="225"/>
      <c r="BM337" s="225"/>
      <c r="BN337" s="225"/>
      <c r="BO337" s="225"/>
      <c r="BP337" s="225"/>
      <c r="BQ337" s="225"/>
      <c r="BR337" s="225"/>
      <c r="BS337" s="225"/>
      <c r="BT337" s="225"/>
      <c r="BU337" s="225"/>
      <c r="BV337" s="225"/>
      <c r="BW337" s="225"/>
      <c r="BX337" s="225"/>
      <c r="BY337" s="225"/>
      <c r="BZ337" s="225"/>
      <c r="CA337" s="225"/>
      <c r="CB337" s="225"/>
      <c r="CC337" s="225"/>
      <c r="CD337" s="225"/>
      <c r="CE337" s="64"/>
      <c r="CF337" s="64"/>
      <c r="CG337" s="64"/>
      <c r="CH337" s="64"/>
      <c r="CI337" s="64"/>
      <c r="CJ337" s="64"/>
      <c r="CK337" s="64"/>
      <c r="CL337" s="64"/>
      <c r="CM337" s="64"/>
      <c r="CN337" s="64"/>
      <c r="CO337" s="64"/>
      <c r="CP337" s="64"/>
      <c r="CQ337" s="64"/>
    </row>
    <row r="338" spans="1:95" s="1" customFormat="1" ht="27.95" customHeight="1" x14ac:dyDescent="0.2">
      <c r="A338" s="375"/>
      <c r="B338" s="73"/>
      <c r="C338" s="174" t="s">
        <v>877</v>
      </c>
      <c r="D338" s="651"/>
      <c r="E338" s="682"/>
      <c r="F338" s="651"/>
      <c r="G338" s="682"/>
      <c r="H338" s="651"/>
      <c r="I338" s="682"/>
      <c r="J338" s="651"/>
      <c r="K338" s="682"/>
      <c r="L338" s="651"/>
      <c r="M338" s="682"/>
      <c r="N338" s="651"/>
      <c r="O338" s="682"/>
      <c r="P338" s="651"/>
      <c r="Q338" s="682"/>
      <c r="R338" s="651"/>
      <c r="S338" s="682"/>
      <c r="T338" s="651"/>
      <c r="U338" s="682"/>
      <c r="V338" s="651"/>
      <c r="W338" s="756"/>
      <c r="X338" s="753"/>
      <c r="Y338" s="754"/>
      <c r="Z338" s="755"/>
      <c r="AA338" s="256">
        <f t="shared" si="48"/>
        <v>0</v>
      </c>
      <c r="AB338" s="447"/>
      <c r="AC338" s="225"/>
      <c r="AD338" s="228"/>
      <c r="AE338" s="225"/>
      <c r="AF338" s="225"/>
      <c r="AG338" s="225"/>
      <c r="AH338" s="225"/>
      <c r="AI338" s="225"/>
      <c r="AJ338" s="225"/>
      <c r="AK338" s="225"/>
      <c r="AL338" s="225"/>
      <c r="AM338" s="225"/>
      <c r="AN338" s="225"/>
      <c r="AO338" s="225"/>
      <c r="AP338" s="225"/>
      <c r="AQ338" s="225"/>
      <c r="AR338" s="225"/>
      <c r="AS338" s="225"/>
      <c r="AT338" s="225"/>
      <c r="AU338" s="225"/>
      <c r="AV338" s="225"/>
      <c r="AW338" s="225"/>
      <c r="AX338" s="225"/>
      <c r="AY338" s="225"/>
      <c r="AZ338" s="225"/>
      <c r="BA338" s="225"/>
      <c r="BB338" s="225"/>
      <c r="BC338" s="225"/>
      <c r="BD338" s="225"/>
      <c r="BE338" s="225"/>
      <c r="BF338" s="225"/>
      <c r="BG338" s="225"/>
      <c r="BH338" s="225"/>
      <c r="BI338" s="225"/>
      <c r="BJ338" s="225"/>
      <c r="BK338" s="225"/>
      <c r="BL338" s="225"/>
      <c r="BM338" s="225"/>
      <c r="BN338" s="225"/>
      <c r="BO338" s="225"/>
      <c r="BP338" s="225"/>
      <c r="BQ338" s="225"/>
      <c r="BR338" s="225"/>
      <c r="BS338" s="225"/>
      <c r="BT338" s="225"/>
      <c r="BU338" s="225"/>
      <c r="BV338" s="225"/>
      <c r="BW338" s="225"/>
      <c r="BX338" s="225"/>
      <c r="BY338" s="225"/>
      <c r="BZ338" s="225"/>
      <c r="CA338" s="225"/>
      <c r="CB338" s="225"/>
      <c r="CC338" s="225"/>
      <c r="CD338" s="225"/>
      <c r="CE338" s="64"/>
      <c r="CF338" s="64"/>
      <c r="CG338" s="64"/>
      <c r="CH338" s="64"/>
      <c r="CI338" s="64"/>
      <c r="CJ338" s="64"/>
      <c r="CK338" s="64"/>
      <c r="CL338" s="64"/>
      <c r="CM338" s="64"/>
      <c r="CN338" s="64"/>
      <c r="CO338" s="64"/>
      <c r="CP338" s="64"/>
      <c r="CQ338" s="64"/>
    </row>
    <row r="339" spans="1:95" s="1" customFormat="1" ht="27.95" customHeight="1" x14ac:dyDescent="0.2">
      <c r="A339" s="381"/>
      <c r="B339" s="7"/>
      <c r="C339" s="174" t="s">
        <v>878</v>
      </c>
      <c r="D339" s="651"/>
      <c r="E339" s="682"/>
      <c r="F339" s="651"/>
      <c r="G339" s="682"/>
      <c r="H339" s="651"/>
      <c r="I339" s="682"/>
      <c r="J339" s="651"/>
      <c r="K339" s="682"/>
      <c r="L339" s="651"/>
      <c r="M339" s="682"/>
      <c r="N339" s="651"/>
      <c r="O339" s="682"/>
      <c r="P339" s="651"/>
      <c r="Q339" s="682"/>
      <c r="R339" s="651"/>
      <c r="S339" s="682"/>
      <c r="T339" s="651"/>
      <c r="U339" s="682"/>
      <c r="V339" s="651"/>
      <c r="W339" s="756"/>
      <c r="X339" s="753"/>
      <c r="Y339" s="754"/>
      <c r="Z339" s="755"/>
      <c r="AA339" s="256">
        <f t="shared" si="48"/>
        <v>0</v>
      </c>
      <c r="AB339" s="447"/>
      <c r="AC339" s="225"/>
      <c r="AD339" s="228"/>
      <c r="AE339" s="225"/>
      <c r="AF339" s="225"/>
      <c r="AG339" s="225"/>
      <c r="AH339" s="225"/>
      <c r="AI339" s="225"/>
      <c r="AJ339" s="225"/>
      <c r="AK339" s="225"/>
      <c r="AL339" s="225"/>
      <c r="AM339" s="225"/>
      <c r="AN339" s="225"/>
      <c r="AO339" s="225"/>
      <c r="AP339" s="225"/>
      <c r="AQ339" s="225"/>
      <c r="AR339" s="225"/>
      <c r="AS339" s="225"/>
      <c r="AT339" s="225"/>
      <c r="AU339" s="225"/>
      <c r="AV339" s="225"/>
      <c r="AW339" s="225"/>
      <c r="AX339" s="225"/>
      <c r="AY339" s="225"/>
      <c r="AZ339" s="225"/>
      <c r="BA339" s="225"/>
      <c r="BB339" s="225"/>
      <c r="BC339" s="225"/>
      <c r="BD339" s="225"/>
      <c r="BE339" s="225"/>
      <c r="BF339" s="225"/>
      <c r="BG339" s="225"/>
      <c r="BH339" s="225"/>
      <c r="BI339" s="225"/>
      <c r="BJ339" s="225"/>
      <c r="BK339" s="225"/>
      <c r="BL339" s="225"/>
      <c r="BM339" s="225"/>
      <c r="BN339" s="225"/>
      <c r="BO339" s="225"/>
      <c r="BP339" s="225"/>
      <c r="BQ339" s="225"/>
      <c r="BR339" s="225"/>
      <c r="BS339" s="225"/>
      <c r="BT339" s="225"/>
      <c r="BU339" s="225"/>
      <c r="BV339" s="225"/>
      <c r="BW339" s="225"/>
      <c r="BX339" s="225"/>
      <c r="BY339" s="225"/>
      <c r="BZ339" s="225"/>
      <c r="CA339" s="225"/>
      <c r="CB339" s="225"/>
      <c r="CC339" s="225"/>
      <c r="CD339" s="225"/>
      <c r="CE339" s="64"/>
      <c r="CF339" s="64"/>
      <c r="CG339" s="64"/>
      <c r="CH339" s="64"/>
      <c r="CI339" s="64"/>
      <c r="CJ339" s="64"/>
      <c r="CK339" s="64"/>
      <c r="CL339" s="64"/>
      <c r="CM339" s="64"/>
      <c r="CN339" s="64"/>
      <c r="CO339" s="64"/>
      <c r="CP339" s="64"/>
      <c r="CQ339" s="64"/>
    </row>
    <row r="340" spans="1:95" s="1" customFormat="1" ht="27.95" customHeight="1" x14ac:dyDescent="0.2">
      <c r="A340" s="375"/>
      <c r="B340" s="168"/>
      <c r="C340" s="174" t="s">
        <v>879</v>
      </c>
      <c r="D340" s="691"/>
      <c r="E340" s="692"/>
      <c r="F340" s="691"/>
      <c r="G340" s="692"/>
      <c r="H340" s="691"/>
      <c r="I340" s="692"/>
      <c r="J340" s="691"/>
      <c r="K340" s="692"/>
      <c r="L340" s="691"/>
      <c r="M340" s="692"/>
      <c r="N340" s="691"/>
      <c r="O340" s="692"/>
      <c r="P340" s="691"/>
      <c r="Q340" s="692"/>
      <c r="R340" s="691"/>
      <c r="S340" s="692"/>
      <c r="T340" s="691"/>
      <c r="U340" s="692"/>
      <c r="V340" s="691"/>
      <c r="W340" s="749"/>
      <c r="X340" s="753"/>
      <c r="Y340" s="754"/>
      <c r="Z340" s="755"/>
      <c r="AA340" s="256">
        <f t="shared" si="48"/>
        <v>0</v>
      </c>
      <c r="AB340" s="447"/>
      <c r="AC340" s="225"/>
      <c r="AD340" s="228"/>
      <c r="AE340" s="225"/>
      <c r="AF340" s="225"/>
      <c r="AG340" s="225"/>
      <c r="AH340" s="225"/>
      <c r="AI340" s="225"/>
      <c r="AJ340" s="225"/>
      <c r="AK340" s="225"/>
      <c r="AL340" s="225"/>
      <c r="AM340" s="225"/>
      <c r="AN340" s="225"/>
      <c r="AO340" s="225"/>
      <c r="AP340" s="225"/>
      <c r="AQ340" s="225"/>
      <c r="AR340" s="225"/>
      <c r="AS340" s="225"/>
      <c r="AT340" s="225"/>
      <c r="AU340" s="225"/>
      <c r="AV340" s="225"/>
      <c r="AW340" s="225"/>
      <c r="AX340" s="225"/>
      <c r="AY340" s="225"/>
      <c r="AZ340" s="225"/>
      <c r="BA340" s="225"/>
      <c r="BB340" s="225"/>
      <c r="BC340" s="225"/>
      <c r="BD340" s="225"/>
      <c r="BE340" s="225"/>
      <c r="BF340" s="225"/>
      <c r="BG340" s="225"/>
      <c r="BH340" s="225"/>
      <c r="BI340" s="225"/>
      <c r="BJ340" s="225"/>
      <c r="BK340" s="225"/>
      <c r="BL340" s="225"/>
      <c r="BM340" s="225"/>
      <c r="BN340" s="225"/>
      <c r="BO340" s="225"/>
      <c r="BP340" s="225"/>
      <c r="BQ340" s="225"/>
      <c r="BR340" s="225"/>
      <c r="BS340" s="225"/>
      <c r="BT340" s="225"/>
      <c r="BU340" s="225"/>
      <c r="BV340" s="225"/>
      <c r="BW340" s="225"/>
      <c r="BX340" s="225"/>
      <c r="BY340" s="225"/>
      <c r="BZ340" s="225"/>
      <c r="CA340" s="225"/>
      <c r="CB340" s="225"/>
      <c r="CC340" s="225"/>
      <c r="CD340" s="225"/>
      <c r="CE340" s="64"/>
      <c r="CF340" s="64"/>
      <c r="CG340" s="64"/>
      <c r="CH340" s="64"/>
      <c r="CI340" s="64"/>
      <c r="CJ340" s="64"/>
      <c r="CK340" s="64"/>
      <c r="CL340" s="64"/>
      <c r="CM340" s="64"/>
      <c r="CN340" s="64"/>
      <c r="CO340" s="64"/>
      <c r="CP340" s="64"/>
      <c r="CQ340" s="64"/>
    </row>
    <row r="341" spans="1:95" s="1" customFormat="1" ht="27.95" customHeight="1" x14ac:dyDescent="0.2">
      <c r="A341" s="375"/>
      <c r="B341" s="73"/>
      <c r="C341" s="174" t="s">
        <v>880</v>
      </c>
      <c r="D341" s="651"/>
      <c r="E341" s="682"/>
      <c r="F341" s="651"/>
      <c r="G341" s="682"/>
      <c r="H341" s="651"/>
      <c r="I341" s="682"/>
      <c r="J341" s="651"/>
      <c r="K341" s="682"/>
      <c r="L341" s="651"/>
      <c r="M341" s="682"/>
      <c r="N341" s="651"/>
      <c r="O341" s="682"/>
      <c r="P341" s="651"/>
      <c r="Q341" s="682"/>
      <c r="R341" s="651"/>
      <c r="S341" s="682"/>
      <c r="T341" s="651"/>
      <c r="U341" s="682"/>
      <c r="V341" s="651"/>
      <c r="W341" s="756"/>
      <c r="X341" s="753"/>
      <c r="Y341" s="754"/>
      <c r="Z341" s="755"/>
      <c r="AA341" s="256">
        <f t="shared" si="48"/>
        <v>0</v>
      </c>
      <c r="AB341" s="447"/>
      <c r="AC341" s="225"/>
      <c r="AD341" s="228"/>
      <c r="AE341" s="225"/>
      <c r="AF341" s="225"/>
      <c r="AG341" s="225"/>
      <c r="AH341" s="225"/>
      <c r="AI341" s="225"/>
      <c r="AJ341" s="225"/>
      <c r="AK341" s="225"/>
      <c r="AL341" s="225"/>
      <c r="AM341" s="225"/>
      <c r="AN341" s="225"/>
      <c r="AO341" s="225"/>
      <c r="AP341" s="225"/>
      <c r="AQ341" s="225"/>
      <c r="AR341" s="225"/>
      <c r="AS341" s="225"/>
      <c r="AT341" s="225"/>
      <c r="AU341" s="225"/>
      <c r="AV341" s="225"/>
      <c r="AW341" s="225"/>
      <c r="AX341" s="225"/>
      <c r="AY341" s="225"/>
      <c r="AZ341" s="225"/>
      <c r="BA341" s="225"/>
      <c r="BB341" s="225"/>
      <c r="BC341" s="225"/>
      <c r="BD341" s="225"/>
      <c r="BE341" s="225"/>
      <c r="BF341" s="225"/>
      <c r="BG341" s="225"/>
      <c r="BH341" s="225"/>
      <c r="BI341" s="225"/>
      <c r="BJ341" s="225"/>
      <c r="BK341" s="225"/>
      <c r="BL341" s="225"/>
      <c r="BM341" s="225"/>
      <c r="BN341" s="225"/>
      <c r="BO341" s="225"/>
      <c r="BP341" s="225"/>
      <c r="BQ341" s="225"/>
      <c r="BR341" s="225"/>
      <c r="BS341" s="225"/>
      <c r="BT341" s="225"/>
      <c r="BU341" s="225"/>
      <c r="BV341" s="225"/>
      <c r="BW341" s="225"/>
      <c r="BX341" s="225"/>
      <c r="BY341" s="225"/>
      <c r="BZ341" s="225"/>
      <c r="CA341" s="225"/>
      <c r="CB341" s="225"/>
      <c r="CC341" s="225"/>
      <c r="CD341" s="225"/>
      <c r="CE341" s="64"/>
      <c r="CF341" s="64"/>
      <c r="CG341" s="64"/>
      <c r="CH341" s="64"/>
      <c r="CI341" s="64"/>
      <c r="CJ341" s="64"/>
      <c r="CK341" s="64"/>
      <c r="CL341" s="64"/>
      <c r="CM341" s="64"/>
      <c r="CN341" s="64"/>
      <c r="CO341" s="64"/>
      <c r="CP341" s="64"/>
      <c r="CQ341" s="64"/>
    </row>
    <row r="342" spans="1:95" s="1" customFormat="1" ht="27.95" customHeight="1" x14ac:dyDescent="0.2">
      <c r="A342" s="375"/>
      <c r="B342" s="7"/>
      <c r="C342" s="177" t="s">
        <v>881</v>
      </c>
      <c r="D342" s="654"/>
      <c r="E342" s="696"/>
      <c r="F342" s="654"/>
      <c r="G342" s="696"/>
      <c r="H342" s="654"/>
      <c r="I342" s="696"/>
      <c r="J342" s="654"/>
      <c r="K342" s="696"/>
      <c r="L342" s="654"/>
      <c r="M342" s="696"/>
      <c r="N342" s="654"/>
      <c r="O342" s="696"/>
      <c r="P342" s="654"/>
      <c r="Q342" s="696"/>
      <c r="R342" s="654"/>
      <c r="S342" s="696"/>
      <c r="T342" s="654"/>
      <c r="U342" s="696"/>
      <c r="V342" s="654"/>
      <c r="W342" s="757"/>
      <c r="X342" s="753"/>
      <c r="Y342" s="754"/>
      <c r="Z342" s="755"/>
      <c r="AA342" s="256">
        <f t="shared" si="48"/>
        <v>0</v>
      </c>
      <c r="AB342" s="447"/>
      <c r="AC342" s="225"/>
      <c r="AD342" s="228"/>
      <c r="AE342" s="225"/>
      <c r="AF342" s="225"/>
      <c r="AG342" s="225"/>
      <c r="AH342" s="225"/>
      <c r="AI342" s="225"/>
      <c r="AJ342" s="225"/>
      <c r="AK342" s="225"/>
      <c r="AL342" s="225"/>
      <c r="AM342" s="225"/>
      <c r="AN342" s="225"/>
      <c r="AO342" s="225"/>
      <c r="AP342" s="225"/>
      <c r="AQ342" s="225"/>
      <c r="AR342" s="225"/>
      <c r="AS342" s="225"/>
      <c r="AT342" s="225"/>
      <c r="AU342" s="225"/>
      <c r="AV342" s="225"/>
      <c r="AW342" s="225"/>
      <c r="AX342" s="225"/>
      <c r="AY342" s="225"/>
      <c r="AZ342" s="225"/>
      <c r="BA342" s="225"/>
      <c r="BB342" s="225"/>
      <c r="BC342" s="225"/>
      <c r="BD342" s="225"/>
      <c r="BE342" s="225"/>
      <c r="BF342" s="225"/>
      <c r="BG342" s="225"/>
      <c r="BH342" s="225"/>
      <c r="BI342" s="225"/>
      <c r="BJ342" s="225"/>
      <c r="BK342" s="225"/>
      <c r="BL342" s="225"/>
      <c r="BM342" s="225"/>
      <c r="BN342" s="225"/>
      <c r="BO342" s="225"/>
      <c r="BP342" s="225"/>
      <c r="BQ342" s="225"/>
      <c r="BR342" s="225"/>
      <c r="BS342" s="225"/>
      <c r="BT342" s="225"/>
      <c r="BU342" s="225"/>
      <c r="BV342" s="225"/>
      <c r="BW342" s="225"/>
      <c r="BX342" s="225"/>
      <c r="BY342" s="225"/>
      <c r="BZ342" s="225"/>
      <c r="CA342" s="225"/>
      <c r="CB342" s="225"/>
      <c r="CC342" s="225"/>
      <c r="CD342" s="225"/>
      <c r="CE342" s="64"/>
      <c r="CF342" s="64"/>
      <c r="CG342" s="64"/>
      <c r="CH342" s="64"/>
      <c r="CI342" s="64"/>
      <c r="CJ342" s="64"/>
      <c r="CK342" s="64"/>
      <c r="CL342" s="64"/>
      <c r="CM342" s="64"/>
      <c r="CN342" s="64"/>
      <c r="CO342" s="64"/>
      <c r="CP342" s="64"/>
      <c r="CQ342" s="64"/>
    </row>
    <row r="343" spans="1:95" s="1" customFormat="1" ht="27.95" customHeight="1" thickBot="1" x14ac:dyDescent="0.25">
      <c r="A343" s="365"/>
      <c r="B343" s="246"/>
      <c r="C343" s="529" t="s">
        <v>763</v>
      </c>
      <c r="D343" s="872"/>
      <c r="E343" s="873"/>
      <c r="F343" s="873"/>
      <c r="G343" s="873"/>
      <c r="H343" s="873"/>
      <c r="I343" s="873"/>
      <c r="J343" s="873"/>
      <c r="K343" s="873"/>
      <c r="L343" s="873"/>
      <c r="M343" s="873"/>
      <c r="N343" s="873"/>
      <c r="O343" s="873"/>
      <c r="P343" s="873"/>
      <c r="Q343" s="873"/>
      <c r="R343" s="873"/>
      <c r="S343" s="873"/>
      <c r="T343" s="873"/>
      <c r="U343" s="873"/>
      <c r="V343" s="873"/>
      <c r="W343" s="873"/>
      <c r="X343" s="918"/>
      <c r="Y343" s="919"/>
      <c r="Z343" s="920"/>
      <c r="AA343" s="258" t="str">
        <f>IF(AND(ISTEXT(D343),COUNTIF(D342:W342,"a")),1,IF(COUNTIF(D342:W342,"a"),0,""))</f>
        <v/>
      </c>
      <c r="AB343" s="447"/>
      <c r="AC343" s="225"/>
      <c r="AD343" s="228"/>
      <c r="AE343" s="225"/>
      <c r="AF343" s="225"/>
      <c r="AG343" s="225"/>
      <c r="AH343" s="225"/>
      <c r="AI343" s="225"/>
      <c r="AJ343" s="225"/>
      <c r="AK343" s="225"/>
      <c r="AL343" s="225"/>
      <c r="AM343" s="225"/>
      <c r="AN343" s="225"/>
      <c r="AO343" s="225"/>
      <c r="AP343" s="225"/>
      <c r="AQ343" s="225"/>
      <c r="AR343" s="225"/>
      <c r="AS343" s="225"/>
      <c r="AT343" s="225"/>
      <c r="AU343" s="225"/>
      <c r="AV343" s="225"/>
      <c r="AW343" s="225"/>
      <c r="AX343" s="225"/>
      <c r="AY343" s="225"/>
      <c r="AZ343" s="225"/>
      <c r="BA343" s="225"/>
      <c r="BB343" s="225"/>
      <c r="BC343" s="225"/>
      <c r="BD343" s="225"/>
      <c r="BE343" s="225"/>
      <c r="BF343" s="225"/>
      <c r="BG343" s="225"/>
      <c r="BH343" s="225"/>
      <c r="BI343" s="225"/>
      <c r="BJ343" s="225"/>
      <c r="BK343" s="225"/>
      <c r="BL343" s="225"/>
      <c r="BM343" s="225"/>
      <c r="BN343" s="225"/>
      <c r="BO343" s="225"/>
      <c r="BP343" s="225"/>
      <c r="BQ343" s="225"/>
      <c r="BR343" s="225"/>
      <c r="BS343" s="225"/>
      <c r="BT343" s="225"/>
      <c r="BU343" s="225"/>
      <c r="BV343" s="225"/>
      <c r="BW343" s="225"/>
      <c r="BX343" s="225"/>
      <c r="BY343" s="225"/>
      <c r="BZ343" s="225"/>
      <c r="CA343" s="225"/>
      <c r="CB343" s="225"/>
      <c r="CC343" s="225"/>
      <c r="CD343" s="225"/>
      <c r="CE343" s="225"/>
      <c r="CF343" s="225"/>
      <c r="CG343" s="64"/>
      <c r="CH343" s="64"/>
      <c r="CI343" s="64"/>
      <c r="CJ343" s="64"/>
      <c r="CK343" s="64"/>
      <c r="CL343" s="64"/>
      <c r="CM343" s="64"/>
    </row>
    <row r="344" spans="1:95" s="1" customFormat="1" ht="30" customHeight="1" x14ac:dyDescent="0.2">
      <c r="A344" s="362"/>
      <c r="B344" s="195"/>
      <c r="C344" s="528" t="s">
        <v>883</v>
      </c>
      <c r="D344" s="763"/>
      <c r="E344" s="763"/>
      <c r="F344" s="763"/>
      <c r="G344" s="763"/>
      <c r="H344" s="763"/>
      <c r="I344" s="763"/>
      <c r="J344" s="763"/>
      <c r="K344" s="763"/>
      <c r="L344" s="763"/>
      <c r="M344" s="763"/>
      <c r="N344" s="763"/>
      <c r="O344" s="763"/>
      <c r="P344" s="763"/>
      <c r="Q344" s="763"/>
      <c r="R344" s="763"/>
      <c r="S344" s="763"/>
      <c r="T344" s="763"/>
      <c r="U344" s="763"/>
      <c r="V344" s="763"/>
      <c r="W344" s="763"/>
      <c r="X344" s="763"/>
      <c r="Y344" s="763"/>
      <c r="Z344" s="764"/>
      <c r="AA344" s="256"/>
      <c r="AB344" s="64"/>
      <c r="AC344" s="225"/>
      <c r="AD344" s="228"/>
      <c r="AE344" s="225"/>
      <c r="AF344" s="225"/>
      <c r="AG344" s="225"/>
      <c r="AH344" s="225"/>
      <c r="AI344" s="225"/>
      <c r="AJ344" s="225"/>
      <c r="AK344" s="225"/>
      <c r="AL344" s="225"/>
      <c r="AM344" s="225"/>
      <c r="AN344" s="225"/>
      <c r="AO344" s="225"/>
      <c r="AP344" s="225"/>
      <c r="AQ344" s="225"/>
      <c r="AR344" s="225"/>
      <c r="AS344" s="225"/>
      <c r="AT344" s="225"/>
      <c r="AU344" s="225"/>
      <c r="AV344" s="225"/>
      <c r="AW344" s="225"/>
      <c r="AX344" s="225"/>
      <c r="AY344" s="225"/>
      <c r="AZ344" s="225"/>
      <c r="BA344" s="225"/>
      <c r="BB344" s="225"/>
      <c r="BC344" s="225"/>
      <c r="BD344" s="225"/>
      <c r="BE344" s="225"/>
      <c r="BF344" s="225"/>
      <c r="BG344" s="225"/>
      <c r="BH344" s="225"/>
      <c r="BI344" s="225"/>
      <c r="BJ344" s="225"/>
      <c r="BK344" s="225"/>
      <c r="BL344" s="225"/>
      <c r="BM344" s="225"/>
      <c r="BN344" s="225"/>
      <c r="BO344" s="225"/>
      <c r="BP344" s="225"/>
      <c r="BQ344" s="225"/>
      <c r="BR344" s="225"/>
      <c r="BS344" s="225"/>
      <c r="BT344" s="225"/>
      <c r="BU344" s="225"/>
      <c r="BV344" s="225"/>
      <c r="BW344" s="225"/>
      <c r="BX344" s="225"/>
      <c r="BY344" s="225"/>
      <c r="BZ344" s="225"/>
      <c r="CA344" s="225"/>
      <c r="CB344" s="225"/>
      <c r="CC344" s="225"/>
      <c r="CD344" s="225"/>
      <c r="CE344" s="64"/>
      <c r="CF344" s="64"/>
      <c r="CG344" s="64"/>
      <c r="CH344" s="64"/>
      <c r="CI344" s="64"/>
      <c r="CJ344" s="64"/>
      <c r="CK344" s="64"/>
      <c r="CL344" s="64"/>
      <c r="CM344" s="64"/>
      <c r="CN344" s="64"/>
      <c r="CO344" s="64"/>
      <c r="CP344" s="64"/>
      <c r="CQ344" s="64"/>
    </row>
    <row r="345" spans="1:95" s="1" customFormat="1" ht="45" customHeight="1" x14ac:dyDescent="0.2">
      <c r="A345" s="375" t="s">
        <v>551</v>
      </c>
      <c r="B345" s="252" t="s">
        <v>884</v>
      </c>
      <c r="C345" s="174" t="s">
        <v>1204</v>
      </c>
      <c r="D345" s="761"/>
      <c r="E345" s="762"/>
      <c r="F345" s="761"/>
      <c r="G345" s="762"/>
      <c r="H345" s="761"/>
      <c r="I345" s="762"/>
      <c r="J345" s="761"/>
      <c r="K345" s="762"/>
      <c r="L345" s="761"/>
      <c r="M345" s="762"/>
      <c r="N345" s="761"/>
      <c r="O345" s="762"/>
      <c r="P345" s="761"/>
      <c r="Q345" s="762"/>
      <c r="R345" s="761"/>
      <c r="S345" s="762"/>
      <c r="T345" s="761"/>
      <c r="U345" s="762"/>
      <c r="V345" s="761"/>
      <c r="W345" s="762"/>
      <c r="X345" s="499"/>
      <c r="Y345" s="119">
        <f t="shared" ref="Y345:Y354" si="49">IF(OR(D345="s",F345="s",H345="s",J345="s",L345="s",N345="s",P345="s",R345="s",T345="s",V345="s"), 0, IF(OR(D345="a",F345="a",H345="a",J345="a",L345="a",N345="a",P345="a",R345="a",T345="a",V345="a"),Z345,0))</f>
        <v>0</v>
      </c>
      <c r="Z345" s="379">
        <v>25</v>
      </c>
      <c r="AA345" s="256">
        <f>COUNTIF(D345:W345,"a")+COUNTIF(D345:W345,"s")</f>
        <v>0</v>
      </c>
      <c r="AB345" s="447"/>
      <c r="AC345" s="225"/>
      <c r="AD345" s="228"/>
      <c r="AE345" s="225"/>
      <c r="AF345" s="225"/>
      <c r="AG345" s="225"/>
      <c r="AH345" s="225"/>
      <c r="AI345" s="225"/>
      <c r="AJ345" s="225"/>
      <c r="AK345" s="225"/>
      <c r="AL345" s="225"/>
      <c r="AM345" s="225"/>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5"/>
      <c r="BR345" s="225"/>
      <c r="BS345" s="225"/>
      <c r="BT345" s="225"/>
      <c r="BU345" s="225"/>
      <c r="BV345" s="225"/>
      <c r="BW345" s="225"/>
      <c r="BX345" s="225"/>
      <c r="BY345" s="225"/>
      <c r="BZ345" s="225"/>
      <c r="CA345" s="225"/>
      <c r="CB345" s="225"/>
      <c r="CC345" s="225"/>
      <c r="CD345" s="225"/>
      <c r="CE345" s="64"/>
      <c r="CF345" s="64"/>
      <c r="CG345" s="64"/>
      <c r="CH345" s="64"/>
      <c r="CI345" s="64"/>
      <c r="CJ345" s="64"/>
      <c r="CK345" s="64"/>
      <c r="CL345" s="64"/>
      <c r="CM345" s="64"/>
      <c r="CN345" s="64"/>
      <c r="CO345" s="64"/>
      <c r="CP345" s="64"/>
      <c r="CQ345" s="64"/>
    </row>
    <row r="346" spans="1:95" s="1" customFormat="1" ht="30" customHeight="1" x14ac:dyDescent="0.2">
      <c r="A346" s="375"/>
      <c r="B346" s="509"/>
      <c r="C346" s="506" t="s">
        <v>885</v>
      </c>
      <c r="D346" s="746" t="s">
        <v>807</v>
      </c>
      <c r="E346" s="747"/>
      <c r="F346" s="747"/>
      <c r="G346" s="747"/>
      <c r="H346" s="747"/>
      <c r="I346" s="747"/>
      <c r="J346" s="747"/>
      <c r="K346" s="747"/>
      <c r="L346" s="747"/>
      <c r="M346" s="747"/>
      <c r="N346" s="747"/>
      <c r="O346" s="747"/>
      <c r="P346" s="747"/>
      <c r="Q346" s="747"/>
      <c r="R346" s="747"/>
      <c r="S346" s="747"/>
      <c r="T346" s="747"/>
      <c r="U346" s="747"/>
      <c r="V346" s="747"/>
      <c r="W346" s="747"/>
      <c r="X346" s="747"/>
      <c r="Y346" s="747"/>
      <c r="Z346" s="748"/>
      <c r="AA346" s="256"/>
      <c r="AB346" s="64"/>
      <c r="AC346" s="225"/>
      <c r="AD346" s="228"/>
      <c r="AE346" s="225"/>
      <c r="AF346" s="225"/>
      <c r="AG346" s="225"/>
      <c r="AH346" s="225"/>
      <c r="AI346" s="225"/>
      <c r="AJ346" s="225"/>
      <c r="AK346" s="225"/>
      <c r="AL346" s="225"/>
      <c r="AM346" s="225"/>
      <c r="AN346" s="225"/>
      <c r="AO346" s="225"/>
      <c r="AP346" s="225"/>
      <c r="AQ346" s="225"/>
      <c r="AR346" s="225"/>
      <c r="AS346" s="225"/>
      <c r="AT346" s="225"/>
      <c r="AU346" s="225"/>
      <c r="AV346" s="225"/>
      <c r="AW346" s="225"/>
      <c r="AX346" s="225"/>
      <c r="AY346" s="225"/>
      <c r="AZ346" s="225"/>
      <c r="BA346" s="225"/>
      <c r="BB346" s="225"/>
      <c r="BC346" s="225"/>
      <c r="BD346" s="225"/>
      <c r="BE346" s="225"/>
      <c r="BF346" s="225"/>
      <c r="BG346" s="225"/>
      <c r="BH346" s="225"/>
      <c r="BI346" s="225"/>
      <c r="BJ346" s="225"/>
      <c r="BK346" s="225"/>
      <c r="BL346" s="225"/>
      <c r="BM346" s="225"/>
      <c r="BN346" s="225"/>
      <c r="BO346" s="225"/>
      <c r="BP346" s="225"/>
      <c r="BQ346" s="225"/>
      <c r="BR346" s="225"/>
      <c r="BS346" s="225"/>
      <c r="BT346" s="225"/>
      <c r="BU346" s="225"/>
      <c r="BV346" s="225"/>
      <c r="BW346" s="225"/>
      <c r="BX346" s="225"/>
      <c r="BY346" s="225"/>
      <c r="BZ346" s="225"/>
      <c r="CA346" s="225"/>
      <c r="CB346" s="225"/>
      <c r="CC346" s="225"/>
      <c r="CD346" s="225"/>
      <c r="CE346" s="64"/>
      <c r="CF346" s="64"/>
      <c r="CG346" s="64"/>
      <c r="CH346" s="64"/>
      <c r="CI346" s="64"/>
      <c r="CJ346" s="64"/>
      <c r="CK346" s="64"/>
      <c r="CL346" s="64"/>
      <c r="CM346" s="64"/>
      <c r="CN346" s="64"/>
      <c r="CO346" s="64"/>
      <c r="CP346" s="64"/>
      <c r="CQ346" s="64"/>
    </row>
    <row r="347" spans="1:95" s="1" customFormat="1" ht="27.95" customHeight="1" x14ac:dyDescent="0.2">
      <c r="A347" s="375"/>
      <c r="B347" s="168"/>
      <c r="C347" s="174" t="s">
        <v>886</v>
      </c>
      <c r="D347" s="691"/>
      <c r="E347" s="692"/>
      <c r="F347" s="691"/>
      <c r="G347" s="692"/>
      <c r="H347" s="691"/>
      <c r="I347" s="692"/>
      <c r="J347" s="691"/>
      <c r="K347" s="692"/>
      <c r="L347" s="691"/>
      <c r="M347" s="692"/>
      <c r="N347" s="691"/>
      <c r="O347" s="692"/>
      <c r="P347" s="691"/>
      <c r="Q347" s="692"/>
      <c r="R347" s="691"/>
      <c r="S347" s="692"/>
      <c r="T347" s="691"/>
      <c r="U347" s="692"/>
      <c r="V347" s="691"/>
      <c r="W347" s="749"/>
      <c r="X347" s="750"/>
      <c r="Y347" s="751"/>
      <c r="Z347" s="752"/>
      <c r="AA347" s="256">
        <f>IF(COUNTIF($D$345:$W$345,"s"),1,COUNTIF(D347:W347, "a"))</f>
        <v>0</v>
      </c>
      <c r="AB347" s="447"/>
      <c r="AC347" s="225"/>
      <c r="AD347" s="228"/>
      <c r="AE347" s="225"/>
      <c r="AF347" s="225"/>
      <c r="AG347" s="225"/>
      <c r="AH347" s="225"/>
      <c r="AI347" s="225"/>
      <c r="AJ347" s="225"/>
      <c r="AK347" s="225"/>
      <c r="AL347" s="225"/>
      <c r="AM347" s="225"/>
      <c r="AN347" s="225"/>
      <c r="AO347" s="225"/>
      <c r="AP347" s="225"/>
      <c r="AQ347" s="225"/>
      <c r="AR347" s="225"/>
      <c r="AS347" s="225"/>
      <c r="AT347" s="225"/>
      <c r="AU347" s="225"/>
      <c r="AV347" s="225"/>
      <c r="AW347" s="225"/>
      <c r="AX347" s="225"/>
      <c r="AY347" s="225"/>
      <c r="AZ347" s="225"/>
      <c r="BA347" s="225"/>
      <c r="BB347" s="225"/>
      <c r="BC347" s="225"/>
      <c r="BD347" s="225"/>
      <c r="BE347" s="225"/>
      <c r="BF347" s="225"/>
      <c r="BG347" s="225"/>
      <c r="BH347" s="225"/>
      <c r="BI347" s="225"/>
      <c r="BJ347" s="225"/>
      <c r="BK347" s="225"/>
      <c r="BL347" s="225"/>
      <c r="BM347" s="225"/>
      <c r="BN347" s="225"/>
      <c r="BO347" s="225"/>
      <c r="BP347" s="225"/>
      <c r="BQ347" s="225"/>
      <c r="BR347" s="225"/>
      <c r="BS347" s="225"/>
      <c r="BT347" s="225"/>
      <c r="BU347" s="225"/>
      <c r="BV347" s="225"/>
      <c r="BW347" s="225"/>
      <c r="BX347" s="225"/>
      <c r="BY347" s="225"/>
      <c r="BZ347" s="225"/>
      <c r="CA347" s="225"/>
      <c r="CB347" s="225"/>
      <c r="CC347" s="225"/>
      <c r="CD347" s="225"/>
      <c r="CE347" s="64"/>
      <c r="CF347" s="64"/>
      <c r="CG347" s="64"/>
      <c r="CH347" s="64"/>
      <c r="CI347" s="64"/>
      <c r="CJ347" s="64"/>
      <c r="CK347" s="64"/>
      <c r="CL347" s="64"/>
      <c r="CM347" s="64"/>
      <c r="CN347" s="64"/>
      <c r="CO347" s="64"/>
      <c r="CP347" s="64"/>
      <c r="CQ347" s="64"/>
    </row>
    <row r="348" spans="1:95" s="1" customFormat="1" ht="27.95" customHeight="1" x14ac:dyDescent="0.2">
      <c r="A348" s="375"/>
      <c r="B348" s="73"/>
      <c r="C348" s="174" t="s">
        <v>887</v>
      </c>
      <c r="D348" s="651"/>
      <c r="E348" s="682"/>
      <c r="F348" s="651"/>
      <c r="G348" s="682"/>
      <c r="H348" s="651"/>
      <c r="I348" s="682"/>
      <c r="J348" s="651"/>
      <c r="K348" s="682"/>
      <c r="L348" s="651"/>
      <c r="M348" s="682"/>
      <c r="N348" s="651"/>
      <c r="O348" s="682"/>
      <c r="P348" s="651"/>
      <c r="Q348" s="682"/>
      <c r="R348" s="651"/>
      <c r="S348" s="682"/>
      <c r="T348" s="651"/>
      <c r="U348" s="682"/>
      <c r="V348" s="651"/>
      <c r="W348" s="756"/>
      <c r="X348" s="753"/>
      <c r="Y348" s="754"/>
      <c r="Z348" s="755"/>
      <c r="AA348" s="256">
        <f t="shared" ref="AA348:AA352" si="50">IF(COUNTIF($D$345:$W$345,"s"),1,COUNTIF(D348:W348, "a"))</f>
        <v>0</v>
      </c>
      <c r="AB348" s="447"/>
      <c r="AC348" s="225"/>
      <c r="AD348" s="228"/>
      <c r="AE348" s="225"/>
      <c r="AF348" s="225"/>
      <c r="AG348" s="225"/>
      <c r="AH348" s="225"/>
      <c r="AI348" s="225"/>
      <c r="AJ348" s="225"/>
      <c r="AK348" s="225"/>
      <c r="AL348" s="225"/>
      <c r="AM348" s="225"/>
      <c r="AN348" s="225"/>
      <c r="AO348" s="225"/>
      <c r="AP348" s="225"/>
      <c r="AQ348" s="225"/>
      <c r="AR348" s="225"/>
      <c r="AS348" s="225"/>
      <c r="AT348" s="225"/>
      <c r="AU348" s="225"/>
      <c r="AV348" s="225"/>
      <c r="AW348" s="225"/>
      <c r="AX348" s="225"/>
      <c r="AY348" s="225"/>
      <c r="AZ348" s="225"/>
      <c r="BA348" s="225"/>
      <c r="BB348" s="225"/>
      <c r="BC348" s="225"/>
      <c r="BD348" s="225"/>
      <c r="BE348" s="225"/>
      <c r="BF348" s="225"/>
      <c r="BG348" s="225"/>
      <c r="BH348" s="225"/>
      <c r="BI348" s="225"/>
      <c r="BJ348" s="225"/>
      <c r="BK348" s="225"/>
      <c r="BL348" s="225"/>
      <c r="BM348" s="225"/>
      <c r="BN348" s="225"/>
      <c r="BO348" s="225"/>
      <c r="BP348" s="225"/>
      <c r="BQ348" s="225"/>
      <c r="BR348" s="225"/>
      <c r="BS348" s="225"/>
      <c r="BT348" s="225"/>
      <c r="BU348" s="225"/>
      <c r="BV348" s="225"/>
      <c r="BW348" s="225"/>
      <c r="BX348" s="225"/>
      <c r="BY348" s="225"/>
      <c r="BZ348" s="225"/>
      <c r="CA348" s="225"/>
      <c r="CB348" s="225"/>
      <c r="CC348" s="225"/>
      <c r="CD348" s="225"/>
      <c r="CE348" s="64"/>
      <c r="CF348" s="64"/>
      <c r="CG348" s="64"/>
      <c r="CH348" s="64"/>
      <c r="CI348" s="64"/>
      <c r="CJ348" s="64"/>
      <c r="CK348" s="64"/>
      <c r="CL348" s="64"/>
      <c r="CM348" s="64"/>
      <c r="CN348" s="64"/>
      <c r="CO348" s="64"/>
      <c r="CP348" s="64"/>
      <c r="CQ348" s="64"/>
    </row>
    <row r="349" spans="1:95" s="1" customFormat="1" ht="27.95" customHeight="1" x14ac:dyDescent="0.2">
      <c r="A349" s="381"/>
      <c r="B349" s="7"/>
      <c r="C349" s="178" t="s">
        <v>888</v>
      </c>
      <c r="D349" s="651"/>
      <c r="E349" s="682"/>
      <c r="F349" s="651"/>
      <c r="G349" s="682"/>
      <c r="H349" s="651"/>
      <c r="I349" s="682"/>
      <c r="J349" s="651"/>
      <c r="K349" s="682"/>
      <c r="L349" s="651"/>
      <c r="M349" s="682"/>
      <c r="N349" s="651"/>
      <c r="O349" s="682"/>
      <c r="P349" s="651"/>
      <c r="Q349" s="682"/>
      <c r="R349" s="651"/>
      <c r="S349" s="682"/>
      <c r="T349" s="651"/>
      <c r="U349" s="682"/>
      <c r="V349" s="651"/>
      <c r="W349" s="756"/>
      <c r="X349" s="753"/>
      <c r="Y349" s="754"/>
      <c r="Z349" s="755"/>
      <c r="AA349" s="256">
        <f t="shared" si="50"/>
        <v>0</v>
      </c>
      <c r="AB349" s="447"/>
      <c r="AC349" s="225"/>
      <c r="AD349" s="228"/>
      <c r="AE349" s="225"/>
      <c r="AF349" s="225"/>
      <c r="AG349" s="225"/>
      <c r="AH349" s="225"/>
      <c r="AI349" s="225"/>
      <c r="AJ349" s="225"/>
      <c r="AK349" s="225"/>
      <c r="AL349" s="225"/>
      <c r="AM349" s="225"/>
      <c r="AN349" s="225"/>
      <c r="AO349" s="225"/>
      <c r="AP349" s="225"/>
      <c r="AQ349" s="225"/>
      <c r="AR349" s="225"/>
      <c r="AS349" s="225"/>
      <c r="AT349" s="225"/>
      <c r="AU349" s="225"/>
      <c r="AV349" s="225"/>
      <c r="AW349" s="225"/>
      <c r="AX349" s="225"/>
      <c r="AY349" s="225"/>
      <c r="AZ349" s="225"/>
      <c r="BA349" s="225"/>
      <c r="BB349" s="225"/>
      <c r="BC349" s="225"/>
      <c r="BD349" s="225"/>
      <c r="BE349" s="225"/>
      <c r="BF349" s="225"/>
      <c r="BG349" s="225"/>
      <c r="BH349" s="225"/>
      <c r="BI349" s="225"/>
      <c r="BJ349" s="225"/>
      <c r="BK349" s="225"/>
      <c r="BL349" s="225"/>
      <c r="BM349" s="225"/>
      <c r="BN349" s="225"/>
      <c r="BO349" s="225"/>
      <c r="BP349" s="225"/>
      <c r="BQ349" s="225"/>
      <c r="BR349" s="225"/>
      <c r="BS349" s="225"/>
      <c r="BT349" s="225"/>
      <c r="BU349" s="225"/>
      <c r="BV349" s="225"/>
      <c r="BW349" s="225"/>
      <c r="BX349" s="225"/>
      <c r="BY349" s="225"/>
      <c r="BZ349" s="225"/>
      <c r="CA349" s="225"/>
      <c r="CB349" s="225"/>
      <c r="CC349" s="225"/>
      <c r="CD349" s="225"/>
      <c r="CE349" s="64"/>
      <c r="CF349" s="64"/>
      <c r="CG349" s="64"/>
      <c r="CH349" s="64"/>
      <c r="CI349" s="64"/>
      <c r="CJ349" s="64"/>
      <c r="CK349" s="64"/>
      <c r="CL349" s="64"/>
      <c r="CM349" s="64"/>
      <c r="CN349" s="64"/>
      <c r="CO349" s="64"/>
      <c r="CP349" s="64"/>
      <c r="CQ349" s="64"/>
    </row>
    <row r="350" spans="1:95" s="1" customFormat="1" ht="27.95" customHeight="1" x14ac:dyDescent="0.2">
      <c r="A350" s="375"/>
      <c r="B350" s="168"/>
      <c r="C350" s="178" t="s">
        <v>889</v>
      </c>
      <c r="D350" s="651"/>
      <c r="E350" s="682"/>
      <c r="F350" s="651"/>
      <c r="G350" s="682"/>
      <c r="H350" s="651"/>
      <c r="I350" s="682"/>
      <c r="J350" s="651"/>
      <c r="K350" s="682"/>
      <c r="L350" s="651"/>
      <c r="M350" s="682"/>
      <c r="N350" s="651"/>
      <c r="O350" s="682"/>
      <c r="P350" s="651"/>
      <c r="Q350" s="682"/>
      <c r="R350" s="651"/>
      <c r="S350" s="682"/>
      <c r="T350" s="651"/>
      <c r="U350" s="682"/>
      <c r="V350" s="651"/>
      <c r="W350" s="756"/>
      <c r="X350" s="753"/>
      <c r="Y350" s="754"/>
      <c r="Z350" s="755"/>
      <c r="AA350" s="256">
        <f t="shared" si="50"/>
        <v>0</v>
      </c>
      <c r="AB350" s="447"/>
      <c r="AC350" s="225"/>
      <c r="AD350" s="228"/>
      <c r="AE350" s="225"/>
      <c r="AF350" s="225"/>
      <c r="AG350" s="225"/>
      <c r="AH350" s="225"/>
      <c r="AI350" s="225"/>
      <c r="AJ350" s="225"/>
      <c r="AK350" s="225"/>
      <c r="AL350" s="225"/>
      <c r="AM350" s="225"/>
      <c r="AN350" s="225"/>
      <c r="AO350" s="225"/>
      <c r="AP350" s="225"/>
      <c r="AQ350" s="225"/>
      <c r="AR350" s="225"/>
      <c r="AS350" s="225"/>
      <c r="AT350" s="225"/>
      <c r="AU350" s="225"/>
      <c r="AV350" s="225"/>
      <c r="AW350" s="225"/>
      <c r="AX350" s="225"/>
      <c r="AY350" s="225"/>
      <c r="AZ350" s="225"/>
      <c r="BA350" s="225"/>
      <c r="BB350" s="225"/>
      <c r="BC350" s="225"/>
      <c r="BD350" s="225"/>
      <c r="BE350" s="225"/>
      <c r="BF350" s="225"/>
      <c r="BG350" s="225"/>
      <c r="BH350" s="225"/>
      <c r="BI350" s="225"/>
      <c r="BJ350" s="225"/>
      <c r="BK350" s="225"/>
      <c r="BL350" s="225"/>
      <c r="BM350" s="225"/>
      <c r="BN350" s="225"/>
      <c r="BO350" s="225"/>
      <c r="BP350" s="225"/>
      <c r="BQ350" s="225"/>
      <c r="BR350" s="225"/>
      <c r="BS350" s="225"/>
      <c r="BT350" s="225"/>
      <c r="BU350" s="225"/>
      <c r="BV350" s="225"/>
      <c r="BW350" s="225"/>
      <c r="BX350" s="225"/>
      <c r="BY350" s="225"/>
      <c r="BZ350" s="225"/>
      <c r="CA350" s="225"/>
      <c r="CB350" s="225"/>
      <c r="CC350" s="225"/>
      <c r="CD350" s="225"/>
      <c r="CE350" s="64"/>
      <c r="CF350" s="64"/>
      <c r="CG350" s="64"/>
      <c r="CH350" s="64"/>
      <c r="CI350" s="64"/>
      <c r="CJ350" s="64"/>
      <c r="CK350" s="64"/>
      <c r="CL350" s="64"/>
      <c r="CM350" s="64"/>
      <c r="CN350" s="64"/>
      <c r="CO350" s="64"/>
      <c r="CP350" s="64"/>
      <c r="CQ350" s="64"/>
    </row>
    <row r="351" spans="1:95" s="1" customFormat="1" ht="27.95" customHeight="1" x14ac:dyDescent="0.2">
      <c r="A351" s="375"/>
      <c r="B351" s="73"/>
      <c r="C351" s="174" t="s">
        <v>890</v>
      </c>
      <c r="D351" s="651"/>
      <c r="E351" s="682"/>
      <c r="F351" s="651"/>
      <c r="G351" s="682"/>
      <c r="H351" s="651"/>
      <c r="I351" s="682"/>
      <c r="J351" s="651"/>
      <c r="K351" s="682"/>
      <c r="L351" s="651"/>
      <c r="M351" s="682"/>
      <c r="N351" s="651"/>
      <c r="O351" s="682"/>
      <c r="P351" s="651"/>
      <c r="Q351" s="682"/>
      <c r="R351" s="651"/>
      <c r="S351" s="682"/>
      <c r="T351" s="651"/>
      <c r="U351" s="682"/>
      <c r="V351" s="651"/>
      <c r="W351" s="756"/>
      <c r="X351" s="753"/>
      <c r="Y351" s="754"/>
      <c r="Z351" s="755"/>
      <c r="AA351" s="256">
        <f t="shared" si="50"/>
        <v>0</v>
      </c>
      <c r="AB351" s="447"/>
      <c r="AC351" s="225"/>
      <c r="AD351" s="228"/>
      <c r="AE351" s="225"/>
      <c r="AF351" s="225"/>
      <c r="AG351" s="225"/>
      <c r="AH351" s="225"/>
      <c r="AI351" s="225"/>
      <c r="AJ351" s="225"/>
      <c r="AK351" s="225"/>
      <c r="AL351" s="225"/>
      <c r="AM351" s="225"/>
      <c r="AN351" s="225"/>
      <c r="AO351" s="225"/>
      <c r="AP351" s="225"/>
      <c r="AQ351" s="225"/>
      <c r="AR351" s="225"/>
      <c r="AS351" s="225"/>
      <c r="AT351" s="225"/>
      <c r="AU351" s="225"/>
      <c r="AV351" s="225"/>
      <c r="AW351" s="225"/>
      <c r="AX351" s="225"/>
      <c r="AY351" s="225"/>
      <c r="AZ351" s="225"/>
      <c r="BA351" s="225"/>
      <c r="BB351" s="225"/>
      <c r="BC351" s="225"/>
      <c r="BD351" s="225"/>
      <c r="BE351" s="225"/>
      <c r="BF351" s="225"/>
      <c r="BG351" s="225"/>
      <c r="BH351" s="225"/>
      <c r="BI351" s="225"/>
      <c r="BJ351" s="225"/>
      <c r="BK351" s="225"/>
      <c r="BL351" s="225"/>
      <c r="BM351" s="225"/>
      <c r="BN351" s="225"/>
      <c r="BO351" s="225"/>
      <c r="BP351" s="225"/>
      <c r="BQ351" s="225"/>
      <c r="BR351" s="225"/>
      <c r="BS351" s="225"/>
      <c r="BT351" s="225"/>
      <c r="BU351" s="225"/>
      <c r="BV351" s="225"/>
      <c r="BW351" s="225"/>
      <c r="BX351" s="225"/>
      <c r="BY351" s="225"/>
      <c r="BZ351" s="225"/>
      <c r="CA351" s="225"/>
      <c r="CB351" s="225"/>
      <c r="CC351" s="225"/>
      <c r="CD351" s="225"/>
      <c r="CE351" s="64"/>
      <c r="CF351" s="64"/>
      <c r="CG351" s="64"/>
      <c r="CH351" s="64"/>
      <c r="CI351" s="64"/>
      <c r="CJ351" s="64"/>
      <c r="CK351" s="64"/>
      <c r="CL351" s="64"/>
      <c r="CM351" s="64"/>
      <c r="CN351" s="64"/>
      <c r="CO351" s="64"/>
      <c r="CP351" s="64"/>
      <c r="CQ351" s="64"/>
    </row>
    <row r="352" spans="1:95" s="1" customFormat="1" ht="27.95" customHeight="1" x14ac:dyDescent="0.2">
      <c r="A352" s="381"/>
      <c r="B352" s="172"/>
      <c r="C352" s="178" t="s">
        <v>881</v>
      </c>
      <c r="D352" s="651"/>
      <c r="E352" s="682"/>
      <c r="F352" s="651"/>
      <c r="G352" s="682"/>
      <c r="H352" s="651"/>
      <c r="I352" s="682"/>
      <c r="J352" s="651"/>
      <c r="K352" s="682"/>
      <c r="L352" s="651"/>
      <c r="M352" s="682"/>
      <c r="N352" s="651"/>
      <c r="O352" s="682"/>
      <c r="P352" s="651"/>
      <c r="Q352" s="682"/>
      <c r="R352" s="651"/>
      <c r="S352" s="682"/>
      <c r="T352" s="651"/>
      <c r="U352" s="682"/>
      <c r="V352" s="651"/>
      <c r="W352" s="756"/>
      <c r="X352" s="753"/>
      <c r="Y352" s="754"/>
      <c r="Z352" s="755"/>
      <c r="AA352" s="256">
        <f t="shared" si="50"/>
        <v>0</v>
      </c>
      <c r="AB352" s="447"/>
      <c r="AC352" s="225"/>
      <c r="AD352" s="228"/>
      <c r="AE352" s="225"/>
      <c r="AF352" s="225"/>
      <c r="AG352" s="225"/>
      <c r="AH352" s="225"/>
      <c r="AI352" s="225"/>
      <c r="AJ352" s="225"/>
      <c r="AK352" s="225"/>
      <c r="AL352" s="225"/>
      <c r="AM352" s="225"/>
      <c r="AN352" s="225"/>
      <c r="AO352" s="225"/>
      <c r="AP352" s="225"/>
      <c r="AQ352" s="225"/>
      <c r="AR352" s="225"/>
      <c r="AS352" s="225"/>
      <c r="AT352" s="225"/>
      <c r="AU352" s="225"/>
      <c r="AV352" s="225"/>
      <c r="AW352" s="225"/>
      <c r="AX352" s="225"/>
      <c r="AY352" s="225"/>
      <c r="AZ352" s="225"/>
      <c r="BA352" s="225"/>
      <c r="BB352" s="225"/>
      <c r="BC352" s="225"/>
      <c r="BD352" s="225"/>
      <c r="BE352" s="225"/>
      <c r="BF352" s="225"/>
      <c r="BG352" s="225"/>
      <c r="BH352" s="225"/>
      <c r="BI352" s="225"/>
      <c r="BJ352" s="225"/>
      <c r="BK352" s="225"/>
      <c r="BL352" s="225"/>
      <c r="BM352" s="225"/>
      <c r="BN352" s="225"/>
      <c r="BO352" s="225"/>
      <c r="BP352" s="225"/>
      <c r="BQ352" s="225"/>
      <c r="BR352" s="225"/>
      <c r="BS352" s="225"/>
      <c r="BT352" s="225"/>
      <c r="BU352" s="225"/>
      <c r="BV352" s="225"/>
      <c r="BW352" s="225"/>
      <c r="BX352" s="225"/>
      <c r="BY352" s="225"/>
      <c r="BZ352" s="225"/>
      <c r="CA352" s="225"/>
      <c r="CB352" s="225"/>
      <c r="CC352" s="225"/>
      <c r="CD352" s="225"/>
      <c r="CE352" s="64"/>
      <c r="CF352" s="64"/>
      <c r="CG352" s="64"/>
      <c r="CH352" s="64"/>
      <c r="CI352" s="64"/>
      <c r="CJ352" s="64"/>
      <c r="CK352" s="64"/>
      <c r="CL352" s="64"/>
      <c r="CM352" s="64"/>
      <c r="CN352" s="64"/>
      <c r="CO352" s="64"/>
      <c r="CP352" s="64"/>
      <c r="CQ352" s="64"/>
    </row>
    <row r="353" spans="1:95" s="1" customFormat="1" ht="27.95" customHeight="1" x14ac:dyDescent="0.2">
      <c r="A353" s="375"/>
      <c r="B353" s="7"/>
      <c r="C353" s="494" t="s">
        <v>763</v>
      </c>
      <c r="D353" s="741"/>
      <c r="E353" s="742"/>
      <c r="F353" s="742"/>
      <c r="G353" s="742"/>
      <c r="H353" s="742"/>
      <c r="I353" s="742"/>
      <c r="J353" s="742"/>
      <c r="K353" s="742"/>
      <c r="L353" s="742"/>
      <c r="M353" s="742"/>
      <c r="N353" s="742"/>
      <c r="O353" s="742"/>
      <c r="P353" s="742"/>
      <c r="Q353" s="742"/>
      <c r="R353" s="742"/>
      <c r="S353" s="742"/>
      <c r="T353" s="742"/>
      <c r="U353" s="742"/>
      <c r="V353" s="742"/>
      <c r="W353" s="742"/>
      <c r="X353" s="758"/>
      <c r="Y353" s="759"/>
      <c r="Z353" s="760"/>
      <c r="AA353" s="258" t="str">
        <f>IF(AND(ISTEXT(D353),COUNTIF(D352:W352,"a")),1,IF(COUNTIF(D352:W352,"a"),0,""))</f>
        <v/>
      </c>
      <c r="AB353" s="447"/>
      <c r="AC353" s="225"/>
      <c r="AD353" s="228"/>
      <c r="AE353" s="225"/>
      <c r="AF353" s="225"/>
      <c r="AG353" s="225"/>
      <c r="AH353" s="225"/>
      <c r="AI353" s="225"/>
      <c r="AJ353" s="225"/>
      <c r="AK353" s="225"/>
      <c r="AL353" s="225"/>
      <c r="AM353" s="225"/>
      <c r="AN353" s="225"/>
      <c r="AO353" s="225"/>
      <c r="AP353" s="225"/>
      <c r="AQ353" s="225"/>
      <c r="AR353" s="225"/>
      <c r="AS353" s="225"/>
      <c r="AT353" s="225"/>
      <c r="AU353" s="225"/>
      <c r="AV353" s="225"/>
      <c r="AW353" s="225"/>
      <c r="AX353" s="225"/>
      <c r="AY353" s="225"/>
      <c r="AZ353" s="225"/>
      <c r="BA353" s="225"/>
      <c r="BB353" s="225"/>
      <c r="BC353" s="225"/>
      <c r="BD353" s="225"/>
      <c r="BE353" s="225"/>
      <c r="BF353" s="225"/>
      <c r="BG353" s="225"/>
      <c r="BH353" s="225"/>
      <c r="BI353" s="225"/>
      <c r="BJ353" s="225"/>
      <c r="BK353" s="225"/>
      <c r="BL353" s="225"/>
      <c r="BM353" s="225"/>
      <c r="BN353" s="225"/>
      <c r="BO353" s="225"/>
      <c r="BP353" s="225"/>
      <c r="BQ353" s="225"/>
      <c r="BR353" s="225"/>
      <c r="BS353" s="225"/>
      <c r="BT353" s="225"/>
      <c r="BU353" s="225"/>
      <c r="BV353" s="225"/>
      <c r="BW353" s="225"/>
      <c r="BX353" s="225"/>
      <c r="BY353" s="225"/>
      <c r="BZ353" s="225"/>
      <c r="CA353" s="225"/>
      <c r="CB353" s="225"/>
      <c r="CC353" s="225"/>
      <c r="CD353" s="225"/>
      <c r="CE353" s="225"/>
      <c r="CF353" s="225"/>
      <c r="CG353" s="64"/>
      <c r="CH353" s="64"/>
      <c r="CI353" s="64"/>
      <c r="CJ353" s="64"/>
      <c r="CK353" s="64"/>
      <c r="CL353" s="64"/>
      <c r="CM353" s="64"/>
    </row>
    <row r="354" spans="1:95" s="1" customFormat="1" ht="45" customHeight="1" x14ac:dyDescent="0.2">
      <c r="A354" s="375" t="s">
        <v>551</v>
      </c>
      <c r="B354" s="252" t="s">
        <v>891</v>
      </c>
      <c r="C354" s="174" t="s">
        <v>1205</v>
      </c>
      <c r="D354" s="761"/>
      <c r="E354" s="762"/>
      <c r="F354" s="761"/>
      <c r="G354" s="762"/>
      <c r="H354" s="761"/>
      <c r="I354" s="762"/>
      <c r="J354" s="761"/>
      <c r="K354" s="762"/>
      <c r="L354" s="761"/>
      <c r="M354" s="762"/>
      <c r="N354" s="761"/>
      <c r="O354" s="762"/>
      <c r="P354" s="761"/>
      <c r="Q354" s="762"/>
      <c r="R354" s="761"/>
      <c r="S354" s="762"/>
      <c r="T354" s="761"/>
      <c r="U354" s="762"/>
      <c r="V354" s="761"/>
      <c r="W354" s="762"/>
      <c r="X354" s="499"/>
      <c r="Y354" s="119">
        <f t="shared" si="49"/>
        <v>0</v>
      </c>
      <c r="Z354" s="379">
        <v>25</v>
      </c>
      <c r="AA354" s="256">
        <f>COUNTIF(D354:W354,"a")+COUNTIF(D354:W354,"s")</f>
        <v>0</v>
      </c>
      <c r="AB354" s="447"/>
      <c r="AC354" s="225"/>
      <c r="AD354" s="228"/>
      <c r="AE354" s="225"/>
      <c r="AF354" s="225"/>
      <c r="AG354" s="225"/>
      <c r="AH354" s="225"/>
      <c r="AI354" s="225"/>
      <c r="AJ354" s="225"/>
      <c r="AK354" s="225"/>
      <c r="AL354" s="225"/>
      <c r="AM354" s="225"/>
      <c r="AN354" s="225"/>
      <c r="AO354" s="225"/>
      <c r="AP354" s="225"/>
      <c r="AQ354" s="225"/>
      <c r="AR354" s="225"/>
      <c r="AS354" s="225"/>
      <c r="AT354" s="225"/>
      <c r="AU354" s="225"/>
      <c r="AV354" s="225"/>
      <c r="AW354" s="225"/>
      <c r="AX354" s="225"/>
      <c r="AY354" s="225"/>
      <c r="AZ354" s="225"/>
      <c r="BA354" s="225"/>
      <c r="BB354" s="225"/>
      <c r="BC354" s="225"/>
      <c r="BD354" s="225"/>
      <c r="BE354" s="225"/>
      <c r="BF354" s="225"/>
      <c r="BG354" s="225"/>
      <c r="BH354" s="225"/>
      <c r="BI354" s="225"/>
      <c r="BJ354" s="225"/>
      <c r="BK354" s="225"/>
      <c r="BL354" s="225"/>
      <c r="BM354" s="225"/>
      <c r="BN354" s="225"/>
      <c r="BO354" s="225"/>
      <c r="BP354" s="225"/>
      <c r="BQ354" s="225"/>
      <c r="BR354" s="225"/>
      <c r="BS354" s="225"/>
      <c r="BT354" s="225"/>
      <c r="BU354" s="225"/>
      <c r="BV354" s="225"/>
      <c r="BW354" s="225"/>
      <c r="BX354" s="225"/>
      <c r="BY354" s="225"/>
      <c r="BZ354" s="225"/>
      <c r="CA354" s="225"/>
      <c r="CB354" s="225"/>
      <c r="CC354" s="225"/>
      <c r="CD354" s="225"/>
      <c r="CE354" s="64"/>
      <c r="CF354" s="64"/>
      <c r="CG354" s="64"/>
      <c r="CH354" s="64"/>
      <c r="CI354" s="64"/>
      <c r="CJ354" s="64"/>
      <c r="CK354" s="64"/>
      <c r="CL354" s="64"/>
      <c r="CM354" s="64"/>
      <c r="CN354" s="64"/>
      <c r="CO354" s="64"/>
      <c r="CP354" s="64"/>
      <c r="CQ354" s="64"/>
    </row>
    <row r="355" spans="1:95" s="1" customFormat="1" ht="30" customHeight="1" x14ac:dyDescent="0.2">
      <c r="A355" s="375"/>
      <c r="B355" s="509"/>
      <c r="C355" s="506" t="s">
        <v>885</v>
      </c>
      <c r="D355" s="746" t="s">
        <v>807</v>
      </c>
      <c r="E355" s="747"/>
      <c r="F355" s="747"/>
      <c r="G355" s="747"/>
      <c r="H355" s="747"/>
      <c r="I355" s="747"/>
      <c r="J355" s="747"/>
      <c r="K355" s="747"/>
      <c r="L355" s="747"/>
      <c r="M355" s="747"/>
      <c r="N355" s="747"/>
      <c r="O355" s="747"/>
      <c r="P355" s="747"/>
      <c r="Q355" s="747"/>
      <c r="R355" s="747"/>
      <c r="S355" s="747"/>
      <c r="T355" s="747"/>
      <c r="U355" s="747"/>
      <c r="V355" s="747"/>
      <c r="W355" s="747"/>
      <c r="X355" s="747"/>
      <c r="Y355" s="747"/>
      <c r="Z355" s="748"/>
      <c r="AA355" s="256"/>
      <c r="AB355" s="64"/>
      <c r="AC355" s="225"/>
      <c r="AD355" s="228"/>
      <c r="AE355" s="225"/>
      <c r="AF355" s="225"/>
      <c r="AG355" s="225"/>
      <c r="AH355" s="225"/>
      <c r="AI355" s="225"/>
      <c r="AJ355" s="225"/>
      <c r="AK355" s="225"/>
      <c r="AL355" s="225"/>
      <c r="AM355" s="225"/>
      <c r="AN355" s="225"/>
      <c r="AO355" s="225"/>
      <c r="AP355" s="225"/>
      <c r="AQ355" s="225"/>
      <c r="AR355" s="225"/>
      <c r="AS355" s="225"/>
      <c r="AT355" s="225"/>
      <c r="AU355" s="225"/>
      <c r="AV355" s="225"/>
      <c r="AW355" s="225"/>
      <c r="AX355" s="225"/>
      <c r="AY355" s="225"/>
      <c r="AZ355" s="225"/>
      <c r="BA355" s="225"/>
      <c r="BB355" s="225"/>
      <c r="BC355" s="225"/>
      <c r="BD355" s="225"/>
      <c r="BE355" s="225"/>
      <c r="BF355" s="225"/>
      <c r="BG355" s="225"/>
      <c r="BH355" s="225"/>
      <c r="BI355" s="225"/>
      <c r="BJ355" s="225"/>
      <c r="BK355" s="225"/>
      <c r="BL355" s="225"/>
      <c r="BM355" s="225"/>
      <c r="BN355" s="225"/>
      <c r="BO355" s="225"/>
      <c r="BP355" s="225"/>
      <c r="BQ355" s="225"/>
      <c r="BR355" s="225"/>
      <c r="BS355" s="225"/>
      <c r="BT355" s="225"/>
      <c r="BU355" s="225"/>
      <c r="BV355" s="225"/>
      <c r="BW355" s="225"/>
      <c r="BX355" s="225"/>
      <c r="BY355" s="225"/>
      <c r="BZ355" s="225"/>
      <c r="CA355" s="225"/>
      <c r="CB355" s="225"/>
      <c r="CC355" s="225"/>
      <c r="CD355" s="225"/>
      <c r="CE355" s="64"/>
      <c r="CF355" s="64"/>
      <c r="CG355" s="64"/>
      <c r="CH355" s="64"/>
      <c r="CI355" s="64"/>
      <c r="CJ355" s="64"/>
      <c r="CK355" s="64"/>
      <c r="CL355" s="64"/>
      <c r="CM355" s="64"/>
      <c r="CN355" s="64"/>
      <c r="CO355" s="64"/>
      <c r="CP355" s="64"/>
      <c r="CQ355" s="64"/>
    </row>
    <row r="356" spans="1:95" s="1" customFormat="1" ht="27.95" customHeight="1" x14ac:dyDescent="0.2">
      <c r="A356" s="375"/>
      <c r="B356" s="168"/>
      <c r="C356" s="174" t="s">
        <v>886</v>
      </c>
      <c r="D356" s="691"/>
      <c r="E356" s="692"/>
      <c r="F356" s="691"/>
      <c r="G356" s="692"/>
      <c r="H356" s="691"/>
      <c r="I356" s="692"/>
      <c r="J356" s="691"/>
      <c r="K356" s="692"/>
      <c r="L356" s="691"/>
      <c r="M356" s="692"/>
      <c r="N356" s="691"/>
      <c r="O356" s="692"/>
      <c r="P356" s="691"/>
      <c r="Q356" s="692"/>
      <c r="R356" s="691"/>
      <c r="S356" s="692"/>
      <c r="T356" s="691"/>
      <c r="U356" s="692"/>
      <c r="V356" s="691"/>
      <c r="W356" s="749"/>
      <c r="X356" s="750"/>
      <c r="Y356" s="751"/>
      <c r="Z356" s="752"/>
      <c r="AA356" s="256">
        <f>IF(COUNTIF($D$354:$W$354,"s"),1,COUNTIF(D356:W356, "a"))</f>
        <v>0</v>
      </c>
      <c r="AB356" s="447"/>
      <c r="AC356" s="225"/>
      <c r="AD356" s="228"/>
      <c r="AE356" s="225"/>
      <c r="AF356" s="225"/>
      <c r="AG356" s="225"/>
      <c r="AH356" s="225"/>
      <c r="AI356" s="225"/>
      <c r="AJ356" s="225"/>
      <c r="AK356" s="225"/>
      <c r="AL356" s="225"/>
      <c r="AM356" s="225"/>
      <c r="AN356" s="225"/>
      <c r="AO356" s="225"/>
      <c r="AP356" s="225"/>
      <c r="AQ356" s="225"/>
      <c r="AR356" s="225"/>
      <c r="AS356" s="225"/>
      <c r="AT356" s="225"/>
      <c r="AU356" s="225"/>
      <c r="AV356" s="225"/>
      <c r="AW356" s="225"/>
      <c r="AX356" s="225"/>
      <c r="AY356" s="225"/>
      <c r="AZ356" s="225"/>
      <c r="BA356" s="225"/>
      <c r="BB356" s="225"/>
      <c r="BC356" s="225"/>
      <c r="BD356" s="225"/>
      <c r="BE356" s="225"/>
      <c r="BF356" s="225"/>
      <c r="BG356" s="225"/>
      <c r="BH356" s="225"/>
      <c r="BI356" s="225"/>
      <c r="BJ356" s="225"/>
      <c r="BK356" s="225"/>
      <c r="BL356" s="225"/>
      <c r="BM356" s="225"/>
      <c r="BN356" s="225"/>
      <c r="BO356" s="225"/>
      <c r="BP356" s="225"/>
      <c r="BQ356" s="225"/>
      <c r="BR356" s="225"/>
      <c r="BS356" s="225"/>
      <c r="BT356" s="225"/>
      <c r="BU356" s="225"/>
      <c r="BV356" s="225"/>
      <c r="BW356" s="225"/>
      <c r="BX356" s="225"/>
      <c r="BY356" s="225"/>
      <c r="BZ356" s="225"/>
      <c r="CA356" s="225"/>
      <c r="CB356" s="225"/>
      <c r="CC356" s="225"/>
      <c r="CD356" s="225"/>
      <c r="CE356" s="64"/>
      <c r="CF356" s="64"/>
      <c r="CG356" s="64"/>
      <c r="CH356" s="64"/>
      <c r="CI356" s="64"/>
      <c r="CJ356" s="64"/>
      <c r="CK356" s="64"/>
      <c r="CL356" s="64"/>
      <c r="CM356" s="64"/>
      <c r="CN356" s="64"/>
      <c r="CO356" s="64"/>
      <c r="CP356" s="64"/>
      <c r="CQ356" s="64"/>
    </row>
    <row r="357" spans="1:95" s="1" customFormat="1" ht="27.95" customHeight="1" x14ac:dyDescent="0.2">
      <c r="A357" s="375"/>
      <c r="B357" s="73"/>
      <c r="C357" s="174" t="s">
        <v>887</v>
      </c>
      <c r="D357" s="651"/>
      <c r="E357" s="682"/>
      <c r="F357" s="651"/>
      <c r="G357" s="682"/>
      <c r="H357" s="651"/>
      <c r="I357" s="682"/>
      <c r="J357" s="651"/>
      <c r="K357" s="682"/>
      <c r="L357" s="651"/>
      <c r="M357" s="682"/>
      <c r="N357" s="651"/>
      <c r="O357" s="682"/>
      <c r="P357" s="651"/>
      <c r="Q357" s="682"/>
      <c r="R357" s="651"/>
      <c r="S357" s="682"/>
      <c r="T357" s="651"/>
      <c r="U357" s="682"/>
      <c r="V357" s="651"/>
      <c r="W357" s="756"/>
      <c r="X357" s="753"/>
      <c r="Y357" s="754"/>
      <c r="Z357" s="755"/>
      <c r="AA357" s="256">
        <f t="shared" ref="AA357:AA361" si="51">IF(COUNTIF($D$354:$W$354,"s"),1,COUNTIF(D357:W357, "a"))</f>
        <v>0</v>
      </c>
      <c r="AB357" s="447"/>
      <c r="AC357" s="225"/>
      <c r="AD357" s="228"/>
      <c r="AE357" s="225"/>
      <c r="AF357" s="225"/>
      <c r="AG357" s="225"/>
      <c r="AH357" s="225"/>
      <c r="AI357" s="225"/>
      <c r="AJ357" s="225"/>
      <c r="AK357" s="225"/>
      <c r="AL357" s="225"/>
      <c r="AM357" s="225"/>
      <c r="AN357" s="225"/>
      <c r="AO357" s="225"/>
      <c r="AP357" s="225"/>
      <c r="AQ357" s="225"/>
      <c r="AR357" s="225"/>
      <c r="AS357" s="225"/>
      <c r="AT357" s="225"/>
      <c r="AU357" s="225"/>
      <c r="AV357" s="225"/>
      <c r="AW357" s="225"/>
      <c r="AX357" s="225"/>
      <c r="AY357" s="225"/>
      <c r="AZ357" s="225"/>
      <c r="BA357" s="225"/>
      <c r="BB357" s="225"/>
      <c r="BC357" s="225"/>
      <c r="BD357" s="225"/>
      <c r="BE357" s="225"/>
      <c r="BF357" s="225"/>
      <c r="BG357" s="225"/>
      <c r="BH357" s="225"/>
      <c r="BI357" s="225"/>
      <c r="BJ357" s="225"/>
      <c r="BK357" s="225"/>
      <c r="BL357" s="225"/>
      <c r="BM357" s="225"/>
      <c r="BN357" s="225"/>
      <c r="BO357" s="225"/>
      <c r="BP357" s="225"/>
      <c r="BQ357" s="225"/>
      <c r="BR357" s="225"/>
      <c r="BS357" s="225"/>
      <c r="BT357" s="225"/>
      <c r="BU357" s="225"/>
      <c r="BV357" s="225"/>
      <c r="BW357" s="225"/>
      <c r="BX357" s="225"/>
      <c r="BY357" s="225"/>
      <c r="BZ357" s="225"/>
      <c r="CA357" s="225"/>
      <c r="CB357" s="225"/>
      <c r="CC357" s="225"/>
      <c r="CD357" s="225"/>
      <c r="CE357" s="64"/>
      <c r="CF357" s="64"/>
      <c r="CG357" s="64"/>
      <c r="CH357" s="64"/>
      <c r="CI357" s="64"/>
      <c r="CJ357" s="64"/>
      <c r="CK357" s="64"/>
      <c r="CL357" s="64"/>
      <c r="CM357" s="64"/>
      <c r="CN357" s="64"/>
      <c r="CO357" s="64"/>
      <c r="CP357" s="64"/>
      <c r="CQ357" s="64"/>
    </row>
    <row r="358" spans="1:95" s="1" customFormat="1" ht="27.95" customHeight="1" x14ac:dyDescent="0.2">
      <c r="A358" s="381"/>
      <c r="B358" s="7"/>
      <c r="C358" s="178" t="s">
        <v>888</v>
      </c>
      <c r="D358" s="651"/>
      <c r="E358" s="682"/>
      <c r="F358" s="651"/>
      <c r="G358" s="682"/>
      <c r="H358" s="651"/>
      <c r="I358" s="682"/>
      <c r="J358" s="651"/>
      <c r="K358" s="682"/>
      <c r="L358" s="651"/>
      <c r="M358" s="682"/>
      <c r="N358" s="651"/>
      <c r="O358" s="682"/>
      <c r="P358" s="651"/>
      <c r="Q358" s="682"/>
      <c r="R358" s="651"/>
      <c r="S358" s="682"/>
      <c r="T358" s="651"/>
      <c r="U358" s="682"/>
      <c r="V358" s="651"/>
      <c r="W358" s="756"/>
      <c r="X358" s="753"/>
      <c r="Y358" s="754"/>
      <c r="Z358" s="755"/>
      <c r="AA358" s="256">
        <f t="shared" si="51"/>
        <v>0</v>
      </c>
      <c r="AB358" s="447"/>
      <c r="AC358" s="225"/>
      <c r="AD358" s="228"/>
      <c r="AE358" s="225"/>
      <c r="AF358" s="225"/>
      <c r="AG358" s="225"/>
      <c r="AH358" s="225"/>
      <c r="AI358" s="225"/>
      <c r="AJ358" s="225"/>
      <c r="AK358" s="225"/>
      <c r="AL358" s="225"/>
      <c r="AM358" s="225"/>
      <c r="AN358" s="225"/>
      <c r="AO358" s="225"/>
      <c r="AP358" s="225"/>
      <c r="AQ358" s="225"/>
      <c r="AR358" s="225"/>
      <c r="AS358" s="225"/>
      <c r="AT358" s="225"/>
      <c r="AU358" s="225"/>
      <c r="AV358" s="225"/>
      <c r="AW358" s="225"/>
      <c r="AX358" s="225"/>
      <c r="AY358" s="225"/>
      <c r="AZ358" s="225"/>
      <c r="BA358" s="225"/>
      <c r="BB358" s="225"/>
      <c r="BC358" s="225"/>
      <c r="BD358" s="225"/>
      <c r="BE358" s="225"/>
      <c r="BF358" s="225"/>
      <c r="BG358" s="225"/>
      <c r="BH358" s="225"/>
      <c r="BI358" s="225"/>
      <c r="BJ358" s="225"/>
      <c r="BK358" s="225"/>
      <c r="BL358" s="225"/>
      <c r="BM358" s="225"/>
      <c r="BN358" s="225"/>
      <c r="BO358" s="225"/>
      <c r="BP358" s="225"/>
      <c r="BQ358" s="225"/>
      <c r="BR358" s="225"/>
      <c r="BS358" s="225"/>
      <c r="BT358" s="225"/>
      <c r="BU358" s="225"/>
      <c r="BV358" s="225"/>
      <c r="BW358" s="225"/>
      <c r="BX358" s="225"/>
      <c r="BY358" s="225"/>
      <c r="BZ358" s="225"/>
      <c r="CA358" s="225"/>
      <c r="CB358" s="225"/>
      <c r="CC358" s="225"/>
      <c r="CD358" s="225"/>
      <c r="CE358" s="64"/>
      <c r="CF358" s="64"/>
      <c r="CG358" s="64"/>
      <c r="CH358" s="64"/>
      <c r="CI358" s="64"/>
      <c r="CJ358" s="64"/>
      <c r="CK358" s="64"/>
      <c r="CL358" s="64"/>
      <c r="CM358" s="64"/>
      <c r="CN358" s="64"/>
      <c r="CO358" s="64"/>
      <c r="CP358" s="64"/>
      <c r="CQ358" s="64"/>
    </row>
    <row r="359" spans="1:95" s="1" customFormat="1" ht="27.95" customHeight="1" x14ac:dyDescent="0.2">
      <c r="A359" s="375"/>
      <c r="B359" s="168"/>
      <c r="C359" s="178" t="s">
        <v>889</v>
      </c>
      <c r="D359" s="651"/>
      <c r="E359" s="682"/>
      <c r="F359" s="651"/>
      <c r="G359" s="682"/>
      <c r="H359" s="651"/>
      <c r="I359" s="682"/>
      <c r="J359" s="651"/>
      <c r="K359" s="682"/>
      <c r="L359" s="651"/>
      <c r="M359" s="682"/>
      <c r="N359" s="651"/>
      <c r="O359" s="682"/>
      <c r="P359" s="651"/>
      <c r="Q359" s="682"/>
      <c r="R359" s="651"/>
      <c r="S359" s="682"/>
      <c r="T359" s="651"/>
      <c r="U359" s="682"/>
      <c r="V359" s="651"/>
      <c r="W359" s="756"/>
      <c r="X359" s="753"/>
      <c r="Y359" s="754"/>
      <c r="Z359" s="755"/>
      <c r="AA359" s="256">
        <f t="shared" si="51"/>
        <v>0</v>
      </c>
      <c r="AB359" s="447"/>
      <c r="AC359" s="225"/>
      <c r="AD359" s="228"/>
      <c r="AE359" s="225"/>
      <c r="AF359" s="225"/>
      <c r="AG359" s="225"/>
      <c r="AH359" s="225"/>
      <c r="AI359" s="225"/>
      <c r="AJ359" s="225"/>
      <c r="AK359" s="225"/>
      <c r="AL359" s="225"/>
      <c r="AM359" s="225"/>
      <c r="AN359" s="225"/>
      <c r="AO359" s="225"/>
      <c r="AP359" s="225"/>
      <c r="AQ359" s="225"/>
      <c r="AR359" s="225"/>
      <c r="AS359" s="225"/>
      <c r="AT359" s="225"/>
      <c r="AU359" s="225"/>
      <c r="AV359" s="225"/>
      <c r="AW359" s="225"/>
      <c r="AX359" s="225"/>
      <c r="AY359" s="225"/>
      <c r="AZ359" s="225"/>
      <c r="BA359" s="225"/>
      <c r="BB359" s="225"/>
      <c r="BC359" s="225"/>
      <c r="BD359" s="225"/>
      <c r="BE359" s="225"/>
      <c r="BF359" s="225"/>
      <c r="BG359" s="225"/>
      <c r="BH359" s="225"/>
      <c r="BI359" s="225"/>
      <c r="BJ359" s="225"/>
      <c r="BK359" s="225"/>
      <c r="BL359" s="225"/>
      <c r="BM359" s="225"/>
      <c r="BN359" s="225"/>
      <c r="BO359" s="225"/>
      <c r="BP359" s="225"/>
      <c r="BQ359" s="225"/>
      <c r="BR359" s="225"/>
      <c r="BS359" s="225"/>
      <c r="BT359" s="225"/>
      <c r="BU359" s="225"/>
      <c r="BV359" s="225"/>
      <c r="BW359" s="225"/>
      <c r="BX359" s="225"/>
      <c r="BY359" s="225"/>
      <c r="BZ359" s="225"/>
      <c r="CA359" s="225"/>
      <c r="CB359" s="225"/>
      <c r="CC359" s="225"/>
      <c r="CD359" s="225"/>
      <c r="CE359" s="64"/>
      <c r="CF359" s="64"/>
      <c r="CG359" s="64"/>
      <c r="CH359" s="64"/>
      <c r="CI359" s="64"/>
      <c r="CJ359" s="64"/>
      <c r="CK359" s="64"/>
      <c r="CL359" s="64"/>
      <c r="CM359" s="64"/>
      <c r="CN359" s="64"/>
      <c r="CO359" s="64"/>
      <c r="CP359" s="64"/>
      <c r="CQ359" s="64"/>
    </row>
    <row r="360" spans="1:95" s="1" customFormat="1" ht="27.95" customHeight="1" x14ac:dyDescent="0.2">
      <c r="A360" s="375"/>
      <c r="B360" s="73"/>
      <c r="C360" s="174" t="s">
        <v>890</v>
      </c>
      <c r="D360" s="651"/>
      <c r="E360" s="682"/>
      <c r="F360" s="651"/>
      <c r="G360" s="682"/>
      <c r="H360" s="651"/>
      <c r="I360" s="682"/>
      <c r="J360" s="651"/>
      <c r="K360" s="682"/>
      <c r="L360" s="651"/>
      <c r="M360" s="682"/>
      <c r="N360" s="651"/>
      <c r="O360" s="682"/>
      <c r="P360" s="651"/>
      <c r="Q360" s="682"/>
      <c r="R360" s="651"/>
      <c r="S360" s="682"/>
      <c r="T360" s="651"/>
      <c r="U360" s="682"/>
      <c r="V360" s="651"/>
      <c r="W360" s="756"/>
      <c r="X360" s="753"/>
      <c r="Y360" s="754"/>
      <c r="Z360" s="755"/>
      <c r="AA360" s="256">
        <f t="shared" si="51"/>
        <v>0</v>
      </c>
      <c r="AB360" s="447"/>
      <c r="AC360" s="225"/>
      <c r="AD360" s="228"/>
      <c r="AE360" s="225"/>
      <c r="AF360" s="225"/>
      <c r="AG360" s="225"/>
      <c r="AH360" s="225"/>
      <c r="AI360" s="225"/>
      <c r="AJ360" s="225"/>
      <c r="AK360" s="225"/>
      <c r="AL360" s="225"/>
      <c r="AM360" s="225"/>
      <c r="AN360" s="225"/>
      <c r="AO360" s="225"/>
      <c r="AP360" s="225"/>
      <c r="AQ360" s="225"/>
      <c r="AR360" s="225"/>
      <c r="AS360" s="225"/>
      <c r="AT360" s="225"/>
      <c r="AU360" s="225"/>
      <c r="AV360" s="225"/>
      <c r="AW360" s="225"/>
      <c r="AX360" s="225"/>
      <c r="AY360" s="225"/>
      <c r="AZ360" s="225"/>
      <c r="BA360" s="225"/>
      <c r="BB360" s="225"/>
      <c r="BC360" s="225"/>
      <c r="BD360" s="225"/>
      <c r="BE360" s="225"/>
      <c r="BF360" s="225"/>
      <c r="BG360" s="225"/>
      <c r="BH360" s="225"/>
      <c r="BI360" s="225"/>
      <c r="BJ360" s="225"/>
      <c r="BK360" s="225"/>
      <c r="BL360" s="225"/>
      <c r="BM360" s="225"/>
      <c r="BN360" s="225"/>
      <c r="BO360" s="225"/>
      <c r="BP360" s="225"/>
      <c r="BQ360" s="225"/>
      <c r="BR360" s="225"/>
      <c r="BS360" s="225"/>
      <c r="BT360" s="225"/>
      <c r="BU360" s="225"/>
      <c r="BV360" s="225"/>
      <c r="BW360" s="225"/>
      <c r="BX360" s="225"/>
      <c r="BY360" s="225"/>
      <c r="BZ360" s="225"/>
      <c r="CA360" s="225"/>
      <c r="CB360" s="225"/>
      <c r="CC360" s="225"/>
      <c r="CD360" s="225"/>
      <c r="CE360" s="64"/>
      <c r="CF360" s="64"/>
      <c r="CG360" s="64"/>
      <c r="CH360" s="64"/>
      <c r="CI360" s="64"/>
      <c r="CJ360" s="64"/>
      <c r="CK360" s="64"/>
      <c r="CL360" s="64"/>
      <c r="CM360" s="64"/>
      <c r="CN360" s="64"/>
      <c r="CO360" s="64"/>
      <c r="CP360" s="64"/>
      <c r="CQ360" s="64"/>
    </row>
    <row r="361" spans="1:95" s="1" customFormat="1" ht="27.95" customHeight="1" x14ac:dyDescent="0.2">
      <c r="A361" s="381"/>
      <c r="B361" s="172"/>
      <c r="C361" s="178" t="s">
        <v>881</v>
      </c>
      <c r="D361" s="654"/>
      <c r="E361" s="696"/>
      <c r="F361" s="654"/>
      <c r="G361" s="696"/>
      <c r="H361" s="654"/>
      <c r="I361" s="696"/>
      <c r="J361" s="654"/>
      <c r="K361" s="696"/>
      <c r="L361" s="654"/>
      <c r="M361" s="696"/>
      <c r="N361" s="654"/>
      <c r="O361" s="696"/>
      <c r="P361" s="654"/>
      <c r="Q361" s="696"/>
      <c r="R361" s="654"/>
      <c r="S361" s="696"/>
      <c r="T361" s="654"/>
      <c r="U361" s="696"/>
      <c r="V361" s="654"/>
      <c r="W361" s="757"/>
      <c r="X361" s="753"/>
      <c r="Y361" s="754"/>
      <c r="Z361" s="755"/>
      <c r="AA361" s="256">
        <f t="shared" si="51"/>
        <v>0</v>
      </c>
      <c r="AB361" s="447"/>
      <c r="AC361" s="225"/>
      <c r="AD361" s="228"/>
      <c r="AE361" s="225"/>
      <c r="AF361" s="225"/>
      <c r="AG361" s="225"/>
      <c r="AH361" s="225"/>
      <c r="AI361" s="225"/>
      <c r="AJ361" s="225"/>
      <c r="AK361" s="225"/>
      <c r="AL361" s="225"/>
      <c r="AM361" s="225"/>
      <c r="AN361" s="225"/>
      <c r="AO361" s="225"/>
      <c r="AP361" s="225"/>
      <c r="AQ361" s="225"/>
      <c r="AR361" s="225"/>
      <c r="AS361" s="225"/>
      <c r="AT361" s="225"/>
      <c r="AU361" s="225"/>
      <c r="AV361" s="225"/>
      <c r="AW361" s="225"/>
      <c r="AX361" s="225"/>
      <c r="AY361" s="225"/>
      <c r="AZ361" s="225"/>
      <c r="BA361" s="225"/>
      <c r="BB361" s="225"/>
      <c r="BC361" s="225"/>
      <c r="BD361" s="225"/>
      <c r="BE361" s="225"/>
      <c r="BF361" s="225"/>
      <c r="BG361" s="225"/>
      <c r="BH361" s="225"/>
      <c r="BI361" s="225"/>
      <c r="BJ361" s="225"/>
      <c r="BK361" s="225"/>
      <c r="BL361" s="225"/>
      <c r="BM361" s="225"/>
      <c r="BN361" s="225"/>
      <c r="BO361" s="225"/>
      <c r="BP361" s="225"/>
      <c r="BQ361" s="225"/>
      <c r="BR361" s="225"/>
      <c r="BS361" s="225"/>
      <c r="BT361" s="225"/>
      <c r="BU361" s="225"/>
      <c r="BV361" s="225"/>
      <c r="BW361" s="225"/>
      <c r="BX361" s="225"/>
      <c r="BY361" s="225"/>
      <c r="BZ361" s="225"/>
      <c r="CA361" s="225"/>
      <c r="CB361" s="225"/>
      <c r="CC361" s="225"/>
      <c r="CD361" s="225"/>
      <c r="CE361" s="64"/>
      <c r="CF361" s="64"/>
      <c r="CG361" s="64"/>
      <c r="CH361" s="64"/>
      <c r="CI361" s="64"/>
      <c r="CJ361" s="64"/>
      <c r="CK361" s="64"/>
      <c r="CL361" s="64"/>
      <c r="CM361" s="64"/>
      <c r="CN361" s="64"/>
      <c r="CO361" s="64"/>
      <c r="CP361" s="64"/>
      <c r="CQ361" s="64"/>
    </row>
    <row r="362" spans="1:95" s="1" customFormat="1" ht="27.95" customHeight="1" x14ac:dyDescent="0.2">
      <c r="A362" s="375"/>
      <c r="B362" s="7"/>
      <c r="C362" s="494" t="s">
        <v>763</v>
      </c>
      <c r="D362" s="741"/>
      <c r="E362" s="742"/>
      <c r="F362" s="742"/>
      <c r="G362" s="742"/>
      <c r="H362" s="742"/>
      <c r="I362" s="742"/>
      <c r="J362" s="742"/>
      <c r="K362" s="742"/>
      <c r="L362" s="742"/>
      <c r="M362" s="742"/>
      <c r="N362" s="742"/>
      <c r="O362" s="742"/>
      <c r="P362" s="742"/>
      <c r="Q362" s="742"/>
      <c r="R362" s="742"/>
      <c r="S362" s="742"/>
      <c r="T362" s="742"/>
      <c r="U362" s="742"/>
      <c r="V362" s="742"/>
      <c r="W362" s="742"/>
      <c r="X362" s="758"/>
      <c r="Y362" s="759"/>
      <c r="Z362" s="760"/>
      <c r="AA362" s="258" t="str">
        <f>IF(AND(ISTEXT(D362),COUNTIF(D361:W361,"a")),1,IF(COUNTIF(D361:W361,"a"),0,""))</f>
        <v/>
      </c>
      <c r="AB362" s="447"/>
      <c r="AC362" s="225"/>
      <c r="AD362" s="228"/>
      <c r="AE362" s="225"/>
      <c r="AF362" s="225"/>
      <c r="AG362" s="225"/>
      <c r="AH362" s="225"/>
      <c r="AI362" s="225"/>
      <c r="AJ362" s="225"/>
      <c r="AK362" s="225"/>
      <c r="AL362" s="225"/>
      <c r="AM362" s="225"/>
      <c r="AN362" s="225"/>
      <c r="AO362" s="225"/>
      <c r="AP362" s="225"/>
      <c r="AQ362" s="225"/>
      <c r="AR362" s="225"/>
      <c r="AS362" s="225"/>
      <c r="AT362" s="225"/>
      <c r="AU362" s="225"/>
      <c r="AV362" s="225"/>
      <c r="AW362" s="225"/>
      <c r="AX362" s="225"/>
      <c r="AY362" s="225"/>
      <c r="AZ362" s="225"/>
      <c r="BA362" s="225"/>
      <c r="BB362" s="225"/>
      <c r="BC362" s="225"/>
      <c r="BD362" s="225"/>
      <c r="BE362" s="225"/>
      <c r="BF362" s="225"/>
      <c r="BG362" s="225"/>
      <c r="BH362" s="225"/>
      <c r="BI362" s="225"/>
      <c r="BJ362" s="225"/>
      <c r="BK362" s="225"/>
      <c r="BL362" s="225"/>
      <c r="BM362" s="225"/>
      <c r="BN362" s="225"/>
      <c r="BO362" s="225"/>
      <c r="BP362" s="225"/>
      <c r="BQ362" s="225"/>
      <c r="BR362" s="225"/>
      <c r="BS362" s="225"/>
      <c r="BT362" s="225"/>
      <c r="BU362" s="225"/>
      <c r="BV362" s="225"/>
      <c r="BW362" s="225"/>
      <c r="BX362" s="225"/>
      <c r="BY362" s="225"/>
      <c r="BZ362" s="225"/>
      <c r="CA362" s="225"/>
      <c r="CB362" s="225"/>
      <c r="CC362" s="225"/>
      <c r="CD362" s="225"/>
      <c r="CE362" s="225"/>
      <c r="CF362" s="225"/>
      <c r="CG362" s="64"/>
      <c r="CH362" s="64"/>
      <c r="CI362" s="64"/>
      <c r="CJ362" s="64"/>
      <c r="CK362" s="64"/>
      <c r="CL362" s="64"/>
      <c r="CM362" s="64"/>
    </row>
    <row r="363" spans="1:95" s="1" customFormat="1" ht="45" customHeight="1" x14ac:dyDescent="0.2">
      <c r="A363" s="375"/>
      <c r="B363" s="252" t="s">
        <v>892</v>
      </c>
      <c r="C363" s="174" t="s">
        <v>893</v>
      </c>
      <c r="D363" s="651"/>
      <c r="E363" s="682"/>
      <c r="F363" s="651"/>
      <c r="G363" s="682"/>
      <c r="H363" s="651"/>
      <c r="I363" s="682"/>
      <c r="J363" s="651"/>
      <c r="K363" s="682"/>
      <c r="L363" s="651"/>
      <c r="M363" s="682"/>
      <c r="N363" s="651"/>
      <c r="O363" s="682"/>
      <c r="P363" s="651"/>
      <c r="Q363" s="682"/>
      <c r="R363" s="651"/>
      <c r="S363" s="682"/>
      <c r="T363" s="651"/>
      <c r="U363" s="682"/>
      <c r="V363" s="651"/>
      <c r="W363" s="682"/>
      <c r="X363" s="464"/>
      <c r="Y363" s="107">
        <f t="shared" ref="Y363" si="52">IF(OR(D363="s",F363="s",H363="s",J363="s",L363="s",N363="s",P363="s",R363="s",T363="s",V363="s"), 0, IF(OR(D363="a",F363="a",H363="a",J363="a",L363="a",N363="a",P363="a",R363="a",T363="a",V363="a"),Z363,0))</f>
        <v>0</v>
      </c>
      <c r="Z363" s="371">
        <v>25</v>
      </c>
      <c r="AA363" s="256">
        <f>COUNTIF(D363:W363,"a")+COUNTIF(D363:W363,"s")</f>
        <v>0</v>
      </c>
      <c r="AB363" s="447"/>
      <c r="AC363" s="225"/>
      <c r="AD363" s="228"/>
      <c r="AE363" s="225"/>
      <c r="AF363" s="225"/>
      <c r="AG363" s="225"/>
      <c r="AH363" s="225"/>
      <c r="AI363" s="225"/>
      <c r="AJ363" s="225"/>
      <c r="AK363" s="225"/>
      <c r="AL363" s="225"/>
      <c r="AM363" s="225"/>
      <c r="AN363" s="225"/>
      <c r="AO363" s="225"/>
      <c r="AP363" s="225"/>
      <c r="AQ363" s="225"/>
      <c r="AR363" s="225"/>
      <c r="AS363" s="225"/>
      <c r="AT363" s="225"/>
      <c r="AU363" s="225"/>
      <c r="AV363" s="225"/>
      <c r="AW363" s="225"/>
      <c r="AX363" s="225"/>
      <c r="AY363" s="225"/>
      <c r="AZ363" s="225"/>
      <c r="BA363" s="225"/>
      <c r="BB363" s="225"/>
      <c r="BC363" s="225"/>
      <c r="BD363" s="225"/>
      <c r="BE363" s="225"/>
      <c r="BF363" s="225"/>
      <c r="BG363" s="225"/>
      <c r="BH363" s="225"/>
      <c r="BI363" s="225"/>
      <c r="BJ363" s="225"/>
      <c r="BK363" s="225"/>
      <c r="BL363" s="225"/>
      <c r="BM363" s="225"/>
      <c r="BN363" s="225"/>
      <c r="BO363" s="225"/>
      <c r="BP363" s="225"/>
      <c r="BQ363" s="225"/>
      <c r="BR363" s="225"/>
      <c r="BS363" s="225"/>
      <c r="BT363" s="225"/>
      <c r="BU363" s="225"/>
      <c r="BV363" s="225"/>
      <c r="BW363" s="225"/>
      <c r="BX363" s="225"/>
      <c r="BY363" s="225"/>
      <c r="BZ363" s="225"/>
      <c r="CA363" s="225"/>
      <c r="CB363" s="225"/>
      <c r="CC363" s="225"/>
      <c r="CD363" s="225"/>
      <c r="CE363" s="64"/>
      <c r="CF363" s="64"/>
      <c r="CG363" s="64"/>
      <c r="CH363" s="64"/>
      <c r="CI363" s="64"/>
      <c r="CJ363" s="64"/>
      <c r="CK363" s="64"/>
      <c r="CL363" s="64"/>
      <c r="CM363" s="64"/>
      <c r="CN363" s="64"/>
      <c r="CO363" s="64"/>
      <c r="CP363" s="64"/>
      <c r="CQ363" s="64"/>
    </row>
    <row r="364" spans="1:95" s="1" customFormat="1" ht="30" customHeight="1" x14ac:dyDescent="0.2">
      <c r="A364" s="375"/>
      <c r="B364" s="509"/>
      <c r="C364" s="506" t="s">
        <v>894</v>
      </c>
      <c r="D364" s="746" t="s">
        <v>807</v>
      </c>
      <c r="E364" s="747"/>
      <c r="F364" s="747"/>
      <c r="G364" s="747"/>
      <c r="H364" s="747"/>
      <c r="I364" s="747"/>
      <c r="J364" s="747"/>
      <c r="K364" s="747"/>
      <c r="L364" s="747"/>
      <c r="M364" s="747"/>
      <c r="N364" s="747"/>
      <c r="O364" s="747"/>
      <c r="P364" s="747"/>
      <c r="Q364" s="747"/>
      <c r="R364" s="747"/>
      <c r="S364" s="747"/>
      <c r="T364" s="747"/>
      <c r="U364" s="747"/>
      <c r="V364" s="747"/>
      <c r="W364" s="747"/>
      <c r="X364" s="747"/>
      <c r="Y364" s="747"/>
      <c r="Z364" s="748"/>
      <c r="AA364" s="256"/>
      <c r="AB364" s="64"/>
      <c r="AC364" s="225"/>
      <c r="AD364" s="228"/>
      <c r="AE364" s="225"/>
      <c r="AF364" s="225"/>
      <c r="AG364" s="225"/>
      <c r="AH364" s="225"/>
      <c r="AI364" s="225"/>
      <c r="AJ364" s="225"/>
      <c r="AK364" s="225"/>
      <c r="AL364" s="225"/>
      <c r="AM364" s="225"/>
      <c r="AN364" s="225"/>
      <c r="AO364" s="225"/>
      <c r="AP364" s="225"/>
      <c r="AQ364" s="225"/>
      <c r="AR364" s="225"/>
      <c r="AS364" s="225"/>
      <c r="AT364" s="225"/>
      <c r="AU364" s="225"/>
      <c r="AV364" s="225"/>
      <c r="AW364" s="225"/>
      <c r="AX364" s="225"/>
      <c r="AY364" s="225"/>
      <c r="AZ364" s="225"/>
      <c r="BA364" s="225"/>
      <c r="BB364" s="225"/>
      <c r="BC364" s="225"/>
      <c r="BD364" s="225"/>
      <c r="BE364" s="225"/>
      <c r="BF364" s="225"/>
      <c r="BG364" s="225"/>
      <c r="BH364" s="225"/>
      <c r="BI364" s="225"/>
      <c r="BJ364" s="225"/>
      <c r="BK364" s="225"/>
      <c r="BL364" s="225"/>
      <c r="BM364" s="225"/>
      <c r="BN364" s="225"/>
      <c r="BO364" s="225"/>
      <c r="BP364" s="225"/>
      <c r="BQ364" s="225"/>
      <c r="BR364" s="225"/>
      <c r="BS364" s="225"/>
      <c r="BT364" s="225"/>
      <c r="BU364" s="225"/>
      <c r="BV364" s="225"/>
      <c r="BW364" s="225"/>
      <c r="BX364" s="225"/>
      <c r="BY364" s="225"/>
      <c r="BZ364" s="225"/>
      <c r="CA364" s="225"/>
      <c r="CB364" s="225"/>
      <c r="CC364" s="225"/>
      <c r="CD364" s="225"/>
      <c r="CE364" s="64"/>
      <c r="CF364" s="64"/>
      <c r="CG364" s="64"/>
      <c r="CH364" s="64"/>
      <c r="CI364" s="64"/>
      <c r="CJ364" s="64"/>
      <c r="CK364" s="64"/>
      <c r="CL364" s="64"/>
      <c r="CM364" s="64"/>
      <c r="CN364" s="64"/>
      <c r="CO364" s="64"/>
      <c r="CP364" s="64"/>
      <c r="CQ364" s="64"/>
    </row>
    <row r="365" spans="1:95" s="1" customFormat="1" ht="27.95" customHeight="1" x14ac:dyDescent="0.2">
      <c r="A365" s="375"/>
      <c r="B365" s="168"/>
      <c r="C365" s="174" t="s">
        <v>895</v>
      </c>
      <c r="D365" s="691"/>
      <c r="E365" s="692"/>
      <c r="F365" s="691"/>
      <c r="G365" s="692"/>
      <c r="H365" s="691"/>
      <c r="I365" s="692"/>
      <c r="J365" s="691"/>
      <c r="K365" s="692"/>
      <c r="L365" s="691"/>
      <c r="M365" s="692"/>
      <c r="N365" s="691"/>
      <c r="O365" s="692"/>
      <c r="P365" s="691"/>
      <c r="Q365" s="692"/>
      <c r="R365" s="691"/>
      <c r="S365" s="692"/>
      <c r="T365" s="691"/>
      <c r="U365" s="692"/>
      <c r="V365" s="691"/>
      <c r="W365" s="749"/>
      <c r="X365" s="750"/>
      <c r="Y365" s="751"/>
      <c r="Z365" s="752"/>
      <c r="AA365" s="256">
        <f>IF(COUNTIF($D$363:$W$363,"s"),1,COUNTIF(D365:W365, "a"))</f>
        <v>0</v>
      </c>
      <c r="AB365" s="447"/>
      <c r="AC365" s="225"/>
      <c r="AD365" s="228"/>
      <c r="AE365" s="225"/>
      <c r="AF365" s="225"/>
      <c r="AG365" s="225"/>
      <c r="AH365" s="225"/>
      <c r="AI365" s="225"/>
      <c r="AJ365" s="225"/>
      <c r="AK365" s="225"/>
      <c r="AL365" s="225"/>
      <c r="AM365" s="225"/>
      <c r="AN365" s="225"/>
      <c r="AO365" s="225"/>
      <c r="AP365" s="225"/>
      <c r="AQ365" s="225"/>
      <c r="AR365" s="225"/>
      <c r="AS365" s="225"/>
      <c r="AT365" s="225"/>
      <c r="AU365" s="225"/>
      <c r="AV365" s="225"/>
      <c r="AW365" s="225"/>
      <c r="AX365" s="225"/>
      <c r="AY365" s="225"/>
      <c r="AZ365" s="225"/>
      <c r="BA365" s="225"/>
      <c r="BB365" s="225"/>
      <c r="BC365" s="225"/>
      <c r="BD365" s="225"/>
      <c r="BE365" s="225"/>
      <c r="BF365" s="225"/>
      <c r="BG365" s="225"/>
      <c r="BH365" s="225"/>
      <c r="BI365" s="225"/>
      <c r="BJ365" s="225"/>
      <c r="BK365" s="225"/>
      <c r="BL365" s="225"/>
      <c r="BM365" s="225"/>
      <c r="BN365" s="225"/>
      <c r="BO365" s="225"/>
      <c r="BP365" s="225"/>
      <c r="BQ365" s="225"/>
      <c r="BR365" s="225"/>
      <c r="BS365" s="225"/>
      <c r="BT365" s="225"/>
      <c r="BU365" s="225"/>
      <c r="BV365" s="225"/>
      <c r="BW365" s="225"/>
      <c r="BX365" s="225"/>
      <c r="BY365" s="225"/>
      <c r="BZ365" s="225"/>
      <c r="CA365" s="225"/>
      <c r="CB365" s="225"/>
      <c r="CC365" s="225"/>
      <c r="CD365" s="225"/>
      <c r="CE365" s="64"/>
      <c r="CF365" s="64"/>
      <c r="CG365" s="64"/>
      <c r="CH365" s="64"/>
      <c r="CI365" s="64"/>
      <c r="CJ365" s="64"/>
      <c r="CK365" s="64"/>
      <c r="CL365" s="64"/>
      <c r="CM365" s="64"/>
      <c r="CN365" s="64"/>
      <c r="CO365" s="64"/>
      <c r="CP365" s="64"/>
      <c r="CQ365" s="64"/>
    </row>
    <row r="366" spans="1:95" s="1" customFormat="1" ht="27.95" customHeight="1" x14ac:dyDescent="0.2">
      <c r="A366" s="375"/>
      <c r="B366" s="73"/>
      <c r="C366" s="174" t="s">
        <v>896</v>
      </c>
      <c r="D366" s="651"/>
      <c r="E366" s="682"/>
      <c r="F366" s="651"/>
      <c r="G366" s="682"/>
      <c r="H366" s="651"/>
      <c r="I366" s="682"/>
      <c r="J366" s="651"/>
      <c r="K366" s="682"/>
      <c r="L366" s="651"/>
      <c r="M366" s="682"/>
      <c r="N366" s="651"/>
      <c r="O366" s="682"/>
      <c r="P366" s="651"/>
      <c r="Q366" s="682"/>
      <c r="R366" s="651"/>
      <c r="S366" s="682"/>
      <c r="T366" s="651"/>
      <c r="U366" s="682"/>
      <c r="V366" s="651"/>
      <c r="W366" s="756"/>
      <c r="X366" s="753"/>
      <c r="Y366" s="754"/>
      <c r="Z366" s="755"/>
      <c r="AA366" s="256">
        <f t="shared" ref="AA366:AA367" si="53">IF(COUNTIF($D$363:$W$363,"s"),1,COUNTIF(D366:W366, "a"))</f>
        <v>0</v>
      </c>
      <c r="AB366" s="447"/>
      <c r="AC366" s="225"/>
      <c r="AD366" s="228"/>
      <c r="AE366" s="225"/>
      <c r="AF366" s="225"/>
      <c r="AG366" s="225"/>
      <c r="AH366" s="225"/>
      <c r="AI366" s="225"/>
      <c r="AJ366" s="225"/>
      <c r="AK366" s="225"/>
      <c r="AL366" s="225"/>
      <c r="AM366" s="225"/>
      <c r="AN366" s="225"/>
      <c r="AO366" s="225"/>
      <c r="AP366" s="225"/>
      <c r="AQ366" s="225"/>
      <c r="AR366" s="225"/>
      <c r="AS366" s="225"/>
      <c r="AT366" s="225"/>
      <c r="AU366" s="225"/>
      <c r="AV366" s="225"/>
      <c r="AW366" s="225"/>
      <c r="AX366" s="225"/>
      <c r="AY366" s="225"/>
      <c r="AZ366" s="225"/>
      <c r="BA366" s="225"/>
      <c r="BB366" s="225"/>
      <c r="BC366" s="225"/>
      <c r="BD366" s="225"/>
      <c r="BE366" s="225"/>
      <c r="BF366" s="225"/>
      <c r="BG366" s="225"/>
      <c r="BH366" s="225"/>
      <c r="BI366" s="225"/>
      <c r="BJ366" s="225"/>
      <c r="BK366" s="225"/>
      <c r="BL366" s="225"/>
      <c r="BM366" s="225"/>
      <c r="BN366" s="225"/>
      <c r="BO366" s="225"/>
      <c r="BP366" s="225"/>
      <c r="BQ366" s="225"/>
      <c r="BR366" s="225"/>
      <c r="BS366" s="225"/>
      <c r="BT366" s="225"/>
      <c r="BU366" s="225"/>
      <c r="BV366" s="225"/>
      <c r="BW366" s="225"/>
      <c r="BX366" s="225"/>
      <c r="BY366" s="225"/>
      <c r="BZ366" s="225"/>
      <c r="CA366" s="225"/>
      <c r="CB366" s="225"/>
      <c r="CC366" s="225"/>
      <c r="CD366" s="225"/>
      <c r="CE366" s="64"/>
      <c r="CF366" s="64"/>
      <c r="CG366" s="64"/>
      <c r="CH366" s="64"/>
      <c r="CI366" s="64"/>
      <c r="CJ366" s="64"/>
      <c r="CK366" s="64"/>
      <c r="CL366" s="64"/>
      <c r="CM366" s="64"/>
      <c r="CN366" s="64"/>
      <c r="CO366" s="64"/>
      <c r="CP366" s="64"/>
      <c r="CQ366" s="64"/>
    </row>
    <row r="367" spans="1:95" s="1" customFormat="1" ht="27.95" customHeight="1" x14ac:dyDescent="0.2">
      <c r="A367" s="381"/>
      <c r="B367" s="172"/>
      <c r="C367" s="178" t="s">
        <v>881</v>
      </c>
      <c r="D367" s="651"/>
      <c r="E367" s="682"/>
      <c r="F367" s="651"/>
      <c r="G367" s="682"/>
      <c r="H367" s="651"/>
      <c r="I367" s="682"/>
      <c r="J367" s="651"/>
      <c r="K367" s="682"/>
      <c r="L367" s="651"/>
      <c r="M367" s="682"/>
      <c r="N367" s="651"/>
      <c r="O367" s="682"/>
      <c r="P367" s="651"/>
      <c r="Q367" s="682"/>
      <c r="R367" s="651"/>
      <c r="S367" s="682"/>
      <c r="T367" s="651"/>
      <c r="U367" s="682"/>
      <c r="V367" s="651"/>
      <c r="W367" s="756"/>
      <c r="X367" s="753"/>
      <c r="Y367" s="754"/>
      <c r="Z367" s="755"/>
      <c r="AA367" s="256">
        <f t="shared" si="53"/>
        <v>0</v>
      </c>
      <c r="AB367" s="447"/>
      <c r="AC367" s="225"/>
      <c r="AD367" s="228"/>
      <c r="AE367" s="225"/>
      <c r="AF367" s="225"/>
      <c r="AG367" s="225"/>
      <c r="AH367" s="225"/>
      <c r="AI367" s="225"/>
      <c r="AJ367" s="225"/>
      <c r="AK367" s="225"/>
      <c r="AL367" s="225"/>
      <c r="AM367" s="225"/>
      <c r="AN367" s="225"/>
      <c r="AO367" s="225"/>
      <c r="AP367" s="225"/>
      <c r="AQ367" s="225"/>
      <c r="AR367" s="225"/>
      <c r="AS367" s="225"/>
      <c r="AT367" s="225"/>
      <c r="AU367" s="225"/>
      <c r="AV367" s="225"/>
      <c r="AW367" s="225"/>
      <c r="AX367" s="225"/>
      <c r="AY367" s="225"/>
      <c r="AZ367" s="225"/>
      <c r="BA367" s="225"/>
      <c r="BB367" s="225"/>
      <c r="BC367" s="225"/>
      <c r="BD367" s="225"/>
      <c r="BE367" s="225"/>
      <c r="BF367" s="225"/>
      <c r="BG367" s="225"/>
      <c r="BH367" s="225"/>
      <c r="BI367" s="225"/>
      <c r="BJ367" s="225"/>
      <c r="BK367" s="225"/>
      <c r="BL367" s="225"/>
      <c r="BM367" s="225"/>
      <c r="BN367" s="225"/>
      <c r="BO367" s="225"/>
      <c r="BP367" s="225"/>
      <c r="BQ367" s="225"/>
      <c r="BR367" s="225"/>
      <c r="BS367" s="225"/>
      <c r="BT367" s="225"/>
      <c r="BU367" s="225"/>
      <c r="BV367" s="225"/>
      <c r="BW367" s="225"/>
      <c r="BX367" s="225"/>
      <c r="BY367" s="225"/>
      <c r="BZ367" s="225"/>
      <c r="CA367" s="225"/>
      <c r="CB367" s="225"/>
      <c r="CC367" s="225"/>
      <c r="CD367" s="225"/>
      <c r="CE367" s="64"/>
      <c r="CF367" s="64"/>
      <c r="CG367" s="64"/>
      <c r="CH367" s="64"/>
      <c r="CI367" s="64"/>
      <c r="CJ367" s="64"/>
      <c r="CK367" s="64"/>
      <c r="CL367" s="64"/>
      <c r="CM367" s="64"/>
      <c r="CN367" s="64"/>
      <c r="CO367" s="64"/>
      <c r="CP367" s="64"/>
      <c r="CQ367" s="64"/>
    </row>
    <row r="368" spans="1:95" s="1" customFormat="1" ht="27.95" customHeight="1" x14ac:dyDescent="0.2">
      <c r="A368" s="375"/>
      <c r="B368" s="7"/>
      <c r="C368" s="494" t="s">
        <v>897</v>
      </c>
      <c r="D368" s="741"/>
      <c r="E368" s="742"/>
      <c r="F368" s="742"/>
      <c r="G368" s="742"/>
      <c r="H368" s="742"/>
      <c r="I368" s="742"/>
      <c r="J368" s="742"/>
      <c r="K368" s="742"/>
      <c r="L368" s="742"/>
      <c r="M368" s="742"/>
      <c r="N368" s="742"/>
      <c r="O368" s="742"/>
      <c r="P368" s="742"/>
      <c r="Q368" s="742"/>
      <c r="R368" s="742"/>
      <c r="S368" s="742"/>
      <c r="T368" s="742"/>
      <c r="U368" s="742"/>
      <c r="V368" s="742"/>
      <c r="W368" s="742"/>
      <c r="X368" s="753"/>
      <c r="Y368" s="754"/>
      <c r="Z368" s="755"/>
      <c r="AA368" s="258" t="str">
        <f>IF(AND(ISTEXT(D368),COUNTIF(D365:W365,"a")),1,IF(COUNTIF(D365:W365,"a"),0,""))</f>
        <v/>
      </c>
      <c r="AB368" s="447"/>
      <c r="AC368" s="225"/>
      <c r="AD368" s="228"/>
      <c r="AE368" s="225"/>
      <c r="AF368" s="225"/>
      <c r="AG368" s="225"/>
      <c r="AH368" s="225"/>
      <c r="AI368" s="225"/>
      <c r="AJ368" s="225"/>
      <c r="AK368" s="225"/>
      <c r="AL368" s="225"/>
      <c r="AM368" s="225"/>
      <c r="AN368" s="225"/>
      <c r="AO368" s="225"/>
      <c r="AP368" s="225"/>
      <c r="AQ368" s="225"/>
      <c r="AR368" s="225"/>
      <c r="AS368" s="225"/>
      <c r="AT368" s="225"/>
      <c r="AU368" s="225"/>
      <c r="AV368" s="225"/>
      <c r="AW368" s="225"/>
      <c r="AX368" s="225"/>
      <c r="AY368" s="225"/>
      <c r="AZ368" s="225"/>
      <c r="BA368" s="225"/>
      <c r="BB368" s="225"/>
      <c r="BC368" s="225"/>
      <c r="BD368" s="225"/>
      <c r="BE368" s="225"/>
      <c r="BF368" s="225"/>
      <c r="BG368" s="225"/>
      <c r="BH368" s="225"/>
      <c r="BI368" s="225"/>
      <c r="BJ368" s="225"/>
      <c r="BK368" s="225"/>
      <c r="BL368" s="225"/>
      <c r="BM368" s="225"/>
      <c r="BN368" s="225"/>
      <c r="BO368" s="225"/>
      <c r="BP368" s="225"/>
      <c r="BQ368" s="225"/>
      <c r="BR368" s="225"/>
      <c r="BS368" s="225"/>
      <c r="BT368" s="225"/>
      <c r="BU368" s="225"/>
      <c r="BV368" s="225"/>
      <c r="BW368" s="225"/>
      <c r="BX368" s="225"/>
      <c r="BY368" s="225"/>
      <c r="BZ368" s="225"/>
      <c r="CA368" s="225"/>
      <c r="CB368" s="225"/>
      <c r="CC368" s="225"/>
      <c r="CD368" s="225"/>
      <c r="CE368" s="225"/>
      <c r="CF368" s="225"/>
      <c r="CG368" s="64"/>
      <c r="CH368" s="64"/>
      <c r="CI368" s="64"/>
      <c r="CJ368" s="64"/>
      <c r="CK368" s="64"/>
      <c r="CL368" s="64"/>
      <c r="CM368" s="64"/>
    </row>
    <row r="369" spans="1:95" s="1" customFormat="1" ht="27.95" customHeight="1" x14ac:dyDescent="0.2">
      <c r="A369" s="375"/>
      <c r="B369" s="7"/>
      <c r="C369" s="494" t="s">
        <v>763</v>
      </c>
      <c r="D369" s="741"/>
      <c r="E369" s="742"/>
      <c r="F369" s="742"/>
      <c r="G369" s="742"/>
      <c r="H369" s="742"/>
      <c r="I369" s="742"/>
      <c r="J369" s="742"/>
      <c r="K369" s="742"/>
      <c r="L369" s="742"/>
      <c r="M369" s="742"/>
      <c r="N369" s="742"/>
      <c r="O369" s="742"/>
      <c r="P369" s="742"/>
      <c r="Q369" s="742"/>
      <c r="R369" s="742"/>
      <c r="S369" s="742"/>
      <c r="T369" s="742"/>
      <c r="U369" s="742"/>
      <c r="V369" s="742"/>
      <c r="W369" s="743"/>
      <c r="X369" s="753"/>
      <c r="Y369" s="754"/>
      <c r="Z369" s="755"/>
      <c r="AA369" s="258" t="str">
        <f>IF(AND(ISTEXT(D369),COUNTIF(D367:W367,"a")),1,IF(COUNTIF(D367:W367,"a"),0,""))</f>
        <v/>
      </c>
      <c r="AB369" s="447"/>
      <c r="AC369" s="225"/>
      <c r="AD369" s="228"/>
      <c r="AE369" s="225"/>
      <c r="AF369" s="225"/>
      <c r="AG369" s="225"/>
      <c r="AH369" s="225"/>
      <c r="AI369" s="225"/>
      <c r="AJ369" s="225"/>
      <c r="AK369" s="225"/>
      <c r="AL369" s="225"/>
      <c r="AM369" s="225"/>
      <c r="AN369" s="225"/>
      <c r="AO369" s="225"/>
      <c r="AP369" s="225"/>
      <c r="AQ369" s="225"/>
      <c r="AR369" s="225"/>
      <c r="AS369" s="225"/>
      <c r="AT369" s="225"/>
      <c r="AU369" s="225"/>
      <c r="AV369" s="225"/>
      <c r="AW369" s="225"/>
      <c r="AX369" s="225"/>
      <c r="AY369" s="225"/>
      <c r="AZ369" s="225"/>
      <c r="BA369" s="225"/>
      <c r="BB369" s="225"/>
      <c r="BC369" s="225"/>
      <c r="BD369" s="225"/>
      <c r="BE369" s="225"/>
      <c r="BF369" s="225"/>
      <c r="BG369" s="225"/>
      <c r="BH369" s="225"/>
      <c r="BI369" s="225"/>
      <c r="BJ369" s="225"/>
      <c r="BK369" s="225"/>
      <c r="BL369" s="225"/>
      <c r="BM369" s="225"/>
      <c r="BN369" s="225"/>
      <c r="BO369" s="225"/>
      <c r="BP369" s="225"/>
      <c r="BQ369" s="225"/>
      <c r="BR369" s="225"/>
      <c r="BS369" s="225"/>
      <c r="BT369" s="225"/>
      <c r="BU369" s="225"/>
      <c r="BV369" s="225"/>
      <c r="BW369" s="225"/>
      <c r="BX369" s="225"/>
      <c r="BY369" s="225"/>
      <c r="BZ369" s="225"/>
      <c r="CA369" s="225"/>
      <c r="CB369" s="225"/>
      <c r="CC369" s="225"/>
      <c r="CD369" s="225"/>
      <c r="CE369" s="225"/>
      <c r="CF369" s="225"/>
      <c r="CG369" s="64"/>
      <c r="CH369" s="64"/>
      <c r="CI369" s="64"/>
      <c r="CJ369" s="64"/>
      <c r="CK369" s="64"/>
      <c r="CL369" s="64"/>
      <c r="CM369" s="64"/>
    </row>
    <row r="370" spans="1:95" s="1" customFormat="1" ht="88.5" customHeight="1" thickBot="1" x14ac:dyDescent="0.25">
      <c r="A370" s="375"/>
      <c r="B370" s="252" t="s">
        <v>1170</v>
      </c>
      <c r="C370" s="174" t="s">
        <v>1171</v>
      </c>
      <c r="D370" s="691"/>
      <c r="E370" s="692"/>
      <c r="F370" s="691"/>
      <c r="G370" s="692"/>
      <c r="H370" s="691"/>
      <c r="I370" s="692"/>
      <c r="J370" s="691"/>
      <c r="K370" s="692"/>
      <c r="L370" s="691"/>
      <c r="M370" s="692"/>
      <c r="N370" s="691"/>
      <c r="O370" s="692"/>
      <c r="P370" s="691"/>
      <c r="Q370" s="692"/>
      <c r="R370" s="691"/>
      <c r="S370" s="692"/>
      <c r="T370" s="691"/>
      <c r="U370" s="692"/>
      <c r="V370" s="691"/>
      <c r="W370" s="692"/>
      <c r="X370" s="464"/>
      <c r="Y370" s="107">
        <f t="shared" ref="Y370" si="54">IF(OR(D370="s",F370="s",H370="s",J370="s",L370="s",N370="s",P370="s",R370="s",T370="s",V370="s"), 0, IF(OR(D370="a",F370="a",H370="a",J370="a",L370="a",N370="a",P370="a",R370="a",T370="a",V370="a"),Z370,0))</f>
        <v>0</v>
      </c>
      <c r="Z370" s="371">
        <v>10</v>
      </c>
      <c r="AA370" s="256">
        <f>COUNTIF(D370:W370,"a")+COUNTIF(D370:W370,"s")</f>
        <v>0</v>
      </c>
      <c r="AB370" s="447"/>
      <c r="AC370" s="225"/>
      <c r="AD370" s="228"/>
      <c r="AE370" s="225"/>
      <c r="AF370" s="225"/>
      <c r="AG370" s="225"/>
      <c r="AH370" s="225"/>
      <c r="AI370" s="225"/>
      <c r="AJ370" s="225"/>
      <c r="AK370" s="225"/>
      <c r="AL370" s="225"/>
      <c r="AM370" s="225"/>
      <c r="AN370" s="225"/>
      <c r="AO370" s="225"/>
      <c r="AP370" s="225"/>
      <c r="AQ370" s="225"/>
      <c r="AR370" s="225"/>
      <c r="AS370" s="225"/>
      <c r="AT370" s="225"/>
      <c r="AU370" s="225"/>
      <c r="AV370" s="225"/>
      <c r="AW370" s="225"/>
      <c r="AX370" s="225"/>
      <c r="AY370" s="225"/>
      <c r="AZ370" s="225"/>
      <c r="BA370" s="225"/>
      <c r="BB370" s="225"/>
      <c r="BC370" s="225"/>
      <c r="BD370" s="225"/>
      <c r="BE370" s="225"/>
      <c r="BF370" s="225"/>
      <c r="BG370" s="225"/>
      <c r="BH370" s="225"/>
      <c r="BI370" s="225"/>
      <c r="BJ370" s="225"/>
      <c r="BK370" s="225"/>
      <c r="BL370" s="225"/>
      <c r="BM370" s="225"/>
      <c r="BN370" s="225"/>
      <c r="BO370" s="225"/>
      <c r="BP370" s="225"/>
      <c r="BQ370" s="225"/>
      <c r="BR370" s="225"/>
      <c r="BS370" s="225"/>
      <c r="BT370" s="225"/>
      <c r="BU370" s="225"/>
      <c r="BV370" s="225"/>
      <c r="BW370" s="225"/>
      <c r="BX370" s="225"/>
      <c r="BY370" s="225"/>
      <c r="BZ370" s="225"/>
      <c r="CA370" s="225"/>
      <c r="CB370" s="225"/>
      <c r="CC370" s="225"/>
      <c r="CD370" s="225"/>
      <c r="CE370" s="64"/>
      <c r="CF370" s="64"/>
      <c r="CG370" s="64"/>
      <c r="CH370" s="64"/>
      <c r="CI370" s="64"/>
      <c r="CJ370" s="64"/>
      <c r="CK370" s="64"/>
      <c r="CL370" s="64"/>
      <c r="CM370" s="64"/>
      <c r="CN370" s="64"/>
      <c r="CO370" s="64"/>
      <c r="CP370" s="64"/>
      <c r="CQ370" s="64"/>
    </row>
    <row r="371" spans="1:95" s="1" customFormat="1" ht="21" customHeight="1" thickTop="1" thickBot="1" x14ac:dyDescent="0.25">
      <c r="A371" s="375"/>
      <c r="B371" s="67"/>
      <c r="C371" s="130"/>
      <c r="D371" s="697" t="s">
        <v>199</v>
      </c>
      <c r="E371" s="698"/>
      <c r="F371" s="698"/>
      <c r="G371" s="698"/>
      <c r="H371" s="698"/>
      <c r="I371" s="698"/>
      <c r="J371" s="698"/>
      <c r="K371" s="698"/>
      <c r="L371" s="698"/>
      <c r="M371" s="698"/>
      <c r="N371" s="698"/>
      <c r="O371" s="698"/>
      <c r="P371" s="698"/>
      <c r="Q371" s="698"/>
      <c r="R371" s="698"/>
      <c r="S371" s="698"/>
      <c r="T371" s="698"/>
      <c r="U371" s="698"/>
      <c r="V371" s="698"/>
      <c r="W371" s="698"/>
      <c r="X371" s="744"/>
      <c r="Y371" s="245">
        <f>SUM(Y305:Y370)</f>
        <v>0</v>
      </c>
      <c r="Z371" s="373">
        <f>SUM(Z305:Z310)+Z317+SUM(Z320:Z370)</f>
        <v>200</v>
      </c>
      <c r="AA371" s="256"/>
      <c r="AB371" s="64"/>
      <c r="AC371" s="225"/>
      <c r="AD371" s="228"/>
      <c r="AE371" s="225"/>
      <c r="AF371" s="225"/>
      <c r="AG371" s="225"/>
      <c r="AH371" s="225"/>
      <c r="AI371" s="225"/>
      <c r="AJ371" s="225"/>
      <c r="AK371" s="225"/>
      <c r="AL371" s="225"/>
      <c r="AM371" s="225"/>
      <c r="AN371" s="225"/>
      <c r="AO371" s="225"/>
      <c r="AP371" s="225"/>
      <c r="AQ371" s="225"/>
      <c r="AR371" s="225"/>
      <c r="AS371" s="225"/>
      <c r="AT371" s="225"/>
      <c r="AU371" s="225"/>
      <c r="AV371" s="225"/>
      <c r="AW371" s="225"/>
      <c r="AX371" s="225"/>
      <c r="AY371" s="225"/>
      <c r="AZ371" s="225"/>
      <c r="BA371" s="225"/>
      <c r="BB371" s="225"/>
      <c r="BC371" s="225"/>
      <c r="BD371" s="225"/>
      <c r="BE371" s="225"/>
      <c r="BF371" s="225"/>
      <c r="BG371" s="225"/>
      <c r="BH371" s="225"/>
      <c r="BI371" s="225"/>
      <c r="BJ371" s="225"/>
      <c r="BK371" s="225"/>
      <c r="BL371" s="225"/>
      <c r="BM371" s="225"/>
      <c r="BN371" s="225"/>
      <c r="BO371" s="225"/>
      <c r="BP371" s="225"/>
      <c r="BQ371" s="225"/>
      <c r="BR371" s="225"/>
      <c r="BS371" s="225"/>
      <c r="BT371" s="225"/>
      <c r="BU371" s="225"/>
      <c r="BV371" s="225"/>
      <c r="BW371" s="225"/>
      <c r="BX371" s="225"/>
      <c r="BY371" s="225"/>
      <c r="BZ371" s="225"/>
      <c r="CA371" s="225"/>
      <c r="CB371" s="225"/>
      <c r="CC371" s="225"/>
      <c r="CD371" s="225"/>
      <c r="CE371" s="64"/>
      <c r="CF371" s="64"/>
      <c r="CG371" s="64"/>
      <c r="CH371" s="64"/>
      <c r="CI371" s="64"/>
      <c r="CJ371" s="64"/>
      <c r="CK371" s="64"/>
      <c r="CL371" s="64"/>
      <c r="CM371" s="64"/>
      <c r="CN371" s="64"/>
      <c r="CO371" s="64"/>
      <c r="CP371" s="64"/>
      <c r="CQ371" s="64"/>
    </row>
    <row r="372" spans="1:95" s="1" customFormat="1" ht="21" customHeight="1" thickBot="1" x14ac:dyDescent="0.25">
      <c r="A372" s="365"/>
      <c r="B372" s="170"/>
      <c r="C372" s="171"/>
      <c r="D372" s="700"/>
      <c r="E372" s="701"/>
      <c r="F372" s="745">
        <v>0</v>
      </c>
      <c r="G372" s="694"/>
      <c r="H372" s="694"/>
      <c r="I372" s="694"/>
      <c r="J372" s="694"/>
      <c r="K372" s="694"/>
      <c r="L372" s="694"/>
      <c r="M372" s="694"/>
      <c r="N372" s="694"/>
      <c r="O372" s="694"/>
      <c r="P372" s="694"/>
      <c r="Q372" s="694"/>
      <c r="R372" s="694"/>
      <c r="S372" s="694"/>
      <c r="T372" s="694"/>
      <c r="U372" s="694"/>
      <c r="V372" s="694"/>
      <c r="W372" s="694"/>
      <c r="X372" s="694"/>
      <c r="Y372" s="694"/>
      <c r="Z372" s="695"/>
      <c r="AA372" s="256"/>
      <c r="AB372" s="64"/>
      <c r="AC372" s="225"/>
      <c r="AD372" s="228"/>
      <c r="AE372" s="225"/>
      <c r="AF372" s="225"/>
      <c r="AG372" s="225"/>
      <c r="AH372" s="225"/>
      <c r="AI372" s="225"/>
      <c r="AJ372" s="225"/>
      <c r="AK372" s="225"/>
      <c r="AL372" s="225"/>
      <c r="AM372" s="225"/>
      <c r="AN372" s="225"/>
      <c r="AO372" s="225"/>
      <c r="AP372" s="225"/>
      <c r="AQ372" s="225"/>
      <c r="AR372" s="225"/>
      <c r="AS372" s="225"/>
      <c r="AT372" s="225"/>
      <c r="AU372" s="225"/>
      <c r="AV372" s="225"/>
      <c r="AW372" s="225"/>
      <c r="AX372" s="225"/>
      <c r="AY372" s="225"/>
      <c r="AZ372" s="225"/>
      <c r="BA372" s="225"/>
      <c r="BB372" s="225"/>
      <c r="BC372" s="225"/>
      <c r="BD372" s="225"/>
      <c r="BE372" s="225"/>
      <c r="BF372" s="225"/>
      <c r="BG372" s="225"/>
      <c r="BH372" s="225"/>
      <c r="BI372" s="225"/>
      <c r="BJ372" s="225"/>
      <c r="BK372" s="225"/>
      <c r="BL372" s="225"/>
      <c r="BM372" s="225"/>
      <c r="BN372" s="225"/>
      <c r="BO372" s="225"/>
      <c r="BP372" s="225"/>
      <c r="BQ372" s="225"/>
      <c r="BR372" s="225"/>
      <c r="BS372" s="225"/>
      <c r="BT372" s="225"/>
      <c r="BU372" s="225"/>
      <c r="BV372" s="225"/>
      <c r="BW372" s="225"/>
      <c r="BX372" s="225"/>
      <c r="BY372" s="225"/>
      <c r="BZ372" s="225"/>
      <c r="CA372" s="225"/>
      <c r="CB372" s="225"/>
      <c r="CC372" s="225"/>
      <c r="CD372" s="225"/>
      <c r="CE372" s="64"/>
      <c r="CF372" s="64"/>
      <c r="CG372" s="64"/>
      <c r="CH372" s="64"/>
      <c r="CI372" s="64"/>
      <c r="CJ372" s="64"/>
      <c r="CK372" s="64"/>
      <c r="CL372" s="64"/>
      <c r="CM372" s="64"/>
      <c r="CN372" s="64"/>
      <c r="CO372" s="64"/>
      <c r="CP372" s="64"/>
      <c r="CQ372" s="64"/>
    </row>
    <row r="373" spans="1:95" s="1" customFormat="1" ht="30" customHeight="1" thickBot="1" x14ac:dyDescent="0.25">
      <c r="A373" s="362"/>
      <c r="B373" s="301" t="s">
        <v>1123</v>
      </c>
      <c r="C373" s="176" t="s">
        <v>1124</v>
      </c>
      <c r="D373" s="322"/>
      <c r="E373" s="320"/>
      <c r="F373" s="323"/>
      <c r="G373" s="321"/>
      <c r="H373" s="34"/>
      <c r="I373" s="320"/>
      <c r="J373" s="188"/>
      <c r="K373" s="321"/>
      <c r="L373" s="322"/>
      <c r="M373" s="320"/>
      <c r="N373" s="323"/>
      <c r="O373" s="321"/>
      <c r="P373" s="322"/>
      <c r="Q373" s="320"/>
      <c r="R373" s="323"/>
      <c r="S373" s="321"/>
      <c r="T373" s="322"/>
      <c r="U373" s="320"/>
      <c r="V373" s="323"/>
      <c r="W373" s="320"/>
      <c r="X373" s="74"/>
      <c r="Y373" s="591"/>
      <c r="Z373" s="208"/>
      <c r="AA373" s="14"/>
      <c r="AB373" s="64"/>
      <c r="AC373" s="225"/>
      <c r="AD373" s="228"/>
      <c r="AE373" s="225"/>
      <c r="AF373" s="225"/>
      <c r="AG373" s="225"/>
      <c r="AH373" s="225"/>
      <c r="AI373" s="225"/>
      <c r="AJ373" s="225"/>
      <c r="AK373" s="225"/>
      <c r="AL373" s="225"/>
      <c r="AM373" s="225"/>
      <c r="AN373" s="225"/>
      <c r="AO373" s="225"/>
      <c r="AP373" s="225"/>
      <c r="AQ373" s="225"/>
      <c r="AR373" s="225"/>
      <c r="AS373" s="225"/>
      <c r="AT373" s="225"/>
      <c r="AU373" s="225"/>
      <c r="AV373" s="225"/>
      <c r="AW373" s="225"/>
      <c r="AX373" s="225"/>
      <c r="AY373" s="225"/>
      <c r="AZ373" s="225"/>
      <c r="BA373" s="225"/>
      <c r="BB373" s="225"/>
      <c r="BC373" s="225"/>
      <c r="BD373" s="225"/>
      <c r="BE373" s="225"/>
      <c r="BF373" s="225"/>
      <c r="BG373" s="225"/>
      <c r="BH373" s="225"/>
      <c r="BI373" s="225"/>
      <c r="BJ373" s="225"/>
      <c r="BK373" s="225"/>
      <c r="BL373" s="225"/>
      <c r="BM373" s="225"/>
      <c r="BN373" s="225"/>
      <c r="BO373" s="225"/>
      <c r="BP373" s="225"/>
      <c r="BQ373" s="225"/>
      <c r="BR373" s="225"/>
      <c r="BS373" s="225"/>
      <c r="BT373" s="225"/>
      <c r="BU373" s="225"/>
      <c r="BV373" s="225"/>
      <c r="BW373" s="225"/>
      <c r="BX373" s="225"/>
      <c r="BY373" s="225"/>
      <c r="BZ373" s="225"/>
      <c r="CA373" s="225"/>
      <c r="CB373" s="225"/>
      <c r="CC373" s="225"/>
      <c r="CD373" s="225"/>
      <c r="CE373" s="225"/>
      <c r="CF373" s="225"/>
      <c r="CG373" s="64"/>
      <c r="CH373" s="64"/>
      <c r="CI373" s="64"/>
      <c r="CJ373" s="64"/>
      <c r="CK373" s="64"/>
      <c r="CL373" s="64"/>
      <c r="CM373" s="64"/>
    </row>
    <row r="374" spans="1:95" s="1" customFormat="1" ht="30" customHeight="1" x14ac:dyDescent="0.2">
      <c r="A374" s="362"/>
      <c r="B374" s="11"/>
      <c r="C374" s="347" t="s">
        <v>804</v>
      </c>
      <c r="D374" s="725"/>
      <c r="E374" s="726"/>
      <c r="F374" s="726"/>
      <c r="G374" s="726"/>
      <c r="H374" s="726"/>
      <c r="I374" s="726"/>
      <c r="J374" s="726"/>
      <c r="K374" s="726"/>
      <c r="L374" s="726"/>
      <c r="M374" s="726"/>
      <c r="N374" s="726"/>
      <c r="O374" s="726"/>
      <c r="P374" s="726"/>
      <c r="Q374" s="726"/>
      <c r="R374" s="726"/>
      <c r="S374" s="726"/>
      <c r="T374" s="726"/>
      <c r="U374" s="726"/>
      <c r="V374" s="726"/>
      <c r="W374" s="726"/>
      <c r="X374" s="726"/>
      <c r="Y374" s="726"/>
      <c r="Z374" s="727"/>
      <c r="AA374" s="66"/>
      <c r="AB374" s="64"/>
      <c r="AC374" s="225"/>
      <c r="AD374" s="228"/>
      <c r="AE374" s="225"/>
      <c r="AF374" s="225"/>
      <c r="AG374" s="225"/>
      <c r="AH374" s="225"/>
      <c r="AI374" s="225"/>
      <c r="AJ374" s="225"/>
      <c r="AK374" s="225"/>
      <c r="AL374" s="225"/>
      <c r="AM374" s="225"/>
      <c r="AN374" s="225"/>
      <c r="AO374" s="225"/>
      <c r="AP374" s="225"/>
      <c r="AQ374" s="225"/>
      <c r="AR374" s="225"/>
      <c r="AS374" s="225"/>
      <c r="AT374" s="225"/>
      <c r="AU374" s="225"/>
      <c r="AV374" s="225"/>
      <c r="AW374" s="225"/>
      <c r="AX374" s="225"/>
      <c r="AY374" s="225"/>
      <c r="AZ374" s="225"/>
      <c r="BA374" s="225"/>
      <c r="BB374" s="225"/>
      <c r="BC374" s="225"/>
      <c r="BD374" s="225"/>
      <c r="BE374" s="225"/>
      <c r="BF374" s="225"/>
      <c r="BG374" s="225"/>
      <c r="BH374" s="225"/>
      <c r="BI374" s="225"/>
      <c r="BJ374" s="225"/>
      <c r="BK374" s="225"/>
      <c r="BL374" s="225"/>
      <c r="BM374" s="225"/>
      <c r="BN374" s="225"/>
      <c r="BO374" s="225"/>
      <c r="BP374" s="225"/>
      <c r="BQ374" s="225"/>
      <c r="BR374" s="225"/>
      <c r="BS374" s="225"/>
      <c r="BT374" s="225"/>
      <c r="BU374" s="225"/>
      <c r="BV374" s="225"/>
      <c r="BW374" s="225"/>
      <c r="BX374" s="225"/>
      <c r="BY374" s="225"/>
      <c r="BZ374" s="225"/>
      <c r="CA374" s="225"/>
      <c r="CB374" s="225"/>
      <c r="CC374" s="225"/>
      <c r="CD374" s="225"/>
      <c r="CE374" s="64"/>
      <c r="CF374" s="64"/>
      <c r="CG374" s="64"/>
      <c r="CH374" s="64"/>
      <c r="CI374" s="64"/>
      <c r="CJ374" s="64"/>
      <c r="CK374" s="64"/>
      <c r="CL374" s="64"/>
      <c r="CM374" s="64"/>
      <c r="CN374" s="64"/>
      <c r="CO374" s="64"/>
      <c r="CP374" s="64"/>
      <c r="CQ374" s="64"/>
    </row>
    <row r="375" spans="1:95" s="1" customFormat="1" ht="30" customHeight="1" x14ac:dyDescent="0.2">
      <c r="A375" s="362"/>
      <c r="B375" s="11"/>
      <c r="C375" s="347" t="s">
        <v>1125</v>
      </c>
      <c r="D375" s="725"/>
      <c r="E375" s="726"/>
      <c r="F375" s="726"/>
      <c r="G375" s="726"/>
      <c r="H375" s="726"/>
      <c r="I375" s="726"/>
      <c r="J375" s="726"/>
      <c r="K375" s="726"/>
      <c r="L375" s="726"/>
      <c r="M375" s="726"/>
      <c r="N375" s="726"/>
      <c r="O375" s="726"/>
      <c r="P375" s="726"/>
      <c r="Q375" s="726"/>
      <c r="R375" s="726"/>
      <c r="S375" s="726"/>
      <c r="T375" s="726"/>
      <c r="U375" s="726"/>
      <c r="V375" s="726"/>
      <c r="W375" s="726"/>
      <c r="X375" s="726"/>
      <c r="Y375" s="726"/>
      <c r="Z375" s="727"/>
      <c r="AA375" s="66"/>
      <c r="AB375" s="64"/>
      <c r="AC375" s="225"/>
      <c r="AD375" s="228"/>
      <c r="AE375" s="225"/>
      <c r="AF375" s="225"/>
      <c r="AG375" s="225"/>
      <c r="AH375" s="225"/>
      <c r="AI375" s="225"/>
      <c r="AJ375" s="225"/>
      <c r="AK375" s="225"/>
      <c r="AL375" s="225"/>
      <c r="AM375" s="225"/>
      <c r="AN375" s="225"/>
      <c r="AO375" s="225"/>
      <c r="AP375" s="225"/>
      <c r="AQ375" s="225"/>
      <c r="AR375" s="225"/>
      <c r="AS375" s="225"/>
      <c r="AT375" s="225"/>
      <c r="AU375" s="225"/>
      <c r="AV375" s="225"/>
      <c r="AW375" s="225"/>
      <c r="AX375" s="225"/>
      <c r="AY375" s="225"/>
      <c r="AZ375" s="225"/>
      <c r="BA375" s="225"/>
      <c r="BB375" s="225"/>
      <c r="BC375" s="225"/>
      <c r="BD375" s="225"/>
      <c r="BE375" s="225"/>
      <c r="BF375" s="225"/>
      <c r="BG375" s="225"/>
      <c r="BH375" s="225"/>
      <c r="BI375" s="225"/>
      <c r="BJ375" s="225"/>
      <c r="BK375" s="225"/>
      <c r="BL375" s="225"/>
      <c r="BM375" s="225"/>
      <c r="BN375" s="225"/>
      <c r="BO375" s="225"/>
      <c r="BP375" s="225"/>
      <c r="BQ375" s="225"/>
      <c r="BR375" s="225"/>
      <c r="BS375" s="225"/>
      <c r="BT375" s="225"/>
      <c r="BU375" s="225"/>
      <c r="BV375" s="225"/>
      <c r="BW375" s="225"/>
      <c r="BX375" s="225"/>
      <c r="BY375" s="225"/>
      <c r="BZ375" s="225"/>
      <c r="CA375" s="225"/>
      <c r="CB375" s="225"/>
      <c r="CC375" s="225"/>
      <c r="CD375" s="225"/>
      <c r="CE375" s="64"/>
      <c r="CF375" s="64"/>
      <c r="CG375" s="64"/>
      <c r="CH375" s="64"/>
      <c r="CI375" s="64"/>
      <c r="CJ375" s="64"/>
      <c r="CK375" s="64"/>
      <c r="CL375" s="64"/>
      <c r="CM375" s="64"/>
      <c r="CN375" s="64"/>
      <c r="CO375" s="64"/>
      <c r="CP375" s="64"/>
      <c r="CQ375" s="64"/>
    </row>
    <row r="376" spans="1:95" s="258" customFormat="1" ht="67.7" customHeight="1" x14ac:dyDescent="0.2">
      <c r="A376" s="375"/>
      <c r="B376" s="266" t="s">
        <v>1126</v>
      </c>
      <c r="C376" s="143" t="s">
        <v>1127</v>
      </c>
      <c r="D376" s="654"/>
      <c r="E376" s="696"/>
      <c r="F376" s="654"/>
      <c r="G376" s="696"/>
      <c r="H376" s="654"/>
      <c r="I376" s="696"/>
      <c r="J376" s="654"/>
      <c r="K376" s="696"/>
      <c r="L376" s="654"/>
      <c r="M376" s="696"/>
      <c r="N376" s="654"/>
      <c r="O376" s="696"/>
      <c r="P376" s="654"/>
      <c r="Q376" s="696"/>
      <c r="R376" s="654"/>
      <c r="S376" s="696"/>
      <c r="T376" s="654"/>
      <c r="U376" s="696"/>
      <c r="V376" s="654"/>
      <c r="W376" s="696"/>
      <c r="X376" s="623"/>
      <c r="Y376" s="278">
        <f>IF(OR(D376="s",F376="s",H376="s",J376="s",L376="s",N376="s",P376="s",R376="s",T376="s",V376="s"), 0, IF(OR(D376="a",F376="a",H376="a",J376="a",L376="a",N376="a",P376="a",R376="a",T376="a",V376="a"),Z376,0))</f>
        <v>0</v>
      </c>
      <c r="Z376" s="376">
        <f>IF(X376="na",0,20)</f>
        <v>20</v>
      </c>
      <c r="AA376" s="66">
        <f>IF(AND(COUNTIF(D376:W376,"s"),X378="na"),0,COUNTIF(D376:W376,"a")+COUNTIF(D376:W376,"s")+COUNTIF(X376,"na"))</f>
        <v>0</v>
      </c>
      <c r="AB376" s="447"/>
      <c r="AC376" s="257"/>
      <c r="AD376" s="228"/>
      <c r="AE376" s="257"/>
      <c r="AF376" s="257"/>
      <c r="AG376" s="257"/>
      <c r="AH376" s="257"/>
      <c r="AI376" s="257"/>
      <c r="AJ376" s="257"/>
      <c r="AK376" s="257"/>
      <c r="AL376" s="257"/>
      <c r="AM376" s="257"/>
      <c r="AN376" s="257"/>
      <c r="AO376" s="257"/>
      <c r="AP376" s="257"/>
      <c r="AQ376" s="257"/>
      <c r="AR376" s="257"/>
      <c r="AS376" s="257"/>
      <c r="AT376" s="257"/>
      <c r="AU376" s="257"/>
      <c r="AV376" s="257"/>
      <c r="AW376" s="257"/>
      <c r="AX376" s="257"/>
      <c r="AY376" s="257"/>
      <c r="AZ376" s="257"/>
      <c r="BA376" s="257"/>
      <c r="BB376" s="257"/>
      <c r="BC376" s="257"/>
      <c r="BD376" s="257"/>
      <c r="BE376" s="257"/>
      <c r="BF376" s="257"/>
      <c r="BG376" s="257"/>
      <c r="BH376" s="257"/>
      <c r="BI376" s="257"/>
      <c r="BJ376" s="257"/>
      <c r="BK376" s="257"/>
      <c r="BL376" s="257"/>
      <c r="BM376" s="257"/>
      <c r="BN376" s="257"/>
      <c r="BO376" s="257"/>
      <c r="BP376" s="257"/>
      <c r="BQ376" s="257"/>
      <c r="BR376" s="257"/>
      <c r="BS376" s="257"/>
      <c r="BT376" s="257"/>
      <c r="BU376" s="257"/>
      <c r="BV376" s="257"/>
      <c r="BW376" s="257"/>
      <c r="BX376" s="257"/>
      <c r="BY376" s="257"/>
      <c r="BZ376" s="257"/>
      <c r="CA376" s="257"/>
      <c r="CB376" s="257"/>
      <c r="CC376" s="257"/>
      <c r="CD376" s="257"/>
      <c r="CE376" s="256"/>
      <c r="CF376" s="256"/>
      <c r="CG376" s="256"/>
      <c r="CH376" s="256"/>
      <c r="CI376" s="256"/>
      <c r="CJ376" s="256"/>
      <c r="CK376" s="256"/>
      <c r="CL376" s="256"/>
      <c r="CM376" s="256"/>
      <c r="CN376" s="256"/>
      <c r="CO376" s="256"/>
      <c r="CP376" s="256"/>
      <c r="CQ376" s="256"/>
    </row>
    <row r="377" spans="1:95" s="1" customFormat="1" ht="30" customHeight="1" x14ac:dyDescent="0.2">
      <c r="A377" s="362"/>
      <c r="B377" s="11"/>
      <c r="C377" s="347" t="s">
        <v>1128</v>
      </c>
      <c r="D377" s="725"/>
      <c r="E377" s="726"/>
      <c r="F377" s="726"/>
      <c r="G377" s="726"/>
      <c r="H377" s="726"/>
      <c r="I377" s="726"/>
      <c r="J377" s="726"/>
      <c r="K377" s="726"/>
      <c r="L377" s="726"/>
      <c r="M377" s="726"/>
      <c r="N377" s="726"/>
      <c r="O377" s="726"/>
      <c r="P377" s="726"/>
      <c r="Q377" s="726"/>
      <c r="R377" s="726"/>
      <c r="S377" s="726"/>
      <c r="T377" s="726"/>
      <c r="U377" s="726"/>
      <c r="V377" s="726"/>
      <c r="W377" s="726"/>
      <c r="X377" s="726"/>
      <c r="Y377" s="726"/>
      <c r="Z377" s="727"/>
      <c r="AA377" s="66"/>
      <c r="AB377" s="64"/>
      <c r="AC377" s="225"/>
      <c r="AD377" s="228"/>
      <c r="AE377" s="225"/>
      <c r="AF377" s="225"/>
      <c r="AG377" s="225"/>
      <c r="AH377" s="225"/>
      <c r="AI377" s="225"/>
      <c r="AJ377" s="225"/>
      <c r="AK377" s="225"/>
      <c r="AL377" s="225"/>
      <c r="AM377" s="225"/>
      <c r="AN377" s="225"/>
      <c r="AO377" s="225"/>
      <c r="AP377" s="225"/>
      <c r="AQ377" s="225"/>
      <c r="AR377" s="225"/>
      <c r="AS377" s="225"/>
      <c r="AT377" s="225"/>
      <c r="AU377" s="225"/>
      <c r="AV377" s="225"/>
      <c r="AW377" s="225"/>
      <c r="AX377" s="225"/>
      <c r="AY377" s="225"/>
      <c r="AZ377" s="225"/>
      <c r="BA377" s="225"/>
      <c r="BB377" s="225"/>
      <c r="BC377" s="225"/>
      <c r="BD377" s="225"/>
      <c r="BE377" s="225"/>
      <c r="BF377" s="225"/>
      <c r="BG377" s="225"/>
      <c r="BH377" s="225"/>
      <c r="BI377" s="225"/>
      <c r="BJ377" s="225"/>
      <c r="BK377" s="225"/>
      <c r="BL377" s="225"/>
      <c r="BM377" s="225"/>
      <c r="BN377" s="225"/>
      <c r="BO377" s="225"/>
      <c r="BP377" s="225"/>
      <c r="BQ377" s="225"/>
      <c r="BR377" s="225"/>
      <c r="BS377" s="225"/>
      <c r="BT377" s="225"/>
      <c r="BU377" s="225"/>
      <c r="BV377" s="225"/>
      <c r="BW377" s="225"/>
      <c r="BX377" s="225"/>
      <c r="BY377" s="225"/>
      <c r="BZ377" s="225"/>
      <c r="CA377" s="225"/>
      <c r="CB377" s="225"/>
      <c r="CC377" s="225"/>
      <c r="CD377" s="225"/>
      <c r="CE377" s="64"/>
      <c r="CF377" s="64"/>
      <c r="CG377" s="64"/>
      <c r="CH377" s="64"/>
      <c r="CI377" s="64"/>
      <c r="CJ377" s="64"/>
      <c r="CK377" s="64"/>
      <c r="CL377" s="64"/>
      <c r="CM377" s="64"/>
      <c r="CN377" s="64"/>
      <c r="CO377" s="64"/>
      <c r="CP377" s="64"/>
      <c r="CQ377" s="64"/>
    </row>
    <row r="378" spans="1:95" s="258" customFormat="1" ht="45" customHeight="1" x14ac:dyDescent="0.2">
      <c r="A378" s="375"/>
      <c r="B378" s="250" t="s">
        <v>1129</v>
      </c>
      <c r="C378" s="143" t="s">
        <v>1158</v>
      </c>
      <c r="D378" s="651"/>
      <c r="E378" s="682"/>
      <c r="F378" s="651"/>
      <c r="G378" s="682"/>
      <c r="H378" s="651"/>
      <c r="I378" s="682"/>
      <c r="J378" s="651"/>
      <c r="K378" s="682"/>
      <c r="L378" s="651"/>
      <c r="M378" s="682"/>
      <c r="N378" s="651"/>
      <c r="O378" s="682"/>
      <c r="P378" s="651"/>
      <c r="Q378" s="682"/>
      <c r="R378" s="651"/>
      <c r="S378" s="682"/>
      <c r="T378" s="651"/>
      <c r="U378" s="682"/>
      <c r="V378" s="651"/>
      <c r="W378" s="682"/>
      <c r="X378" s="623"/>
      <c r="Y378" s="278">
        <f>IF(OR(D378="s",F378="s",H378="s",J378="s",L378="s",N378="s",P378="s",R378="s",T378="s",V378="s"), 0, IF(OR(D378="a",F378="a",H378="a",J378="a",L378="a",N378="a",P378="a",R378="a",T378="a",V378="a"),Z378,0))</f>
        <v>0</v>
      </c>
      <c r="Z378" s="376">
        <f>IF(X378="na",0,10)</f>
        <v>10</v>
      </c>
      <c r="AA378" s="66">
        <f>IF(AND(COUNTIF(D376:W376,"s"),X378="na"),0,COUNTIF(D378:W378,"a")+COUNTIF(D378:W378,"s")+COUNTIF(X378,"na"))</f>
        <v>0</v>
      </c>
      <c r="AB378" s="447"/>
      <c r="AC378" s="257"/>
      <c r="AD378" s="228"/>
      <c r="AE378" s="257"/>
      <c r="AF378" s="257"/>
      <c r="AG378" s="257"/>
      <c r="AH378" s="257"/>
      <c r="AI378" s="257"/>
      <c r="AJ378" s="257"/>
      <c r="AK378" s="257"/>
      <c r="AL378" s="257"/>
      <c r="AM378" s="257"/>
      <c r="AN378" s="257"/>
      <c r="AO378" s="257"/>
      <c r="AP378" s="257"/>
      <c r="AQ378" s="257"/>
      <c r="AR378" s="257"/>
      <c r="AS378" s="257"/>
      <c r="AT378" s="257"/>
      <c r="AU378" s="257"/>
      <c r="AV378" s="257"/>
      <c r="AW378" s="257"/>
      <c r="AX378" s="257"/>
      <c r="AY378" s="257"/>
      <c r="AZ378" s="257"/>
      <c r="BA378" s="257"/>
      <c r="BB378" s="257"/>
      <c r="BC378" s="257"/>
      <c r="BD378" s="257"/>
      <c r="BE378" s="257"/>
      <c r="BF378" s="257"/>
      <c r="BG378" s="257"/>
      <c r="BH378" s="257"/>
      <c r="BI378" s="257"/>
      <c r="BJ378" s="257"/>
      <c r="BK378" s="257"/>
      <c r="BL378" s="257"/>
      <c r="BM378" s="257"/>
      <c r="BN378" s="257"/>
      <c r="BO378" s="257"/>
      <c r="BP378" s="257"/>
      <c r="BQ378" s="257"/>
      <c r="BR378" s="257"/>
      <c r="BS378" s="257"/>
      <c r="BT378" s="257"/>
      <c r="BU378" s="257"/>
      <c r="BV378" s="257"/>
      <c r="BW378" s="257"/>
      <c r="BX378" s="257"/>
      <c r="BY378" s="257"/>
      <c r="BZ378" s="257"/>
      <c r="CA378" s="257"/>
      <c r="CB378" s="257"/>
      <c r="CC378" s="257"/>
      <c r="CD378" s="257"/>
      <c r="CE378" s="256"/>
      <c r="CF378" s="256"/>
      <c r="CG378" s="256"/>
      <c r="CH378" s="256"/>
      <c r="CI378" s="256"/>
      <c r="CJ378" s="256"/>
      <c r="CK378" s="256"/>
      <c r="CL378" s="256"/>
      <c r="CM378" s="256"/>
      <c r="CN378" s="256"/>
      <c r="CO378" s="256"/>
      <c r="CP378" s="256"/>
      <c r="CQ378" s="256"/>
    </row>
    <row r="379" spans="1:95" s="1" customFormat="1" ht="30" customHeight="1" x14ac:dyDescent="0.2">
      <c r="A379" s="362"/>
      <c r="B379" s="11"/>
      <c r="C379" s="347" t="s">
        <v>801</v>
      </c>
      <c r="D379" s="725"/>
      <c r="E379" s="726"/>
      <c r="F379" s="726"/>
      <c r="G379" s="726"/>
      <c r="H379" s="726"/>
      <c r="I379" s="726"/>
      <c r="J379" s="726"/>
      <c r="K379" s="726"/>
      <c r="L379" s="726"/>
      <c r="M379" s="726"/>
      <c r="N379" s="726"/>
      <c r="O379" s="726"/>
      <c r="P379" s="726"/>
      <c r="Q379" s="726"/>
      <c r="R379" s="726"/>
      <c r="S379" s="726"/>
      <c r="T379" s="726"/>
      <c r="U379" s="726"/>
      <c r="V379" s="726"/>
      <c r="W379" s="726"/>
      <c r="X379" s="726"/>
      <c r="Y379" s="726"/>
      <c r="Z379" s="727"/>
      <c r="AA379" s="66"/>
      <c r="AB379" s="64"/>
      <c r="AC379" s="225"/>
      <c r="AD379" s="228"/>
      <c r="AE379" s="225"/>
      <c r="AF379" s="225"/>
      <c r="AG379" s="225"/>
      <c r="AH379" s="225"/>
      <c r="AI379" s="225"/>
      <c r="AJ379" s="225"/>
      <c r="AK379" s="225"/>
      <c r="AL379" s="225"/>
      <c r="AM379" s="225"/>
      <c r="AN379" s="225"/>
      <c r="AO379" s="225"/>
      <c r="AP379" s="225"/>
      <c r="AQ379" s="225"/>
      <c r="AR379" s="225"/>
      <c r="AS379" s="225"/>
      <c r="AT379" s="225"/>
      <c r="AU379" s="225"/>
      <c r="AV379" s="225"/>
      <c r="AW379" s="225"/>
      <c r="AX379" s="225"/>
      <c r="AY379" s="225"/>
      <c r="AZ379" s="225"/>
      <c r="BA379" s="225"/>
      <c r="BB379" s="225"/>
      <c r="BC379" s="225"/>
      <c r="BD379" s="225"/>
      <c r="BE379" s="225"/>
      <c r="BF379" s="225"/>
      <c r="BG379" s="225"/>
      <c r="BH379" s="225"/>
      <c r="BI379" s="225"/>
      <c r="BJ379" s="225"/>
      <c r="BK379" s="225"/>
      <c r="BL379" s="225"/>
      <c r="BM379" s="225"/>
      <c r="BN379" s="225"/>
      <c r="BO379" s="225"/>
      <c r="BP379" s="225"/>
      <c r="BQ379" s="225"/>
      <c r="BR379" s="225"/>
      <c r="BS379" s="225"/>
      <c r="BT379" s="225"/>
      <c r="BU379" s="225"/>
      <c r="BV379" s="225"/>
      <c r="BW379" s="225"/>
      <c r="BX379" s="225"/>
      <c r="BY379" s="225"/>
      <c r="BZ379" s="225"/>
      <c r="CA379" s="225"/>
      <c r="CB379" s="225"/>
      <c r="CC379" s="225"/>
      <c r="CD379" s="225"/>
      <c r="CE379" s="64"/>
      <c r="CF379" s="64"/>
      <c r="CG379" s="64"/>
      <c r="CH379" s="64"/>
      <c r="CI379" s="64"/>
      <c r="CJ379" s="64"/>
      <c r="CK379" s="64"/>
      <c r="CL379" s="64"/>
      <c r="CM379" s="64"/>
      <c r="CN379" s="64"/>
      <c r="CO379" s="64"/>
      <c r="CP379" s="64"/>
      <c r="CQ379" s="64"/>
    </row>
    <row r="380" spans="1:95" s="258" customFormat="1" ht="45" customHeight="1" x14ac:dyDescent="0.2">
      <c r="A380" s="375"/>
      <c r="B380" s="266" t="s">
        <v>1130</v>
      </c>
      <c r="C380" s="143" t="s">
        <v>1131</v>
      </c>
      <c r="D380" s="651"/>
      <c r="E380" s="682"/>
      <c r="F380" s="651"/>
      <c r="G380" s="682"/>
      <c r="H380" s="651"/>
      <c r="I380" s="682"/>
      <c r="J380" s="651"/>
      <c r="K380" s="682"/>
      <c r="L380" s="651"/>
      <c r="M380" s="682"/>
      <c r="N380" s="651"/>
      <c r="O380" s="682"/>
      <c r="P380" s="651"/>
      <c r="Q380" s="682"/>
      <c r="R380" s="651"/>
      <c r="S380" s="682"/>
      <c r="T380" s="651"/>
      <c r="U380" s="682"/>
      <c r="V380" s="651"/>
      <c r="W380" s="682"/>
      <c r="X380" s="627" t="str">
        <f>IF(OR(AND(X378="na",COUNTIF(D376:W376,"a")),AND(X376="na",X378="na")),"na","")</f>
        <v/>
      </c>
      <c r="Y380" s="278">
        <f>IF(OR(D380="s",F380="s",H380="s",J380="s",L380="s",N380="s",P380="s",R380="s",T380="s",V380="s"), 0, IF(OR(D380="a",F380="a",H380="a",J380="a",L380="a",N380="a",P380="a",R380="a",T380="a",V380="a"),Z380,0))</f>
        <v>0</v>
      </c>
      <c r="Z380" s="376">
        <f>IF(X380="na",0,10)</f>
        <v>10</v>
      </c>
      <c r="AA380" s="66">
        <f>COUNTIF(D380:W380,"a")+COUNTIF(D380:W380,"s")+COUNTIF(X380,"na")</f>
        <v>0</v>
      </c>
      <c r="AB380" s="447"/>
      <c r="AC380" s="257"/>
      <c r="AD380" s="228"/>
      <c r="AE380" s="257"/>
      <c r="AF380" s="257"/>
      <c r="AG380" s="257"/>
      <c r="AH380" s="257"/>
      <c r="AI380" s="257"/>
      <c r="AJ380" s="257"/>
      <c r="AK380" s="257"/>
      <c r="AL380" s="257"/>
      <c r="AM380" s="257"/>
      <c r="AN380" s="257"/>
      <c r="AO380" s="257"/>
      <c r="AP380" s="257"/>
      <c r="AQ380" s="257"/>
      <c r="AR380" s="257"/>
      <c r="AS380" s="257"/>
      <c r="AT380" s="257"/>
      <c r="AU380" s="257"/>
      <c r="AV380" s="257"/>
      <c r="AW380" s="257"/>
      <c r="AX380" s="257"/>
      <c r="AY380" s="257"/>
      <c r="AZ380" s="257"/>
      <c r="BA380" s="257"/>
      <c r="BB380" s="257"/>
      <c r="BC380" s="257"/>
      <c r="BD380" s="257"/>
      <c r="BE380" s="257"/>
      <c r="BF380" s="257"/>
      <c r="BG380" s="257"/>
      <c r="BH380" s="257"/>
      <c r="BI380" s="257"/>
      <c r="BJ380" s="257"/>
      <c r="BK380" s="257"/>
      <c r="BL380" s="257"/>
      <c r="BM380" s="257"/>
      <c r="BN380" s="257"/>
      <c r="BO380" s="257"/>
      <c r="BP380" s="257"/>
      <c r="BQ380" s="257"/>
      <c r="BR380" s="257"/>
      <c r="BS380" s="257"/>
      <c r="BT380" s="257"/>
      <c r="BU380" s="257"/>
      <c r="BV380" s="257"/>
      <c r="BW380" s="257"/>
      <c r="BX380" s="257"/>
      <c r="BY380" s="257"/>
      <c r="BZ380" s="257"/>
      <c r="CA380" s="257"/>
      <c r="CB380" s="257"/>
      <c r="CC380" s="257"/>
      <c r="CD380" s="257"/>
      <c r="CE380" s="256"/>
      <c r="CF380" s="256"/>
      <c r="CG380" s="256"/>
      <c r="CH380" s="256"/>
      <c r="CI380" s="256"/>
      <c r="CJ380" s="256"/>
      <c r="CK380" s="256"/>
      <c r="CL380" s="256"/>
      <c r="CM380" s="256"/>
      <c r="CN380" s="256"/>
      <c r="CO380" s="256"/>
      <c r="CP380" s="256"/>
      <c r="CQ380" s="256"/>
    </row>
    <row r="381" spans="1:95" s="1" customFormat="1" ht="30" customHeight="1" x14ac:dyDescent="0.2">
      <c r="A381" s="362"/>
      <c r="B381" s="11"/>
      <c r="C381" s="347" t="s">
        <v>1120</v>
      </c>
      <c r="D381" s="860"/>
      <c r="E381" s="763"/>
      <c r="F381" s="763"/>
      <c r="G381" s="763"/>
      <c r="H381" s="763"/>
      <c r="I381" s="763"/>
      <c r="J381" s="763"/>
      <c r="K381" s="763"/>
      <c r="L381" s="763"/>
      <c r="M381" s="763"/>
      <c r="N381" s="763"/>
      <c r="O381" s="763"/>
      <c r="P381" s="763"/>
      <c r="Q381" s="763"/>
      <c r="R381" s="763"/>
      <c r="S381" s="763"/>
      <c r="T381" s="763"/>
      <c r="U381" s="763"/>
      <c r="V381" s="763"/>
      <c r="W381" s="763"/>
      <c r="X381" s="726"/>
      <c r="Y381" s="726"/>
      <c r="Z381" s="727"/>
      <c r="AA381" s="66"/>
      <c r="AB381" s="64"/>
      <c r="AC381" s="225"/>
      <c r="AD381" s="228"/>
      <c r="AE381" s="225"/>
      <c r="AF381" s="225"/>
      <c r="AG381" s="225"/>
      <c r="AH381" s="225"/>
      <c r="AI381" s="225"/>
      <c r="AJ381" s="225"/>
      <c r="AK381" s="225"/>
      <c r="AL381" s="225"/>
      <c r="AM381" s="225"/>
      <c r="AN381" s="225"/>
      <c r="AO381" s="225"/>
      <c r="AP381" s="225"/>
      <c r="AQ381" s="225"/>
      <c r="AR381" s="225"/>
      <c r="AS381" s="225"/>
      <c r="AT381" s="225"/>
      <c r="AU381" s="225"/>
      <c r="AV381" s="225"/>
      <c r="AW381" s="225"/>
      <c r="AX381" s="225"/>
      <c r="AY381" s="225"/>
      <c r="AZ381" s="225"/>
      <c r="BA381" s="225"/>
      <c r="BB381" s="225"/>
      <c r="BC381" s="225"/>
      <c r="BD381" s="225"/>
      <c r="BE381" s="225"/>
      <c r="BF381" s="225"/>
      <c r="BG381" s="225"/>
      <c r="BH381" s="225"/>
      <c r="BI381" s="225"/>
      <c r="BJ381" s="225"/>
      <c r="BK381" s="225"/>
      <c r="BL381" s="225"/>
      <c r="BM381" s="225"/>
      <c r="BN381" s="225"/>
      <c r="BO381" s="225"/>
      <c r="BP381" s="225"/>
      <c r="BQ381" s="225"/>
      <c r="BR381" s="225"/>
      <c r="BS381" s="225"/>
      <c r="BT381" s="225"/>
      <c r="BU381" s="225"/>
      <c r="BV381" s="225"/>
      <c r="BW381" s="225"/>
      <c r="BX381" s="225"/>
      <c r="BY381" s="225"/>
      <c r="BZ381" s="225"/>
      <c r="CA381" s="225"/>
      <c r="CB381" s="225"/>
      <c r="CC381" s="225"/>
      <c r="CD381" s="225"/>
      <c r="CE381" s="64"/>
      <c r="CF381" s="64"/>
      <c r="CG381" s="64"/>
      <c r="CH381" s="64"/>
      <c r="CI381" s="64"/>
      <c r="CJ381" s="64"/>
      <c r="CK381" s="64"/>
      <c r="CL381" s="64"/>
      <c r="CM381" s="64"/>
      <c r="CN381" s="64"/>
      <c r="CO381" s="64"/>
      <c r="CP381" s="64"/>
      <c r="CQ381" s="64"/>
    </row>
    <row r="382" spans="1:95" s="258" customFormat="1" ht="45" customHeight="1" x14ac:dyDescent="0.2">
      <c r="A382" s="375"/>
      <c r="B382" s="266" t="s">
        <v>1132</v>
      </c>
      <c r="C382" s="143" t="s">
        <v>1159</v>
      </c>
      <c r="D382" s="654"/>
      <c r="E382" s="696"/>
      <c r="F382" s="654"/>
      <c r="G382" s="696"/>
      <c r="H382" s="654"/>
      <c r="I382" s="696"/>
      <c r="J382" s="654"/>
      <c r="K382" s="696"/>
      <c r="L382" s="654"/>
      <c r="M382" s="696"/>
      <c r="N382" s="654"/>
      <c r="O382" s="696"/>
      <c r="P382" s="654"/>
      <c r="Q382" s="696"/>
      <c r="R382" s="654"/>
      <c r="S382" s="696"/>
      <c r="T382" s="654"/>
      <c r="U382" s="696"/>
      <c r="V382" s="654"/>
      <c r="W382" s="696"/>
      <c r="X382" s="467" t="str">
        <f>IF(AND(X376="na",X378="na"),"na","")</f>
        <v/>
      </c>
      <c r="Y382" s="278">
        <f>IF(OR(D382="s",F382="s",H382="s",J382="s",L382="s",N382="s",P382="s",R382="s",T382="s",V382="s"), 0, IF(OR(D382="a",F382="a",H382="a",J382="a",L382="a",N382="a",P382="a",R382="a",T382="a",V382="a"),Z382,0))</f>
        <v>0</v>
      </c>
      <c r="Z382" s="376">
        <f>IF(X382="na",0,5)</f>
        <v>5</v>
      </c>
      <c r="AA382" s="66">
        <f>COUNTIF(D382:W382,"a")+COUNTIF(D382:W382,"s")+COUNTIF(X382,"na")</f>
        <v>0</v>
      </c>
      <c r="AB382" s="447"/>
      <c r="AC382" s="257"/>
      <c r="AD382" s="228"/>
      <c r="AE382" s="257"/>
      <c r="AF382" s="257"/>
      <c r="AG382" s="257"/>
      <c r="AH382" s="257"/>
      <c r="AI382" s="257"/>
      <c r="AJ382" s="257"/>
      <c r="AK382" s="257"/>
      <c r="AL382" s="257"/>
      <c r="AM382" s="257"/>
      <c r="AN382" s="257"/>
      <c r="AO382" s="257"/>
      <c r="AP382" s="257"/>
      <c r="AQ382" s="257"/>
      <c r="AR382" s="257"/>
      <c r="AS382" s="257"/>
      <c r="AT382" s="257"/>
      <c r="AU382" s="257"/>
      <c r="AV382" s="257"/>
      <c r="AW382" s="257"/>
      <c r="AX382" s="257"/>
      <c r="AY382" s="257"/>
      <c r="AZ382" s="257"/>
      <c r="BA382" s="257"/>
      <c r="BB382" s="257"/>
      <c r="BC382" s="257"/>
      <c r="BD382" s="257"/>
      <c r="BE382" s="257"/>
      <c r="BF382" s="257"/>
      <c r="BG382" s="257"/>
      <c r="BH382" s="257"/>
      <c r="BI382" s="257"/>
      <c r="BJ382" s="257"/>
      <c r="BK382" s="257"/>
      <c r="BL382" s="257"/>
      <c r="BM382" s="257"/>
      <c r="BN382" s="257"/>
      <c r="BO382" s="257"/>
      <c r="BP382" s="257"/>
      <c r="BQ382" s="257"/>
      <c r="BR382" s="257"/>
      <c r="BS382" s="257"/>
      <c r="BT382" s="257"/>
      <c r="BU382" s="257"/>
      <c r="BV382" s="257"/>
      <c r="BW382" s="257"/>
      <c r="BX382" s="257"/>
      <c r="BY382" s="257"/>
      <c r="BZ382" s="257"/>
      <c r="CA382" s="257"/>
      <c r="CB382" s="257"/>
      <c r="CC382" s="257"/>
      <c r="CD382" s="257"/>
      <c r="CE382" s="256"/>
      <c r="CF382" s="256"/>
      <c r="CG382" s="256"/>
      <c r="CH382" s="256"/>
      <c r="CI382" s="256"/>
      <c r="CJ382" s="256"/>
      <c r="CK382" s="256"/>
      <c r="CL382" s="256"/>
      <c r="CM382" s="256"/>
      <c r="CN382" s="256"/>
      <c r="CO382" s="256"/>
      <c r="CP382" s="256"/>
      <c r="CQ382" s="256"/>
    </row>
    <row r="383" spans="1:95" s="258" customFormat="1" ht="45" customHeight="1" thickBot="1" x14ac:dyDescent="0.25">
      <c r="A383" s="375"/>
      <c r="B383" s="266" t="s">
        <v>1133</v>
      </c>
      <c r="C383" s="143" t="s">
        <v>1160</v>
      </c>
      <c r="D383" s="654"/>
      <c r="E383" s="696"/>
      <c r="F383" s="654"/>
      <c r="G383" s="696"/>
      <c r="H383" s="654"/>
      <c r="I383" s="696"/>
      <c r="J383" s="654"/>
      <c r="K383" s="696"/>
      <c r="L383" s="654"/>
      <c r="M383" s="696"/>
      <c r="N383" s="654"/>
      <c r="O383" s="696"/>
      <c r="P383" s="654"/>
      <c r="Q383" s="696"/>
      <c r="R383" s="654"/>
      <c r="S383" s="696"/>
      <c r="T383" s="654"/>
      <c r="U383" s="696"/>
      <c r="V383" s="654"/>
      <c r="W383" s="696"/>
      <c r="X383" s="627" t="str">
        <f>IF(OR(AND(X378="na",COUNTIF(D376:W376,"a")),AND(X376="na",X378="na")),"na","")</f>
        <v/>
      </c>
      <c r="Y383" s="278">
        <f>IF(OR(D383="s",F383="s",H383="s",J383="s",L383="s",N383="s",P383="s",R383="s",T383="s",V383="s"), 0, IF(OR(D383="a",F383="a",H383="a",J383="a",L383="a",N383="a",P383="a",R383="a",T383="a",V383="a"),Z383,0))</f>
        <v>0</v>
      </c>
      <c r="Z383" s="376">
        <f>IF(X383="na",0,10)</f>
        <v>10</v>
      </c>
      <c r="AA383" s="66">
        <f>COUNTIF(D383:W383,"a")+COUNTIF(D383:W383,"s")+COUNTIF(X383,"na")</f>
        <v>0</v>
      </c>
      <c r="AB383" s="447"/>
      <c r="AC383" s="257"/>
      <c r="AD383" s="228"/>
      <c r="AE383" s="257"/>
      <c r="AF383" s="257"/>
      <c r="AG383" s="257"/>
      <c r="AH383" s="257"/>
      <c r="AI383" s="257"/>
      <c r="AJ383" s="257"/>
      <c r="AK383" s="257"/>
      <c r="AL383" s="257"/>
      <c r="AM383" s="257"/>
      <c r="AN383" s="257"/>
      <c r="AO383" s="257"/>
      <c r="AP383" s="257"/>
      <c r="AQ383" s="257"/>
      <c r="AR383" s="257"/>
      <c r="AS383" s="257"/>
      <c r="AT383" s="257"/>
      <c r="AU383" s="257"/>
      <c r="AV383" s="257"/>
      <c r="AW383" s="257"/>
      <c r="AX383" s="257"/>
      <c r="AY383" s="257"/>
      <c r="AZ383" s="257"/>
      <c r="BA383" s="257"/>
      <c r="BB383" s="257"/>
      <c r="BC383" s="257"/>
      <c r="BD383" s="257"/>
      <c r="BE383" s="257"/>
      <c r="BF383" s="257"/>
      <c r="BG383" s="257"/>
      <c r="BH383" s="257"/>
      <c r="BI383" s="257"/>
      <c r="BJ383" s="257"/>
      <c r="BK383" s="257"/>
      <c r="BL383" s="257"/>
      <c r="BM383" s="257"/>
      <c r="BN383" s="257"/>
      <c r="BO383" s="257"/>
      <c r="BP383" s="257"/>
      <c r="BQ383" s="257"/>
      <c r="BR383" s="257"/>
      <c r="BS383" s="257"/>
      <c r="BT383" s="257"/>
      <c r="BU383" s="257"/>
      <c r="BV383" s="257"/>
      <c r="BW383" s="257"/>
      <c r="BX383" s="257"/>
      <c r="BY383" s="257"/>
      <c r="BZ383" s="257"/>
      <c r="CA383" s="257"/>
      <c r="CB383" s="257"/>
      <c r="CC383" s="257"/>
      <c r="CD383" s="257"/>
      <c r="CE383" s="256"/>
      <c r="CF383" s="256"/>
      <c r="CG383" s="256"/>
      <c r="CH383" s="256"/>
      <c r="CI383" s="256"/>
      <c r="CJ383" s="256"/>
      <c r="CK383" s="256"/>
      <c r="CL383" s="256"/>
      <c r="CM383" s="256"/>
      <c r="CN383" s="256"/>
      <c r="CO383" s="256"/>
      <c r="CP383" s="256"/>
      <c r="CQ383" s="256"/>
    </row>
    <row r="384" spans="1:95" s="1" customFormat="1" ht="21" customHeight="1" thickTop="1" thickBot="1" x14ac:dyDescent="0.25">
      <c r="A384" s="375"/>
      <c r="B384" s="11"/>
      <c r="C384" s="146"/>
      <c r="D384" s="697" t="s">
        <v>199</v>
      </c>
      <c r="E384" s="698"/>
      <c r="F384" s="698"/>
      <c r="G384" s="698"/>
      <c r="H384" s="698"/>
      <c r="I384" s="698"/>
      <c r="J384" s="698"/>
      <c r="K384" s="698"/>
      <c r="L384" s="698"/>
      <c r="M384" s="698"/>
      <c r="N384" s="698"/>
      <c r="O384" s="698"/>
      <c r="P384" s="698"/>
      <c r="Q384" s="698"/>
      <c r="R384" s="698"/>
      <c r="S384" s="698"/>
      <c r="T384" s="698"/>
      <c r="U384" s="698"/>
      <c r="V384" s="698"/>
      <c r="W384" s="698"/>
      <c r="X384" s="744"/>
      <c r="Y384" s="245">
        <f>SUM(Y376:Y383)</f>
        <v>0</v>
      </c>
      <c r="Z384" s="373">
        <f>SUM(Z376:Z383)</f>
        <v>55</v>
      </c>
      <c r="AA384" s="14"/>
      <c r="AB384" s="64"/>
      <c r="AC384" s="225"/>
      <c r="AD384" s="228"/>
      <c r="AE384" s="225"/>
      <c r="AF384" s="225"/>
      <c r="AG384" s="225"/>
      <c r="AH384" s="225"/>
      <c r="AI384" s="225"/>
      <c r="AJ384" s="225"/>
      <c r="AK384" s="225"/>
      <c r="AL384" s="225"/>
      <c r="AM384" s="225"/>
      <c r="AN384" s="225"/>
      <c r="AO384" s="225"/>
      <c r="AP384" s="225"/>
      <c r="AQ384" s="225"/>
      <c r="AR384" s="225"/>
      <c r="AS384" s="225"/>
      <c r="AT384" s="225"/>
      <c r="AU384" s="225"/>
      <c r="AV384" s="225"/>
      <c r="AW384" s="225"/>
      <c r="AX384" s="225"/>
      <c r="AY384" s="225"/>
      <c r="AZ384" s="225"/>
      <c r="BA384" s="225"/>
      <c r="BB384" s="225"/>
      <c r="BC384" s="225"/>
      <c r="BD384" s="225"/>
      <c r="BE384" s="225"/>
      <c r="BF384" s="225"/>
      <c r="BG384" s="225"/>
      <c r="BH384" s="225"/>
      <c r="BI384" s="225"/>
      <c r="BJ384" s="225"/>
      <c r="BK384" s="225"/>
      <c r="BL384" s="225"/>
      <c r="BM384" s="225"/>
      <c r="BN384" s="225"/>
      <c r="BO384" s="225"/>
      <c r="BP384" s="225"/>
      <c r="BQ384" s="225"/>
      <c r="BR384" s="225"/>
      <c r="BS384" s="225"/>
      <c r="BT384" s="225"/>
      <c r="BU384" s="225"/>
      <c r="BV384" s="225"/>
      <c r="BW384" s="225"/>
      <c r="BX384" s="225"/>
      <c r="BY384" s="225"/>
      <c r="BZ384" s="225"/>
      <c r="CA384" s="225"/>
      <c r="CB384" s="225"/>
      <c r="CC384" s="225"/>
      <c r="CD384" s="225"/>
      <c r="CE384" s="225"/>
      <c r="CF384" s="225"/>
      <c r="CG384" s="64"/>
      <c r="CH384" s="64"/>
      <c r="CI384" s="64"/>
      <c r="CJ384" s="64"/>
      <c r="CK384" s="64"/>
      <c r="CL384" s="64"/>
      <c r="CM384" s="64"/>
    </row>
    <row r="385" spans="1:95" s="1" customFormat="1" ht="21" customHeight="1" thickBot="1" x14ac:dyDescent="0.25">
      <c r="A385" s="375"/>
      <c r="B385" s="246"/>
      <c r="C385" s="171"/>
      <c r="D385" s="700"/>
      <c r="E385" s="701"/>
      <c r="F385" s="861">
        <v>0</v>
      </c>
      <c r="G385" s="862"/>
      <c r="H385" s="862"/>
      <c r="I385" s="862"/>
      <c r="J385" s="862"/>
      <c r="K385" s="862"/>
      <c r="L385" s="862"/>
      <c r="M385" s="862"/>
      <c r="N385" s="862"/>
      <c r="O385" s="862"/>
      <c r="P385" s="862"/>
      <c r="Q385" s="862"/>
      <c r="R385" s="862"/>
      <c r="S385" s="862"/>
      <c r="T385" s="862"/>
      <c r="U385" s="862"/>
      <c r="V385" s="862"/>
      <c r="W385" s="862"/>
      <c r="X385" s="862"/>
      <c r="Y385" s="862"/>
      <c r="Z385" s="863"/>
      <c r="AA385" s="14"/>
      <c r="AB385" s="64"/>
      <c r="AC385" s="225"/>
      <c r="AD385" s="228"/>
      <c r="AE385" s="225"/>
      <c r="AF385" s="225"/>
      <c r="AG385" s="225"/>
      <c r="AH385" s="225"/>
      <c r="AI385" s="225"/>
      <c r="AJ385" s="225"/>
      <c r="AK385" s="225"/>
      <c r="AL385" s="225"/>
      <c r="AM385" s="225"/>
      <c r="AN385" s="225"/>
      <c r="AO385" s="225"/>
      <c r="AP385" s="225"/>
      <c r="AQ385" s="225"/>
      <c r="AR385" s="225"/>
      <c r="AS385" s="225"/>
      <c r="AT385" s="225"/>
      <c r="AU385" s="225"/>
      <c r="AV385" s="225"/>
      <c r="AW385" s="225"/>
      <c r="AX385" s="225"/>
      <c r="AY385" s="225"/>
      <c r="AZ385" s="225"/>
      <c r="BA385" s="225"/>
      <c r="BB385" s="225"/>
      <c r="BC385" s="225"/>
      <c r="BD385" s="225"/>
      <c r="BE385" s="225"/>
      <c r="BF385" s="225"/>
      <c r="BG385" s="225"/>
      <c r="BH385" s="225"/>
      <c r="BI385" s="225"/>
      <c r="BJ385" s="225"/>
      <c r="BK385" s="225"/>
      <c r="BL385" s="225"/>
      <c r="BM385" s="225"/>
      <c r="BN385" s="225"/>
      <c r="BO385" s="225"/>
      <c r="BP385" s="225"/>
      <c r="BQ385" s="225"/>
      <c r="BR385" s="225"/>
      <c r="BS385" s="225"/>
      <c r="BT385" s="225"/>
      <c r="BU385" s="225"/>
      <c r="BV385" s="225"/>
      <c r="BW385" s="225"/>
      <c r="BX385" s="225"/>
      <c r="BY385" s="225"/>
      <c r="BZ385" s="225"/>
      <c r="CA385" s="225"/>
      <c r="CB385" s="225"/>
      <c r="CC385" s="225"/>
      <c r="CD385" s="225"/>
      <c r="CE385" s="225"/>
      <c r="CF385" s="225"/>
      <c r="CG385" s="64"/>
      <c r="CH385" s="64"/>
      <c r="CI385" s="64"/>
      <c r="CJ385" s="64"/>
      <c r="CK385" s="64"/>
      <c r="CL385" s="64"/>
      <c r="CM385" s="64"/>
    </row>
    <row r="386" spans="1:95" s="1" customFormat="1" ht="30" customHeight="1" thickBot="1" x14ac:dyDescent="0.25">
      <c r="A386" s="362"/>
      <c r="B386" s="274" t="s">
        <v>435</v>
      </c>
      <c r="C386" s="167" t="s">
        <v>168</v>
      </c>
      <c r="D386" s="247"/>
      <c r="E386" s="248"/>
      <c r="F386" s="247" t="s">
        <v>573</v>
      </c>
      <c r="G386" s="248"/>
      <c r="H386" s="247" t="s">
        <v>573</v>
      </c>
      <c r="I386" s="248"/>
      <c r="J386" s="247"/>
      <c r="K386" s="248"/>
      <c r="L386" s="247"/>
      <c r="M386" s="248"/>
      <c r="N386" s="247"/>
      <c r="O386" s="248"/>
      <c r="P386" s="247"/>
      <c r="Q386" s="248"/>
      <c r="R386" s="247"/>
      <c r="S386" s="248"/>
      <c r="T386" s="247"/>
      <c r="U386" s="248"/>
      <c r="V386" s="247"/>
      <c r="W386" s="248"/>
      <c r="X386" s="58"/>
      <c r="Y386" s="58"/>
      <c r="Z386" s="391"/>
      <c r="AA386" s="256"/>
      <c r="AB386" s="64"/>
      <c r="AC386" s="225"/>
      <c r="AD386" s="228"/>
      <c r="AE386" s="225"/>
      <c r="AF386" s="225"/>
      <c r="AG386" s="225"/>
      <c r="AH386" s="225"/>
      <c r="AI386" s="225"/>
      <c r="AJ386" s="225"/>
      <c r="AK386" s="225"/>
      <c r="AL386" s="225"/>
      <c r="AM386" s="225"/>
      <c r="AN386" s="225"/>
      <c r="AO386" s="225"/>
      <c r="AP386" s="225"/>
      <c r="AQ386" s="225"/>
      <c r="AR386" s="225"/>
      <c r="AS386" s="225"/>
      <c r="AT386" s="225"/>
      <c r="AU386" s="225"/>
      <c r="AV386" s="225"/>
      <c r="AW386" s="225"/>
      <c r="AX386" s="225"/>
      <c r="AY386" s="225"/>
      <c r="AZ386" s="225"/>
      <c r="BA386" s="225"/>
      <c r="BB386" s="225"/>
      <c r="BC386" s="225"/>
      <c r="BD386" s="225"/>
      <c r="BE386" s="225"/>
      <c r="BF386" s="225"/>
      <c r="BG386" s="225"/>
      <c r="BH386" s="225"/>
      <c r="BI386" s="225"/>
      <c r="BJ386" s="225"/>
      <c r="BK386" s="225"/>
      <c r="BL386" s="225"/>
      <c r="BM386" s="225"/>
      <c r="BN386" s="225"/>
      <c r="BO386" s="225"/>
      <c r="BP386" s="225"/>
      <c r="BQ386" s="225"/>
      <c r="BR386" s="225"/>
      <c r="BS386" s="225"/>
      <c r="BT386" s="225"/>
      <c r="BU386" s="225"/>
      <c r="BV386" s="225"/>
      <c r="BW386" s="225"/>
      <c r="BX386" s="225"/>
      <c r="BY386" s="225"/>
      <c r="BZ386" s="225"/>
      <c r="CA386" s="225"/>
      <c r="CB386" s="225"/>
      <c r="CC386" s="225"/>
      <c r="CD386" s="225"/>
      <c r="CE386" s="64"/>
      <c r="CF386" s="64"/>
      <c r="CG386" s="64"/>
      <c r="CH386" s="64"/>
      <c r="CI386" s="64"/>
      <c r="CJ386" s="64"/>
      <c r="CK386" s="64"/>
      <c r="CL386" s="64"/>
      <c r="CM386" s="64"/>
      <c r="CN386" s="64"/>
      <c r="CO386" s="64"/>
      <c r="CP386" s="64"/>
      <c r="CQ386" s="64"/>
    </row>
    <row r="387" spans="1:95" s="1" customFormat="1" ht="45" customHeight="1" thickBot="1" x14ac:dyDescent="0.25">
      <c r="A387" s="375"/>
      <c r="B387" s="237" t="s">
        <v>169</v>
      </c>
      <c r="C387" s="174" t="s">
        <v>20</v>
      </c>
      <c r="D387" s="691"/>
      <c r="E387" s="692"/>
      <c r="F387" s="691"/>
      <c r="G387" s="692"/>
      <c r="H387" s="691"/>
      <c r="I387" s="692"/>
      <c r="J387" s="691"/>
      <c r="K387" s="692"/>
      <c r="L387" s="691"/>
      <c r="M387" s="692"/>
      <c r="N387" s="691"/>
      <c r="O387" s="692"/>
      <c r="P387" s="691"/>
      <c r="Q387" s="692"/>
      <c r="R387" s="691"/>
      <c r="S387" s="692"/>
      <c r="T387" s="691"/>
      <c r="U387" s="692"/>
      <c r="V387" s="691"/>
      <c r="W387" s="692"/>
      <c r="X387" s="169"/>
      <c r="Y387" s="113">
        <f>IF(OR(D387="s",F387="s",H387="s",J387="s",L387="s",N387="s",P387="s",R387="s",T387="s",V387="s"), 0, IF(OR(D387="a",F387="a",H387="a",J387="a",L387="a",N387="a",P387="a",R387="a",T387="a",V387="a"),Z387,0))</f>
        <v>0</v>
      </c>
      <c r="Z387" s="374">
        <v>40</v>
      </c>
      <c r="AA387" s="256">
        <f>COUNTIF(D387:W387,"a")+COUNTIF(D387:W387,"s")</f>
        <v>0</v>
      </c>
      <c r="AB387" s="238"/>
      <c r="AC387" s="225"/>
      <c r="AD387" s="228"/>
      <c r="AE387" s="225"/>
      <c r="AF387" s="225"/>
      <c r="AG387" s="225"/>
      <c r="AH387" s="225"/>
      <c r="AI387" s="225"/>
      <c r="AJ387" s="225"/>
      <c r="AK387" s="225"/>
      <c r="AL387" s="225"/>
      <c r="AM387" s="225"/>
      <c r="AN387" s="225"/>
      <c r="AO387" s="225"/>
      <c r="AP387" s="225"/>
      <c r="AQ387" s="225"/>
      <c r="AR387" s="225"/>
      <c r="AS387" s="225"/>
      <c r="AT387" s="225"/>
      <c r="AU387" s="225"/>
      <c r="AV387" s="225"/>
      <c r="AW387" s="225"/>
      <c r="AX387" s="225"/>
      <c r="AY387" s="225"/>
      <c r="AZ387" s="225"/>
      <c r="BA387" s="225"/>
      <c r="BB387" s="225"/>
      <c r="BC387" s="225"/>
      <c r="BD387" s="225"/>
      <c r="BE387" s="225"/>
      <c r="BF387" s="225"/>
      <c r="BG387" s="225"/>
      <c r="BH387" s="225"/>
      <c r="BI387" s="225"/>
      <c r="BJ387" s="225"/>
      <c r="BK387" s="225"/>
      <c r="BL387" s="225"/>
      <c r="BM387" s="225"/>
      <c r="BN387" s="225"/>
      <c r="BO387" s="225"/>
      <c r="BP387" s="225"/>
      <c r="BQ387" s="225"/>
      <c r="BR387" s="225"/>
      <c r="BS387" s="225"/>
      <c r="BT387" s="225"/>
      <c r="BU387" s="225"/>
      <c r="BV387" s="225"/>
      <c r="BW387" s="225"/>
      <c r="BX387" s="225"/>
      <c r="BY387" s="225"/>
      <c r="BZ387" s="225"/>
      <c r="CA387" s="225"/>
      <c r="CB387" s="225"/>
      <c r="CC387" s="225"/>
      <c r="CD387" s="225"/>
      <c r="CE387" s="64"/>
      <c r="CF387" s="64"/>
      <c r="CG387" s="64"/>
      <c r="CH387" s="64"/>
      <c r="CI387" s="64"/>
      <c r="CJ387" s="64"/>
      <c r="CK387" s="64"/>
      <c r="CL387" s="64"/>
      <c r="CM387" s="64"/>
      <c r="CN387" s="64"/>
      <c r="CO387" s="64"/>
      <c r="CP387" s="64"/>
      <c r="CQ387" s="64"/>
    </row>
    <row r="388" spans="1:95" s="1" customFormat="1" ht="21" customHeight="1" thickTop="1" thickBot="1" x14ac:dyDescent="0.25">
      <c r="A388" s="375"/>
      <c r="B388" s="67"/>
      <c r="C388" s="137"/>
      <c r="D388" s="697" t="s">
        <v>199</v>
      </c>
      <c r="E388" s="698"/>
      <c r="F388" s="698"/>
      <c r="G388" s="698"/>
      <c r="H388" s="698"/>
      <c r="I388" s="698"/>
      <c r="J388" s="698"/>
      <c r="K388" s="698"/>
      <c r="L388" s="698"/>
      <c r="M388" s="698"/>
      <c r="N388" s="698"/>
      <c r="O388" s="698"/>
      <c r="P388" s="698"/>
      <c r="Q388" s="698"/>
      <c r="R388" s="698"/>
      <c r="S388" s="698"/>
      <c r="T388" s="698"/>
      <c r="U388" s="698"/>
      <c r="V388" s="698"/>
      <c r="W388" s="698"/>
      <c r="X388" s="744"/>
      <c r="Y388" s="65">
        <f>SUM(Y387:Y387)</f>
        <v>0</v>
      </c>
      <c r="Z388" s="373">
        <f>SUM(Z387:Z387)</f>
        <v>40</v>
      </c>
      <c r="AA388" s="256"/>
      <c r="AB388" s="64"/>
      <c r="AC388" s="225"/>
      <c r="AD388" s="228"/>
      <c r="AE388" s="225"/>
      <c r="AF388" s="225"/>
      <c r="AG388" s="225"/>
      <c r="AH388" s="225"/>
      <c r="AI388" s="225"/>
      <c r="AJ388" s="225"/>
      <c r="AK388" s="225"/>
      <c r="AL388" s="225"/>
      <c r="AM388" s="225"/>
      <c r="AN388" s="225"/>
      <c r="AO388" s="225"/>
      <c r="AP388" s="225"/>
      <c r="AQ388" s="225"/>
      <c r="AR388" s="225"/>
      <c r="AS388" s="225"/>
      <c r="AT388" s="225"/>
      <c r="AU388" s="225"/>
      <c r="AV388" s="225"/>
      <c r="AW388" s="225"/>
      <c r="AX388" s="225"/>
      <c r="AY388" s="225"/>
      <c r="AZ388" s="225"/>
      <c r="BA388" s="225"/>
      <c r="BB388" s="225"/>
      <c r="BC388" s="225"/>
      <c r="BD388" s="225"/>
      <c r="BE388" s="225"/>
      <c r="BF388" s="225"/>
      <c r="BG388" s="225"/>
      <c r="BH388" s="225"/>
      <c r="BI388" s="225"/>
      <c r="BJ388" s="225"/>
      <c r="BK388" s="225"/>
      <c r="BL388" s="225"/>
      <c r="BM388" s="225"/>
      <c r="BN388" s="225"/>
      <c r="BO388" s="225"/>
      <c r="BP388" s="225"/>
      <c r="BQ388" s="225"/>
      <c r="BR388" s="225"/>
      <c r="BS388" s="225"/>
      <c r="BT388" s="225"/>
      <c r="BU388" s="225"/>
      <c r="BV388" s="225"/>
      <c r="BW388" s="225"/>
      <c r="BX388" s="225"/>
      <c r="BY388" s="225"/>
      <c r="BZ388" s="225"/>
      <c r="CA388" s="225"/>
      <c r="CB388" s="225"/>
      <c r="CC388" s="225"/>
      <c r="CD388" s="225"/>
      <c r="CE388" s="64"/>
      <c r="CF388" s="64"/>
      <c r="CG388" s="64"/>
      <c r="CH388" s="64"/>
      <c r="CI388" s="64"/>
      <c r="CJ388" s="64"/>
      <c r="CK388" s="64"/>
      <c r="CL388" s="64"/>
      <c r="CM388" s="64"/>
      <c r="CN388" s="64"/>
      <c r="CO388" s="64"/>
      <c r="CP388" s="64"/>
      <c r="CQ388" s="64"/>
    </row>
    <row r="389" spans="1:95" s="1" customFormat="1" ht="21" customHeight="1" thickBot="1" x14ac:dyDescent="0.25">
      <c r="A389" s="375"/>
      <c r="B389" s="170"/>
      <c r="C389" s="171"/>
      <c r="D389" s="700"/>
      <c r="E389" s="735"/>
      <c r="F389" s="859">
        <v>0</v>
      </c>
      <c r="G389" s="694"/>
      <c r="H389" s="694"/>
      <c r="I389" s="694"/>
      <c r="J389" s="694"/>
      <c r="K389" s="694"/>
      <c r="L389" s="694"/>
      <c r="M389" s="694"/>
      <c r="N389" s="694"/>
      <c r="O389" s="694"/>
      <c r="P389" s="694"/>
      <c r="Q389" s="694"/>
      <c r="R389" s="694"/>
      <c r="S389" s="694"/>
      <c r="T389" s="694"/>
      <c r="U389" s="694"/>
      <c r="V389" s="694"/>
      <c r="W389" s="694"/>
      <c r="X389" s="694"/>
      <c r="Y389" s="694"/>
      <c r="Z389" s="695"/>
      <c r="AA389" s="256"/>
      <c r="AB389" s="64"/>
      <c r="AC389" s="225"/>
      <c r="AD389" s="228"/>
      <c r="AE389" s="225"/>
      <c r="AF389" s="225"/>
      <c r="AG389" s="225"/>
      <c r="AH389" s="225"/>
      <c r="AI389" s="225"/>
      <c r="AJ389" s="225"/>
      <c r="AK389" s="225"/>
      <c r="AL389" s="225"/>
      <c r="AM389" s="225"/>
      <c r="AN389" s="225"/>
      <c r="AO389" s="225"/>
      <c r="AP389" s="225"/>
      <c r="AQ389" s="225"/>
      <c r="AR389" s="225"/>
      <c r="AS389" s="225"/>
      <c r="AT389" s="225"/>
      <c r="AU389" s="225"/>
      <c r="AV389" s="225"/>
      <c r="AW389" s="225"/>
      <c r="AX389" s="225"/>
      <c r="AY389" s="225"/>
      <c r="AZ389" s="225"/>
      <c r="BA389" s="225"/>
      <c r="BB389" s="225"/>
      <c r="BC389" s="225"/>
      <c r="BD389" s="225"/>
      <c r="BE389" s="225"/>
      <c r="BF389" s="225"/>
      <c r="BG389" s="225"/>
      <c r="BH389" s="225"/>
      <c r="BI389" s="225"/>
      <c r="BJ389" s="225"/>
      <c r="BK389" s="225"/>
      <c r="BL389" s="225"/>
      <c r="BM389" s="225"/>
      <c r="BN389" s="225"/>
      <c r="BO389" s="225"/>
      <c r="BP389" s="225"/>
      <c r="BQ389" s="225"/>
      <c r="BR389" s="225"/>
      <c r="BS389" s="225"/>
      <c r="BT389" s="225"/>
      <c r="BU389" s="225"/>
      <c r="BV389" s="225"/>
      <c r="BW389" s="225"/>
      <c r="BX389" s="225"/>
      <c r="BY389" s="225"/>
      <c r="BZ389" s="225"/>
      <c r="CA389" s="225"/>
      <c r="CB389" s="225"/>
      <c r="CC389" s="225"/>
      <c r="CD389" s="225"/>
      <c r="CE389" s="64"/>
      <c r="CF389" s="64"/>
      <c r="CG389" s="64"/>
      <c r="CH389" s="64"/>
      <c r="CI389" s="64"/>
      <c r="CJ389" s="64"/>
      <c r="CK389" s="64"/>
      <c r="CL389" s="64"/>
      <c r="CM389" s="64"/>
      <c r="CN389" s="64"/>
      <c r="CO389" s="64"/>
      <c r="CP389" s="64"/>
      <c r="CQ389" s="64"/>
    </row>
    <row r="390" spans="1:95" s="1" customFormat="1" ht="30" customHeight="1" thickBot="1" x14ac:dyDescent="0.25">
      <c r="A390" s="375"/>
      <c r="B390" s="241" t="s">
        <v>57</v>
      </c>
      <c r="C390" s="163" t="s">
        <v>2</v>
      </c>
      <c r="D390" s="247"/>
      <c r="E390" s="248"/>
      <c r="F390" s="242" t="s">
        <v>573</v>
      </c>
      <c r="G390" s="243"/>
      <c r="H390" s="242" t="s">
        <v>573</v>
      </c>
      <c r="I390" s="243"/>
      <c r="J390" s="242"/>
      <c r="K390" s="243"/>
      <c r="L390" s="242"/>
      <c r="M390" s="243"/>
      <c r="N390" s="242"/>
      <c r="O390" s="243"/>
      <c r="P390" s="242"/>
      <c r="Q390" s="243"/>
      <c r="R390" s="242"/>
      <c r="S390" s="243"/>
      <c r="T390" s="242"/>
      <c r="U390" s="243"/>
      <c r="V390" s="242"/>
      <c r="W390" s="243"/>
      <c r="X390" s="40"/>
      <c r="Y390" s="40"/>
      <c r="Z390" s="369"/>
      <c r="AA390" s="256"/>
      <c r="AB390" s="64"/>
      <c r="AC390" s="225"/>
      <c r="AD390" s="228"/>
      <c r="AE390" s="225"/>
      <c r="AF390" s="225"/>
      <c r="AG390" s="225"/>
      <c r="AH390" s="225"/>
      <c r="AI390" s="225"/>
      <c r="AJ390" s="225"/>
      <c r="AK390" s="225"/>
      <c r="AL390" s="225"/>
      <c r="AM390" s="225"/>
      <c r="AN390" s="225"/>
      <c r="AO390" s="225"/>
      <c r="AP390" s="225"/>
      <c r="AQ390" s="225"/>
      <c r="AR390" s="225"/>
      <c r="AS390" s="225"/>
      <c r="AT390" s="225"/>
      <c r="AU390" s="225"/>
      <c r="AV390" s="225"/>
      <c r="AW390" s="225"/>
      <c r="AX390" s="225"/>
      <c r="AY390" s="225"/>
      <c r="AZ390" s="225"/>
      <c r="BA390" s="225"/>
      <c r="BB390" s="225"/>
      <c r="BC390" s="225"/>
      <c r="BD390" s="225"/>
      <c r="BE390" s="225"/>
      <c r="BF390" s="225"/>
      <c r="BG390" s="225"/>
      <c r="BH390" s="225"/>
      <c r="BI390" s="225"/>
      <c r="BJ390" s="225"/>
      <c r="BK390" s="225"/>
      <c r="BL390" s="225"/>
      <c r="BM390" s="225"/>
      <c r="BN390" s="225"/>
      <c r="BO390" s="225"/>
      <c r="BP390" s="225"/>
      <c r="BQ390" s="225"/>
      <c r="BR390" s="225"/>
      <c r="BS390" s="225"/>
      <c r="BT390" s="225"/>
      <c r="BU390" s="225"/>
      <c r="BV390" s="225"/>
      <c r="BW390" s="225"/>
      <c r="BX390" s="225"/>
      <c r="BY390" s="225"/>
      <c r="BZ390" s="225"/>
      <c r="CA390" s="225"/>
      <c r="CB390" s="225"/>
      <c r="CC390" s="225"/>
      <c r="CD390" s="225"/>
      <c r="CE390" s="64"/>
      <c r="CF390" s="64"/>
      <c r="CG390" s="64"/>
      <c r="CH390" s="64"/>
      <c r="CI390" s="64"/>
      <c r="CJ390" s="64"/>
      <c r="CK390" s="64"/>
      <c r="CL390" s="64"/>
      <c r="CM390" s="64"/>
      <c r="CN390" s="64"/>
      <c r="CO390" s="64"/>
      <c r="CP390" s="64"/>
      <c r="CQ390" s="64"/>
    </row>
    <row r="391" spans="1:95" s="1" customFormat="1" ht="88.5" customHeight="1" thickBot="1" x14ac:dyDescent="0.25">
      <c r="A391" s="375"/>
      <c r="B391" s="237" t="s">
        <v>58</v>
      </c>
      <c r="C391" s="174" t="s">
        <v>373</v>
      </c>
      <c r="D391" s="691"/>
      <c r="E391" s="692"/>
      <c r="F391" s="691"/>
      <c r="G391" s="692"/>
      <c r="H391" s="691"/>
      <c r="I391" s="692"/>
      <c r="J391" s="691"/>
      <c r="K391" s="692"/>
      <c r="L391" s="691"/>
      <c r="M391" s="692"/>
      <c r="N391" s="691"/>
      <c r="O391" s="692"/>
      <c r="P391" s="691"/>
      <c r="Q391" s="692"/>
      <c r="R391" s="691"/>
      <c r="S391" s="692"/>
      <c r="T391" s="691"/>
      <c r="U391" s="692"/>
      <c r="V391" s="691"/>
      <c r="W391" s="692"/>
      <c r="X391" s="169"/>
      <c r="Y391" s="113">
        <f>IF(OR(D391="s",F391="s",H391="s",J391="s",L391="s",N391="s",P391="s",R391="s",T391="s",V391="s"), 0, IF(OR(D391="a",F391="a",H391="a",J391="a",L391="a",N391="a",P391="a",R391="a",T391="a",V391="a"),Z391,0))</f>
        <v>0</v>
      </c>
      <c r="Z391" s="374">
        <v>50</v>
      </c>
      <c r="AA391" s="256">
        <f>COUNTIF(D391:W391,"a")+COUNTIF(D391:W391,"s")</f>
        <v>0</v>
      </c>
      <c r="AB391" s="238"/>
      <c r="AC391" s="225"/>
      <c r="AD391" s="228"/>
      <c r="AE391" s="225"/>
      <c r="AF391" s="225"/>
      <c r="AG391" s="225"/>
      <c r="AH391" s="225"/>
      <c r="AI391" s="225"/>
      <c r="AJ391" s="225"/>
      <c r="AK391" s="225"/>
      <c r="AL391" s="225"/>
      <c r="AM391" s="225"/>
      <c r="AN391" s="225"/>
      <c r="AO391" s="225"/>
      <c r="AP391" s="225"/>
      <c r="AQ391" s="225"/>
      <c r="AR391" s="225"/>
      <c r="AS391" s="225"/>
      <c r="AT391" s="225"/>
      <c r="AU391" s="225"/>
      <c r="AV391" s="225"/>
      <c r="AW391" s="225"/>
      <c r="AX391" s="225"/>
      <c r="AY391" s="225"/>
      <c r="AZ391" s="225"/>
      <c r="BA391" s="225"/>
      <c r="BB391" s="225"/>
      <c r="BC391" s="225"/>
      <c r="BD391" s="225"/>
      <c r="BE391" s="225"/>
      <c r="BF391" s="225"/>
      <c r="BG391" s="225"/>
      <c r="BH391" s="225"/>
      <c r="BI391" s="225"/>
      <c r="BJ391" s="225"/>
      <c r="BK391" s="225"/>
      <c r="BL391" s="225"/>
      <c r="BM391" s="225"/>
      <c r="BN391" s="225"/>
      <c r="BO391" s="225"/>
      <c r="BP391" s="225"/>
      <c r="BQ391" s="225"/>
      <c r="BR391" s="225"/>
      <c r="BS391" s="225"/>
      <c r="BT391" s="225"/>
      <c r="BU391" s="225"/>
      <c r="BV391" s="225"/>
      <c r="BW391" s="225"/>
      <c r="BX391" s="225"/>
      <c r="BY391" s="225"/>
      <c r="BZ391" s="225"/>
      <c r="CA391" s="225"/>
      <c r="CB391" s="225"/>
      <c r="CC391" s="225"/>
      <c r="CD391" s="225"/>
      <c r="CE391" s="64"/>
      <c r="CF391" s="64"/>
      <c r="CG391" s="64"/>
      <c r="CH391" s="64"/>
      <c r="CI391" s="64"/>
      <c r="CJ391" s="64"/>
      <c r="CK391" s="64"/>
      <c r="CL391" s="64"/>
      <c r="CM391" s="64"/>
      <c r="CN391" s="64"/>
      <c r="CO391" s="64"/>
      <c r="CP391" s="64"/>
      <c r="CQ391" s="64"/>
    </row>
    <row r="392" spans="1:95" s="1" customFormat="1" ht="21" customHeight="1" thickTop="1" thickBot="1" x14ac:dyDescent="0.25">
      <c r="A392" s="375"/>
      <c r="B392" s="67"/>
      <c r="C392" s="137"/>
      <c r="D392" s="697" t="s">
        <v>199</v>
      </c>
      <c r="E392" s="698"/>
      <c r="F392" s="698"/>
      <c r="G392" s="698"/>
      <c r="H392" s="698"/>
      <c r="I392" s="698"/>
      <c r="J392" s="698"/>
      <c r="K392" s="698"/>
      <c r="L392" s="698"/>
      <c r="M392" s="698"/>
      <c r="N392" s="698"/>
      <c r="O392" s="698"/>
      <c r="P392" s="698"/>
      <c r="Q392" s="698"/>
      <c r="R392" s="698"/>
      <c r="S392" s="698"/>
      <c r="T392" s="698"/>
      <c r="U392" s="698"/>
      <c r="V392" s="698"/>
      <c r="W392" s="698"/>
      <c r="X392" s="744"/>
      <c r="Y392" s="65">
        <f>SUM(Y391:Y391)</f>
        <v>0</v>
      </c>
      <c r="Z392" s="373">
        <f>SUM(Z391:Z391)</f>
        <v>50</v>
      </c>
      <c r="AA392" s="256"/>
      <c r="AB392" s="64"/>
      <c r="AC392" s="225"/>
      <c r="AD392" s="228"/>
      <c r="AE392" s="225"/>
      <c r="AF392" s="225"/>
      <c r="AG392" s="225"/>
      <c r="AH392" s="225"/>
      <c r="AI392" s="225"/>
      <c r="AJ392" s="225"/>
      <c r="AK392" s="225"/>
      <c r="AL392" s="225"/>
      <c r="AM392" s="225"/>
      <c r="AN392" s="225"/>
      <c r="AO392" s="225"/>
      <c r="AP392" s="225"/>
      <c r="AQ392" s="225"/>
      <c r="AR392" s="225"/>
      <c r="AS392" s="225"/>
      <c r="AT392" s="225"/>
      <c r="AU392" s="225"/>
      <c r="AV392" s="225"/>
      <c r="AW392" s="225"/>
      <c r="AX392" s="225"/>
      <c r="AY392" s="225"/>
      <c r="AZ392" s="225"/>
      <c r="BA392" s="225"/>
      <c r="BB392" s="225"/>
      <c r="BC392" s="225"/>
      <c r="BD392" s="225"/>
      <c r="BE392" s="225"/>
      <c r="BF392" s="225"/>
      <c r="BG392" s="225"/>
      <c r="BH392" s="225"/>
      <c r="BI392" s="225"/>
      <c r="BJ392" s="225"/>
      <c r="BK392" s="225"/>
      <c r="BL392" s="225"/>
      <c r="BM392" s="225"/>
      <c r="BN392" s="225"/>
      <c r="BO392" s="225"/>
      <c r="BP392" s="225"/>
      <c r="BQ392" s="225"/>
      <c r="BR392" s="225"/>
      <c r="BS392" s="225"/>
      <c r="BT392" s="225"/>
      <c r="BU392" s="225"/>
      <c r="BV392" s="225"/>
      <c r="BW392" s="225"/>
      <c r="BX392" s="225"/>
      <c r="BY392" s="225"/>
      <c r="BZ392" s="225"/>
      <c r="CA392" s="225"/>
      <c r="CB392" s="225"/>
      <c r="CC392" s="225"/>
      <c r="CD392" s="225"/>
      <c r="CE392" s="64"/>
      <c r="CF392" s="64"/>
      <c r="CG392" s="64"/>
      <c r="CH392" s="64"/>
      <c r="CI392" s="64"/>
      <c r="CJ392" s="64"/>
      <c r="CK392" s="64"/>
      <c r="CL392" s="64"/>
      <c r="CM392" s="64"/>
      <c r="CN392" s="64"/>
      <c r="CO392" s="64"/>
      <c r="CP392" s="64"/>
      <c r="CQ392" s="64"/>
    </row>
    <row r="393" spans="1:95" s="1" customFormat="1" ht="21" customHeight="1" thickBot="1" x14ac:dyDescent="0.25">
      <c r="A393" s="365"/>
      <c r="B393" s="170"/>
      <c r="C393" s="171"/>
      <c r="D393" s="700"/>
      <c r="E393" s="735"/>
      <c r="F393" s="693">
        <v>0</v>
      </c>
      <c r="G393" s="694"/>
      <c r="H393" s="694"/>
      <c r="I393" s="694"/>
      <c r="J393" s="694"/>
      <c r="K393" s="694"/>
      <c r="L393" s="694"/>
      <c r="M393" s="694"/>
      <c r="N393" s="694"/>
      <c r="O393" s="694"/>
      <c r="P393" s="694"/>
      <c r="Q393" s="694"/>
      <c r="R393" s="694"/>
      <c r="S393" s="694"/>
      <c r="T393" s="694"/>
      <c r="U393" s="694"/>
      <c r="V393" s="694"/>
      <c r="W393" s="694"/>
      <c r="X393" s="694"/>
      <c r="Y393" s="694"/>
      <c r="Z393" s="695"/>
      <c r="AA393" s="256"/>
      <c r="AB393" s="64"/>
      <c r="AC393" s="225"/>
      <c r="AD393" s="228"/>
      <c r="AE393" s="225"/>
      <c r="AF393" s="225"/>
      <c r="AG393" s="225"/>
      <c r="AH393" s="225"/>
      <c r="AI393" s="225"/>
      <c r="AJ393" s="225"/>
      <c r="AK393" s="225"/>
      <c r="AL393" s="225"/>
      <c r="AM393" s="225"/>
      <c r="AN393" s="225"/>
      <c r="AO393" s="225"/>
      <c r="AP393" s="225"/>
      <c r="AQ393" s="225"/>
      <c r="AR393" s="225"/>
      <c r="AS393" s="225"/>
      <c r="AT393" s="225"/>
      <c r="AU393" s="225"/>
      <c r="AV393" s="225"/>
      <c r="AW393" s="225"/>
      <c r="AX393" s="225"/>
      <c r="AY393" s="225"/>
      <c r="AZ393" s="225"/>
      <c r="BA393" s="225"/>
      <c r="BB393" s="225"/>
      <c r="BC393" s="225"/>
      <c r="BD393" s="225"/>
      <c r="BE393" s="225"/>
      <c r="BF393" s="225"/>
      <c r="BG393" s="225"/>
      <c r="BH393" s="225"/>
      <c r="BI393" s="225"/>
      <c r="BJ393" s="225"/>
      <c r="BK393" s="225"/>
      <c r="BL393" s="225"/>
      <c r="BM393" s="225"/>
      <c r="BN393" s="225"/>
      <c r="BO393" s="225"/>
      <c r="BP393" s="225"/>
      <c r="BQ393" s="225"/>
      <c r="BR393" s="225"/>
      <c r="BS393" s="225"/>
      <c r="BT393" s="225"/>
      <c r="BU393" s="225"/>
      <c r="BV393" s="225"/>
      <c r="BW393" s="225"/>
      <c r="BX393" s="225"/>
      <c r="BY393" s="225"/>
      <c r="BZ393" s="225"/>
      <c r="CA393" s="225"/>
      <c r="CB393" s="225"/>
      <c r="CC393" s="225"/>
      <c r="CD393" s="225"/>
      <c r="CE393" s="64"/>
      <c r="CF393" s="64"/>
      <c r="CG393" s="64"/>
      <c r="CH393" s="64"/>
      <c r="CI393" s="64"/>
      <c r="CJ393" s="64"/>
      <c r="CK393" s="64"/>
      <c r="CL393" s="64"/>
      <c r="CM393" s="64"/>
      <c r="CN393" s="64"/>
      <c r="CO393" s="64"/>
      <c r="CP393" s="64"/>
      <c r="CQ393" s="64"/>
    </row>
    <row r="394" spans="1:95" s="258" customFormat="1" ht="30" customHeight="1" thickBot="1" x14ac:dyDescent="0.25">
      <c r="A394" s="362"/>
      <c r="B394" s="294" t="s">
        <v>715</v>
      </c>
      <c r="C394" s="167" t="s">
        <v>716</v>
      </c>
      <c r="D394" s="269"/>
      <c r="E394" s="270"/>
      <c r="F394" s="332"/>
      <c r="G394" s="333"/>
      <c r="H394" s="34"/>
      <c r="I394" s="270"/>
      <c r="J394" s="479"/>
      <c r="K394" s="333"/>
      <c r="L394" s="269"/>
      <c r="M394" s="270"/>
      <c r="N394" s="332"/>
      <c r="O394" s="333"/>
      <c r="P394" s="34"/>
      <c r="Q394" s="270"/>
      <c r="R394" s="332"/>
      <c r="S394" s="333"/>
      <c r="T394" s="269"/>
      <c r="U394" s="270"/>
      <c r="V394" s="332"/>
      <c r="W394" s="333"/>
      <c r="X394" s="334"/>
      <c r="Y394" s="334"/>
      <c r="Z394" s="391"/>
      <c r="AA394" s="256"/>
      <c r="AB394" s="256"/>
      <c r="AC394" s="257"/>
      <c r="AD394" s="228"/>
      <c r="AE394" s="257"/>
      <c r="AF394" s="257"/>
      <c r="AG394" s="257"/>
      <c r="AH394" s="257"/>
      <c r="AI394" s="257"/>
      <c r="AJ394" s="257"/>
      <c r="AK394" s="257"/>
      <c r="AL394" s="257"/>
      <c r="AM394" s="257"/>
      <c r="AN394" s="257"/>
      <c r="AO394" s="257"/>
      <c r="AP394" s="257"/>
      <c r="AQ394" s="257"/>
      <c r="AR394" s="257"/>
      <c r="AS394" s="257"/>
      <c r="AT394" s="257"/>
      <c r="AU394" s="257"/>
      <c r="AV394" s="257"/>
      <c r="AW394" s="257"/>
      <c r="AX394" s="257"/>
      <c r="AY394" s="257"/>
      <c r="AZ394" s="257"/>
      <c r="BA394" s="257"/>
      <c r="BB394" s="257"/>
      <c r="BC394" s="257"/>
      <c r="BD394" s="257"/>
      <c r="BE394" s="257"/>
      <c r="BF394" s="257"/>
      <c r="BG394" s="257"/>
      <c r="BH394" s="257"/>
      <c r="BI394" s="257"/>
      <c r="BJ394" s="257"/>
      <c r="BK394" s="257"/>
      <c r="BL394" s="257"/>
      <c r="BM394" s="257"/>
      <c r="BN394" s="257"/>
      <c r="BO394" s="257"/>
      <c r="BP394" s="257"/>
      <c r="BQ394" s="257"/>
      <c r="BR394" s="257"/>
      <c r="BS394" s="257"/>
      <c r="BT394" s="257"/>
      <c r="BU394" s="257"/>
      <c r="BV394" s="257"/>
      <c r="BW394" s="257"/>
      <c r="BX394" s="257"/>
      <c r="BY394" s="257"/>
      <c r="BZ394" s="257"/>
      <c r="CA394" s="257"/>
      <c r="CB394" s="257"/>
      <c r="CC394" s="257"/>
      <c r="CD394" s="257"/>
      <c r="CE394" s="256"/>
      <c r="CF394" s="256"/>
      <c r="CG394" s="256"/>
      <c r="CH394" s="256"/>
      <c r="CI394" s="256"/>
      <c r="CJ394" s="256"/>
      <c r="CK394" s="256"/>
      <c r="CL394" s="256"/>
      <c r="CM394" s="256"/>
      <c r="CN394" s="256"/>
      <c r="CO394" s="256"/>
      <c r="CP394" s="256"/>
      <c r="CQ394" s="256"/>
    </row>
    <row r="395" spans="1:95" s="602" customFormat="1" ht="27.95" customHeight="1" x14ac:dyDescent="0.2">
      <c r="A395" s="375" t="s">
        <v>551</v>
      </c>
      <c r="B395" s="296"/>
      <c r="C395" s="531" t="s">
        <v>1219</v>
      </c>
      <c r="D395" s="937"/>
      <c r="E395" s="938"/>
      <c r="F395" s="939"/>
      <c r="G395" s="939"/>
      <c r="H395" s="939"/>
      <c r="I395" s="939"/>
      <c r="J395" s="939"/>
      <c r="K395" s="939"/>
      <c r="L395" s="939"/>
      <c r="M395" s="939"/>
      <c r="N395" s="939"/>
      <c r="O395" s="939"/>
      <c r="P395" s="939"/>
      <c r="Q395" s="939"/>
      <c r="R395" s="939"/>
      <c r="S395" s="939"/>
      <c r="T395" s="939"/>
      <c r="U395" s="939"/>
      <c r="V395" s="939"/>
      <c r="W395" s="939"/>
      <c r="X395" s="939"/>
      <c r="Y395" s="939"/>
      <c r="Z395" s="940"/>
      <c r="AA395" s="14"/>
      <c r="AB395" s="453"/>
      <c r="AD395" s="603"/>
    </row>
    <row r="396" spans="1:95" s="602" customFormat="1" ht="45" customHeight="1" x14ac:dyDescent="0.2">
      <c r="A396" s="375" t="s">
        <v>551</v>
      </c>
      <c r="B396" s="250" t="s">
        <v>717</v>
      </c>
      <c r="C396" s="143" t="s">
        <v>1220</v>
      </c>
      <c r="D396" s="651"/>
      <c r="E396" s="682"/>
      <c r="F396" s="651"/>
      <c r="G396" s="682"/>
      <c r="H396" s="651"/>
      <c r="I396" s="682"/>
      <c r="J396" s="651"/>
      <c r="K396" s="682"/>
      <c r="L396" s="651"/>
      <c r="M396" s="682"/>
      <c r="N396" s="651"/>
      <c r="O396" s="682"/>
      <c r="P396" s="651"/>
      <c r="Q396" s="682"/>
      <c r="R396" s="651"/>
      <c r="S396" s="682"/>
      <c r="T396" s="651"/>
      <c r="U396" s="682"/>
      <c r="V396" s="651"/>
      <c r="W396" s="682"/>
      <c r="X396" s="198"/>
      <c r="Y396" s="114">
        <f>IF(OR(D396="s",F396="s",H396="s",J396="s",L396="s",N396="s",P396="s",R396="s",T396="s",V396="s"), 0, IF(OR(D396="a",F396="a",H396="a",J396="a",L396="a",N396="a",P396="a",R396="a",T396="a",V396="a"),Z396,0))</f>
        <v>0</v>
      </c>
      <c r="Z396" s="374">
        <v>5</v>
      </c>
      <c r="AA396" s="14">
        <f>IF((COUNTIF(D396:W396,"a")+COUNTIF(D396:W396,"s"))&gt;0,IF(OR((COUNTIF(D400:W400,"a")+COUNTIF(D400:W400,"s"))),0,COUNTIF(D396:W396,"a")+COUNTIF(D396:W396,"s")),COUNTIF(D396:W396,"a")+COUNTIF(D396:W396,"s"))</f>
        <v>0</v>
      </c>
      <c r="AB396" s="453"/>
      <c r="AD396" s="603"/>
    </row>
    <row r="397" spans="1:95" s="602" customFormat="1" ht="45" customHeight="1" x14ac:dyDescent="0.2">
      <c r="A397" s="375" t="s">
        <v>97</v>
      </c>
      <c r="B397" s="250" t="s">
        <v>718</v>
      </c>
      <c r="C397" s="143" t="s">
        <v>719</v>
      </c>
      <c r="D397" s="651"/>
      <c r="E397" s="682"/>
      <c r="F397" s="651"/>
      <c r="G397" s="682"/>
      <c r="H397" s="651"/>
      <c r="I397" s="682"/>
      <c r="J397" s="651"/>
      <c r="K397" s="682"/>
      <c r="L397" s="651"/>
      <c r="M397" s="682"/>
      <c r="N397" s="651"/>
      <c r="O397" s="682"/>
      <c r="P397" s="651"/>
      <c r="Q397" s="682"/>
      <c r="R397" s="651"/>
      <c r="S397" s="682"/>
      <c r="T397" s="651"/>
      <c r="U397" s="682"/>
      <c r="V397" s="651"/>
      <c r="W397" s="682"/>
      <c r="X397" s="198"/>
      <c r="Y397" s="114">
        <f>IF(OR(D397="s",F397="s",H397="s",J397="s",L397="s",N397="s",P397="s",R397="s",T397="s",V397="s"), 0, IF(OR(D397="a",F397="a",H397="a",J397="a",L397="a",N397="a",P397="a",R397="a",T397="a",V397="a"),Z397,0))</f>
        <v>0</v>
      </c>
      <c r="Z397" s="372">
        <v>5</v>
      </c>
      <c r="AA397" s="14">
        <f>IF((COUNTIF(D397:W397,"a")+COUNTIF(D397:W397,"s"))&gt;0,IF(OR((COUNTIF(D400:W400,"a")+COUNTIF(D400:W400,"s"))),0,COUNTIF(D397:W397,"a")+COUNTIF(D397:W397,"s")),COUNTIF(D397:W397,"a")+COUNTIF(D397:W397,"s"))</f>
        <v>0</v>
      </c>
      <c r="AB397" s="453"/>
      <c r="AD397" s="603"/>
    </row>
    <row r="398" spans="1:95" s="602" customFormat="1" ht="27.95" customHeight="1" x14ac:dyDescent="0.2">
      <c r="A398" s="375" t="s">
        <v>451</v>
      </c>
      <c r="B398" s="605"/>
      <c r="C398" s="606" t="s">
        <v>1221</v>
      </c>
      <c r="D398" s="687"/>
      <c r="E398" s="688"/>
      <c r="F398" s="689"/>
      <c r="G398" s="689"/>
      <c r="H398" s="689"/>
      <c r="I398" s="689"/>
      <c r="J398" s="689"/>
      <c r="K398" s="689"/>
      <c r="L398" s="689"/>
      <c r="M398" s="689"/>
      <c r="N398" s="689"/>
      <c r="O398" s="689"/>
      <c r="P398" s="689"/>
      <c r="Q398" s="689"/>
      <c r="R398" s="689"/>
      <c r="S398" s="689"/>
      <c r="T398" s="689"/>
      <c r="U398" s="689"/>
      <c r="V398" s="689"/>
      <c r="W398" s="689"/>
      <c r="X398" s="689"/>
      <c r="Y398" s="689"/>
      <c r="Z398" s="690"/>
      <c r="AA398" s="14"/>
      <c r="AB398" s="453"/>
      <c r="AD398" s="603"/>
    </row>
    <row r="399" spans="1:95" s="602" customFormat="1" ht="45" customHeight="1" x14ac:dyDescent="0.2">
      <c r="A399" s="375" t="s">
        <v>451</v>
      </c>
      <c r="B399" s="492" t="s">
        <v>1222</v>
      </c>
      <c r="C399" s="493" t="s">
        <v>1223</v>
      </c>
      <c r="D399" s="651"/>
      <c r="E399" s="682"/>
      <c r="F399" s="651"/>
      <c r="G399" s="682"/>
      <c r="H399" s="651"/>
      <c r="I399" s="682"/>
      <c r="J399" s="651"/>
      <c r="K399" s="682"/>
      <c r="L399" s="651"/>
      <c r="M399" s="682"/>
      <c r="N399" s="651"/>
      <c r="O399" s="682"/>
      <c r="P399" s="651"/>
      <c r="Q399" s="682"/>
      <c r="R399" s="651"/>
      <c r="S399" s="682"/>
      <c r="T399" s="651"/>
      <c r="U399" s="682"/>
      <c r="V399" s="651"/>
      <c r="W399" s="682"/>
      <c r="X399" s="198"/>
      <c r="Y399" s="532">
        <f>IF(OR(D399="s",F399="s",H399="s",J399="s",L399="s",N399="s",P399="s",R399="s",T399="s",V399="s"), 0, IF(OR(D399="a",F399="a",H399="a",J399="a",L399="a",N399="a",P399="a",R399="a",T399="a",V399="a"),Z399,0))</f>
        <v>0</v>
      </c>
      <c r="Z399" s="372">
        <v>15</v>
      </c>
      <c r="AA399" s="14">
        <f>IF((COUNTIF(D399:W399,"a")+COUNTIF(D399:W399,"s"))&gt;0,IF((COUNTIF(D396:W397,"a")+COUNTIF(D396:W397,"s"))&gt;0,0,COUNTIF(D399:W399,"a")+COUNTIF(D399:W399,"s")), COUNTIF(D399:W399,"a")+COUNTIF(D399:W399,"s"))</f>
        <v>0</v>
      </c>
      <c r="AB399" s="453"/>
      <c r="AD399" s="603"/>
    </row>
    <row r="400" spans="1:95" s="602" customFormat="1" ht="45" customHeight="1" x14ac:dyDescent="0.2">
      <c r="A400" s="375" t="s">
        <v>451</v>
      </c>
      <c r="B400" s="492" t="s">
        <v>1224</v>
      </c>
      <c r="C400" s="493" t="s">
        <v>1225</v>
      </c>
      <c r="D400" s="651"/>
      <c r="E400" s="682"/>
      <c r="F400" s="651"/>
      <c r="G400" s="682"/>
      <c r="H400" s="651"/>
      <c r="I400" s="682"/>
      <c r="J400" s="651"/>
      <c r="K400" s="682"/>
      <c r="L400" s="651"/>
      <c r="M400" s="682"/>
      <c r="N400" s="651"/>
      <c r="O400" s="682"/>
      <c r="P400" s="651"/>
      <c r="Q400" s="682"/>
      <c r="R400" s="651"/>
      <c r="S400" s="682"/>
      <c r="T400" s="651"/>
      <c r="U400" s="682"/>
      <c r="V400" s="651"/>
      <c r="W400" s="682"/>
      <c r="X400" s="198"/>
      <c r="Y400" s="532">
        <f>IF(OR(D400="s",F400="s",H400="s",J400="s",L400="s",N400="s",P400="s",R400="s",T400="s",V400="s"), 0, IF(OR(D400="a",F400="a",H400="a",J400="a",L400="a",N400="a",P400="a",R400="a",T400="a",V400="a"),Z400,0))</f>
        <v>0</v>
      </c>
      <c r="Z400" s="372">
        <v>5</v>
      </c>
      <c r="AA400" s="14">
        <f>IF((COUNTIF(D400:W400,"a")+COUNTIF(D400:W400,"s"))&gt;0,IF((COUNTIF(D396:W397,"a")+COUNTIF(D396:W397,"s"))&gt;0,0,COUNTIF(D400:W400,"a")+COUNTIF(D400:W400,"s")), COUNTIF(D400:W400,"a")+COUNTIF(D400:W400,"s"))</f>
        <v>0</v>
      </c>
      <c r="AB400" s="453"/>
      <c r="AD400" s="603"/>
    </row>
    <row r="401" spans="1:95" s="608" customFormat="1" ht="45" customHeight="1" x14ac:dyDescent="0.15">
      <c r="A401" s="375" t="s">
        <v>451</v>
      </c>
      <c r="B401" s="250" t="s">
        <v>1226</v>
      </c>
      <c r="C401" s="143" t="s">
        <v>1227</v>
      </c>
      <c r="D401" s="628"/>
      <c r="E401" s="633"/>
      <c r="F401" s="628"/>
      <c r="G401" s="633"/>
      <c r="H401" s="628"/>
      <c r="I401" s="633"/>
      <c r="J401" s="628"/>
      <c r="K401" s="633"/>
      <c r="L401" s="628"/>
      <c r="M401" s="633"/>
      <c r="N401" s="628"/>
      <c r="O401" s="633"/>
      <c r="P401" s="628"/>
      <c r="Q401" s="633"/>
      <c r="R401" s="628"/>
      <c r="S401" s="633"/>
      <c r="T401" s="628"/>
      <c r="U401" s="633"/>
      <c r="V401" s="628"/>
      <c r="W401" s="633"/>
      <c r="X401" s="600"/>
      <c r="Y401" s="114">
        <f>IF(OR(D401="s",F401="s",H401="s",J401="s",L401="s",N401="s",P401="s",R401="s",T401="s",V401="s"), 0, IF(OR(D401="a",F401="a",H401="a",J401="a",L401="a",N401="a",P401="a",R401="a",T401="a",V401="a"),Z401,0))</f>
        <v>0</v>
      </c>
      <c r="Z401" s="372">
        <v>5</v>
      </c>
      <c r="AA401" s="607">
        <f>IF((COUNTIF(D401:W401,"a")+COUNTIF(D401:W401,"s")+COUNTIF(X401,"na"))&gt;0,IF((COUNTIF(D405:W405,"a")+COUNTIF(D405:W405,"s")),0,COUNTIF(D401:W401,"a")+COUNTIF(D401:W401,"s")+COUNTIF(X401,"na")),COUNTIF(D401:W401,"a")+COUNTIF(D401:W401,"s"))</f>
        <v>0</v>
      </c>
      <c r="AB401" s="453"/>
      <c r="AD401" s="603"/>
    </row>
    <row r="402" spans="1:95" s="602" customFormat="1" ht="27.95" customHeight="1" x14ac:dyDescent="0.2">
      <c r="A402" s="375" t="s">
        <v>451</v>
      </c>
      <c r="B402" s="237"/>
      <c r="C402" s="609" t="s">
        <v>1228</v>
      </c>
      <c r="D402" s="687"/>
      <c r="E402" s="688"/>
      <c r="F402" s="689"/>
      <c r="G402" s="689"/>
      <c r="H402" s="689"/>
      <c r="I402" s="689"/>
      <c r="J402" s="689"/>
      <c r="K402" s="689"/>
      <c r="L402" s="689"/>
      <c r="M402" s="689"/>
      <c r="N402" s="689"/>
      <c r="O402" s="689"/>
      <c r="P402" s="689"/>
      <c r="Q402" s="689"/>
      <c r="R402" s="689"/>
      <c r="S402" s="689"/>
      <c r="T402" s="689"/>
      <c r="U402" s="689"/>
      <c r="V402" s="689"/>
      <c r="W402" s="689"/>
      <c r="X402" s="689"/>
      <c r="Y402" s="689"/>
      <c r="Z402" s="690"/>
      <c r="AA402" s="14"/>
      <c r="AB402" s="453"/>
      <c r="AD402" s="603"/>
    </row>
    <row r="403" spans="1:95" s="615" customFormat="1" ht="45" customHeight="1" x14ac:dyDescent="0.2">
      <c r="A403" s="610" t="s">
        <v>451</v>
      </c>
      <c r="B403" s="611" t="s">
        <v>1229</v>
      </c>
      <c r="C403" s="143" t="s">
        <v>1230</v>
      </c>
      <c r="D403" s="683"/>
      <c r="E403" s="684"/>
      <c r="F403" s="683"/>
      <c r="G403" s="684"/>
      <c r="H403" s="683"/>
      <c r="I403" s="684"/>
      <c r="J403" s="683"/>
      <c r="K403" s="684"/>
      <c r="L403" s="683"/>
      <c r="M403" s="684"/>
      <c r="N403" s="683"/>
      <c r="O403" s="684"/>
      <c r="P403" s="683"/>
      <c r="Q403" s="684"/>
      <c r="R403" s="683"/>
      <c r="S403" s="684"/>
      <c r="T403" s="683"/>
      <c r="U403" s="684"/>
      <c r="V403" s="685"/>
      <c r="W403" s="686"/>
      <c r="X403" s="612"/>
      <c r="Y403" s="613">
        <f>IF(OR(D403="s",F403="s",H403="s",J403="s",L403="s",N403="s",P403="s",R403="s",T403="s",V403="s"), 0, IF(OR(D403="a",F403="a",H403="a",J403="a",L403="a",N403="a",P403="a",R403="a",T403="a",V403="a"),Z403,0))</f>
        <v>0</v>
      </c>
      <c r="Z403" s="614">
        <v>10</v>
      </c>
      <c r="AA403" s="607">
        <f>IF((COUNTIF(D403:W403,"a")+COUNTIF(D403:W403,"s")+COUNTIF(X403,"na"))&gt;0,IF((COUNTIF(D405:W405,"a")+COUNTIF(D405:W405,"s")),0,COUNTIF(D403:W403,"a")+COUNTIF(D403:W403,"s")+COUNTIF(X403,"na")),COUNTIF(D403:W403,"a")+COUNTIF(D403:W403,"s"))</f>
        <v>0</v>
      </c>
      <c r="AB403" s="453"/>
      <c r="AD403" s="616" t="s">
        <v>52</v>
      </c>
    </row>
    <row r="404" spans="1:95" s="615" customFormat="1" ht="45" customHeight="1" x14ac:dyDescent="0.2">
      <c r="A404" s="610" t="s">
        <v>451</v>
      </c>
      <c r="B404" s="611" t="s">
        <v>1231</v>
      </c>
      <c r="C404" s="143" t="s">
        <v>1232</v>
      </c>
      <c r="D404" s="683"/>
      <c r="E404" s="684"/>
      <c r="F404" s="683"/>
      <c r="G404" s="684"/>
      <c r="H404" s="683"/>
      <c r="I404" s="684"/>
      <c r="J404" s="683"/>
      <c r="K404" s="684"/>
      <c r="L404" s="683"/>
      <c r="M404" s="684"/>
      <c r="N404" s="683"/>
      <c r="O404" s="684"/>
      <c r="P404" s="683"/>
      <c r="Q404" s="684"/>
      <c r="R404" s="683"/>
      <c r="S404" s="684"/>
      <c r="T404" s="683"/>
      <c r="U404" s="684"/>
      <c r="V404" s="685"/>
      <c r="W404" s="686"/>
      <c r="X404" s="617" t="str">
        <f>IF(X403="na","na","")</f>
        <v/>
      </c>
      <c r="Y404" s="613">
        <f>IF(OR(D404="s",F404="s",H404="s",J404="s",L404="s",N404="s",P404="s",R404="s",T404="s",V404="s"), 0, IF(OR(D404="a",F404="a",H404="a",J404="a",L404="a",N404="a",P404="a",R404="a",T404="a",V404="a"),Z404,0))</f>
        <v>0</v>
      </c>
      <c r="Z404" s="614">
        <v>10</v>
      </c>
      <c r="AA404" s="607">
        <f>IF((COUNTIF(D404:W404,"a")+COUNTIF(D404:W404,"s")+COUNTIF(X404,"na"))&gt;0,IF((COUNTIF(D405:W405,"a")+COUNTIF(D405:W405,"s")),0,COUNTIF(D404:W404,"a")+COUNTIF(D404:W404,"s")+COUNTIF(X404,"na")),COUNTIF(D404:W404,"a")+COUNTIF(D404:W404,"s"))</f>
        <v>0</v>
      </c>
      <c r="AB404" s="453"/>
      <c r="AD404" s="616" t="s">
        <v>52</v>
      </c>
      <c r="AE404" s="615" t="s">
        <v>357</v>
      </c>
      <c r="AF404" s="615" t="s">
        <v>357</v>
      </c>
    </row>
    <row r="405" spans="1:95" s="608" customFormat="1" ht="67.5" customHeight="1" thickBot="1" x14ac:dyDescent="0.2">
      <c r="A405" s="375" t="s">
        <v>1233</v>
      </c>
      <c r="B405" s="492" t="s">
        <v>1198</v>
      </c>
      <c r="C405" s="493" t="s">
        <v>1234</v>
      </c>
      <c r="D405" s="628"/>
      <c r="E405" s="633"/>
      <c r="F405" s="628"/>
      <c r="G405" s="633"/>
      <c r="H405" s="628"/>
      <c r="I405" s="633"/>
      <c r="J405" s="628"/>
      <c r="K405" s="633"/>
      <c r="L405" s="628"/>
      <c r="M405" s="633"/>
      <c r="N405" s="628"/>
      <c r="O405" s="633"/>
      <c r="P405" s="628" t="s">
        <v>1235</v>
      </c>
      <c r="Q405" s="633"/>
      <c r="R405" s="628"/>
      <c r="S405" s="633"/>
      <c r="T405" s="628"/>
      <c r="U405" s="633"/>
      <c r="V405" s="628"/>
      <c r="W405" s="633"/>
      <c r="X405" s="356"/>
      <c r="Y405" s="532">
        <f>IF(OR(D405="s",F405="s",H405="s",J405="s",L405="s",N405="s",P405="s",R405="s",T405="s",V405="s"), 0, IF(OR(D405="a",F405="a",H405="a",J405="a",L405="a",N405="a",P405="a",R405="a",T405="a",V405="a"),Z405,0))</f>
        <v>0</v>
      </c>
      <c r="Z405" s="374">
        <v>45</v>
      </c>
      <c r="AA405" s="14">
        <f>IF(OR(COUNTIF(D396:W404,"a")+COUNTIF(D396:W404,"s")+COUNTIF(X403:X404,"na")&gt;0),0,(COUNTIF(D405:W405,"a")+COUNTIF(D405:W405,"s")))</f>
        <v>0</v>
      </c>
      <c r="AB405" s="453"/>
      <c r="AD405" s="603"/>
    </row>
    <row r="406" spans="1:95" s="258" customFormat="1" ht="17.45" customHeight="1" thickTop="1" thickBot="1" x14ac:dyDescent="0.25">
      <c r="A406" s="375"/>
      <c r="B406" s="239"/>
      <c r="C406" s="154"/>
      <c r="D406" s="697" t="s">
        <v>199</v>
      </c>
      <c r="E406" s="698"/>
      <c r="F406" s="698"/>
      <c r="G406" s="698"/>
      <c r="H406" s="698"/>
      <c r="I406" s="698"/>
      <c r="J406" s="698"/>
      <c r="K406" s="698"/>
      <c r="L406" s="698"/>
      <c r="M406" s="698"/>
      <c r="N406" s="698"/>
      <c r="O406" s="698"/>
      <c r="P406" s="698"/>
      <c r="Q406" s="698"/>
      <c r="R406" s="698"/>
      <c r="S406" s="698"/>
      <c r="T406" s="698"/>
      <c r="U406" s="698"/>
      <c r="V406" s="698"/>
      <c r="W406" s="698"/>
      <c r="X406" s="699"/>
      <c r="Y406" s="497">
        <f>SUM(Y396:Y405)</f>
        <v>0</v>
      </c>
      <c r="Z406" s="373">
        <f xml:space="preserve"> SUM(Z405)</f>
        <v>45</v>
      </c>
      <c r="AA406" s="256"/>
      <c r="AB406" s="619"/>
      <c r="AC406" s="618">
        <f>IF(Y406&gt;Z406,1,0)</f>
        <v>0</v>
      </c>
      <c r="AD406" s="228"/>
      <c r="AE406" s="257"/>
      <c r="AF406" s="257"/>
      <c r="AG406" s="257"/>
      <c r="AH406" s="257"/>
      <c r="AI406" s="257"/>
      <c r="AJ406" s="257"/>
      <c r="AK406" s="257"/>
      <c r="AL406" s="257"/>
      <c r="AM406" s="257"/>
      <c r="AN406" s="257"/>
      <c r="AO406" s="257"/>
      <c r="AP406" s="257"/>
      <c r="AQ406" s="257"/>
      <c r="AR406" s="257"/>
      <c r="AS406" s="257"/>
      <c r="AT406" s="257"/>
      <c r="AU406" s="257"/>
      <c r="AV406" s="257"/>
      <c r="AW406" s="257"/>
      <c r="AX406" s="257"/>
      <c r="AY406" s="257"/>
      <c r="AZ406" s="257"/>
      <c r="BA406" s="257"/>
      <c r="BB406" s="257"/>
      <c r="BC406" s="257"/>
      <c r="BD406" s="257"/>
      <c r="BE406" s="257"/>
      <c r="BF406" s="257"/>
      <c r="BG406" s="257"/>
      <c r="BH406" s="257"/>
      <c r="BI406" s="257"/>
      <c r="BJ406" s="257"/>
      <c r="BK406" s="257"/>
      <c r="BL406" s="257"/>
      <c r="BM406" s="257"/>
      <c r="BN406" s="257"/>
      <c r="BO406" s="257"/>
      <c r="BP406" s="257"/>
      <c r="BQ406" s="257"/>
      <c r="BR406" s="257"/>
      <c r="BS406" s="257"/>
      <c r="BT406" s="257"/>
      <c r="BU406" s="257"/>
      <c r="BV406" s="257"/>
      <c r="BW406" s="257"/>
      <c r="BX406" s="257"/>
      <c r="BY406" s="257"/>
      <c r="BZ406" s="257"/>
      <c r="CA406" s="257"/>
      <c r="CB406" s="257"/>
      <c r="CC406" s="257"/>
      <c r="CD406" s="257"/>
      <c r="CE406" s="256"/>
      <c r="CF406" s="256"/>
      <c r="CG406" s="256"/>
      <c r="CH406" s="256"/>
      <c r="CI406" s="256"/>
      <c r="CJ406" s="256"/>
      <c r="CK406" s="256"/>
      <c r="CL406" s="256"/>
      <c r="CM406" s="256"/>
      <c r="CN406" s="256"/>
      <c r="CO406" s="256"/>
      <c r="CP406" s="256"/>
      <c r="CQ406" s="256"/>
    </row>
    <row r="407" spans="1:95" s="258" customFormat="1" ht="21.6" customHeight="1" thickBot="1" x14ac:dyDescent="0.25">
      <c r="A407" s="365"/>
      <c r="B407" s="335"/>
      <c r="C407" s="171"/>
      <c r="D407" s="700"/>
      <c r="E407" s="701"/>
      <c r="F407" s="927">
        <v>20</v>
      </c>
      <c r="G407" s="928"/>
      <c r="H407" s="928"/>
      <c r="I407" s="928"/>
      <c r="J407" s="928"/>
      <c r="K407" s="928"/>
      <c r="L407" s="928"/>
      <c r="M407" s="928"/>
      <c r="N407" s="928"/>
      <c r="O407" s="928"/>
      <c r="P407" s="928"/>
      <c r="Q407" s="928"/>
      <c r="R407" s="928"/>
      <c r="S407" s="928"/>
      <c r="T407" s="928"/>
      <c r="U407" s="928"/>
      <c r="V407" s="928"/>
      <c r="W407" s="928"/>
      <c r="X407" s="928"/>
      <c r="Y407" s="928"/>
      <c r="Z407" s="929"/>
      <c r="AA407" s="256"/>
      <c r="AB407" s="256"/>
      <c r="AC407" s="257"/>
      <c r="AD407" s="228"/>
      <c r="AE407" s="257"/>
      <c r="AF407" s="257"/>
      <c r="AG407" s="257"/>
      <c r="AH407" s="257"/>
      <c r="AI407" s="257"/>
      <c r="AJ407" s="257"/>
      <c r="AK407" s="257"/>
      <c r="AL407" s="257"/>
      <c r="AM407" s="257"/>
      <c r="AN407" s="257"/>
      <c r="AO407" s="257"/>
      <c r="AP407" s="257"/>
      <c r="AQ407" s="257"/>
      <c r="AR407" s="257"/>
      <c r="AS407" s="257"/>
      <c r="AT407" s="257"/>
      <c r="AU407" s="257"/>
      <c r="AV407" s="257"/>
      <c r="AW407" s="257"/>
      <c r="AX407" s="257"/>
      <c r="AY407" s="257"/>
      <c r="AZ407" s="257"/>
      <c r="BA407" s="257"/>
      <c r="BB407" s="257"/>
      <c r="BC407" s="257"/>
      <c r="BD407" s="257"/>
      <c r="BE407" s="257"/>
      <c r="BF407" s="257"/>
      <c r="BG407" s="257"/>
      <c r="BH407" s="257"/>
      <c r="BI407" s="257"/>
      <c r="BJ407" s="257"/>
      <c r="BK407" s="257"/>
      <c r="BL407" s="257"/>
      <c r="BM407" s="257"/>
      <c r="BN407" s="257"/>
      <c r="BO407" s="257"/>
      <c r="BP407" s="257"/>
      <c r="BQ407" s="257"/>
      <c r="BR407" s="257"/>
      <c r="BS407" s="257"/>
      <c r="BT407" s="257"/>
      <c r="BU407" s="257"/>
      <c r="BV407" s="257"/>
      <c r="BW407" s="257"/>
      <c r="BX407" s="257"/>
      <c r="BY407" s="257"/>
      <c r="BZ407" s="257"/>
      <c r="CA407" s="257"/>
      <c r="CB407" s="257"/>
      <c r="CC407" s="257"/>
      <c r="CD407" s="257"/>
      <c r="CE407" s="256"/>
      <c r="CF407" s="256"/>
      <c r="CG407" s="256"/>
      <c r="CH407" s="256"/>
      <c r="CI407" s="256"/>
      <c r="CJ407" s="256"/>
      <c r="CK407" s="256"/>
      <c r="CL407" s="256"/>
      <c r="CM407" s="256"/>
      <c r="CN407" s="256"/>
      <c r="CO407" s="256"/>
      <c r="CP407" s="256"/>
      <c r="CQ407" s="256"/>
    </row>
    <row r="408" spans="1:95" s="258" customFormat="1" ht="30" customHeight="1" thickBot="1" x14ac:dyDescent="0.25">
      <c r="A408" s="362"/>
      <c r="B408" s="294" t="s">
        <v>720</v>
      </c>
      <c r="C408" s="167" t="s">
        <v>721</v>
      </c>
      <c r="D408" s="269"/>
      <c r="E408" s="270"/>
      <c r="F408" s="332"/>
      <c r="G408" s="333"/>
      <c r="H408" s="34"/>
      <c r="I408" s="270"/>
      <c r="J408" s="479"/>
      <c r="K408" s="333"/>
      <c r="L408" s="269"/>
      <c r="M408" s="270"/>
      <c r="N408" s="332"/>
      <c r="O408" s="333"/>
      <c r="P408" s="34"/>
      <c r="Q408" s="270"/>
      <c r="R408" s="332"/>
      <c r="S408" s="333"/>
      <c r="T408" s="269"/>
      <c r="U408" s="270"/>
      <c r="V408" s="332"/>
      <c r="W408" s="333"/>
      <c r="X408" s="334"/>
      <c r="Y408" s="334"/>
      <c r="Z408" s="391"/>
      <c r="AA408" s="256"/>
      <c r="AB408" s="256"/>
      <c r="AC408" s="257"/>
      <c r="AD408" s="228"/>
      <c r="AE408" s="257"/>
      <c r="AF408" s="257"/>
      <c r="AG408" s="257"/>
      <c r="AH408" s="257"/>
      <c r="AI408" s="257"/>
      <c r="AJ408" s="257"/>
      <c r="AK408" s="257"/>
      <c r="AL408" s="257"/>
      <c r="AM408" s="257"/>
      <c r="AN408" s="257"/>
      <c r="AO408" s="257"/>
      <c r="AP408" s="257"/>
      <c r="AQ408" s="257"/>
      <c r="AR408" s="257"/>
      <c r="AS408" s="257"/>
      <c r="AT408" s="257"/>
      <c r="AU408" s="257"/>
      <c r="AV408" s="257"/>
      <c r="AW408" s="257"/>
      <c r="AX408" s="257"/>
      <c r="AY408" s="257"/>
      <c r="AZ408" s="257"/>
      <c r="BA408" s="257"/>
      <c r="BB408" s="257"/>
      <c r="BC408" s="257"/>
      <c r="BD408" s="257"/>
      <c r="BE408" s="257"/>
      <c r="BF408" s="257"/>
      <c r="BG408" s="257"/>
      <c r="BH408" s="257"/>
      <c r="BI408" s="257"/>
      <c r="BJ408" s="257"/>
      <c r="BK408" s="257"/>
      <c r="BL408" s="257"/>
      <c r="BM408" s="257"/>
      <c r="BN408" s="257"/>
      <c r="BO408" s="257"/>
      <c r="BP408" s="257"/>
      <c r="BQ408" s="257"/>
      <c r="BR408" s="257"/>
      <c r="BS408" s="257"/>
      <c r="BT408" s="257"/>
      <c r="BU408" s="257"/>
      <c r="BV408" s="257"/>
      <c r="BW408" s="257"/>
      <c r="BX408" s="257"/>
      <c r="BY408" s="257"/>
      <c r="BZ408" s="257"/>
      <c r="CA408" s="257"/>
      <c r="CB408" s="257"/>
      <c r="CC408" s="257"/>
      <c r="CD408" s="257"/>
      <c r="CE408" s="256"/>
      <c r="CF408" s="256"/>
      <c r="CG408" s="256"/>
      <c r="CH408" s="256"/>
      <c r="CI408" s="256"/>
      <c r="CJ408" s="256"/>
      <c r="CK408" s="256"/>
      <c r="CL408" s="256"/>
      <c r="CM408" s="256"/>
      <c r="CN408" s="256"/>
      <c r="CO408" s="256"/>
      <c r="CP408" s="256"/>
      <c r="CQ408" s="256"/>
    </row>
    <row r="409" spans="1:95" s="258" customFormat="1" ht="27.95" customHeight="1" x14ac:dyDescent="0.2">
      <c r="A409" s="375"/>
      <c r="B409" s="250" t="s">
        <v>722</v>
      </c>
      <c r="C409" s="143" t="s">
        <v>723</v>
      </c>
      <c r="D409" s="651"/>
      <c r="E409" s="682"/>
      <c r="F409" s="651"/>
      <c r="G409" s="682"/>
      <c r="H409" s="651"/>
      <c r="I409" s="682"/>
      <c r="J409" s="651"/>
      <c r="K409" s="682"/>
      <c r="L409" s="651"/>
      <c r="M409" s="682"/>
      <c r="N409" s="651"/>
      <c r="O409" s="682"/>
      <c r="P409" s="651"/>
      <c r="Q409" s="682"/>
      <c r="R409" s="651"/>
      <c r="S409" s="682"/>
      <c r="T409" s="651"/>
      <c r="U409" s="682"/>
      <c r="V409" s="651"/>
      <c r="W409" s="682"/>
      <c r="X409" s="198"/>
      <c r="Y409" s="114">
        <f>IF(OR(D409="s",F409="s",H409="s",J409="s",L409="s",N409="s",P409="s",R409="s",T409="s",V409="s"), 0, IF(OR(D409="a",F409="a",H409="a",J409="a",L409="a",N409="a",P409="a",R409="a",T409="a",V409="a"),Z409,0))</f>
        <v>0</v>
      </c>
      <c r="Z409" s="372">
        <v>15</v>
      </c>
      <c r="AA409" s="256">
        <f>COUNTIF(D409:W409,"a")+COUNTIF(D409:W409,"s")</f>
        <v>0</v>
      </c>
      <c r="AB409" s="447"/>
      <c r="AC409" s="257"/>
      <c r="AD409" s="228"/>
      <c r="AE409" s="257"/>
      <c r="AF409" s="257"/>
      <c r="AG409" s="257"/>
      <c r="AH409" s="257"/>
      <c r="AI409" s="257"/>
      <c r="AJ409" s="257"/>
      <c r="AK409" s="257"/>
      <c r="AL409" s="257"/>
      <c r="AM409" s="257"/>
      <c r="AN409" s="257"/>
      <c r="AO409" s="257"/>
      <c r="AP409" s="257"/>
      <c r="AQ409" s="257"/>
      <c r="AR409" s="257"/>
      <c r="AS409" s="257"/>
      <c r="AT409" s="257"/>
      <c r="AU409" s="257"/>
      <c r="AV409" s="257"/>
      <c r="AW409" s="257"/>
      <c r="AX409" s="257"/>
      <c r="AY409" s="257"/>
      <c r="AZ409" s="257"/>
      <c r="BA409" s="257"/>
      <c r="BB409" s="257"/>
      <c r="BC409" s="257"/>
      <c r="BD409" s="257"/>
      <c r="BE409" s="257"/>
      <c r="BF409" s="257"/>
      <c r="BG409" s="257"/>
      <c r="BH409" s="257"/>
      <c r="BI409" s="257"/>
      <c r="BJ409" s="257"/>
      <c r="BK409" s="257"/>
      <c r="BL409" s="257"/>
      <c r="BM409" s="257"/>
      <c r="BN409" s="257"/>
      <c r="BO409" s="257"/>
      <c r="BP409" s="257"/>
      <c r="BQ409" s="257"/>
      <c r="BR409" s="257"/>
      <c r="BS409" s="257"/>
      <c r="BT409" s="257"/>
      <c r="BU409" s="257"/>
      <c r="BV409" s="257"/>
      <c r="BW409" s="257"/>
      <c r="BX409" s="257"/>
      <c r="BY409" s="257"/>
      <c r="BZ409" s="257"/>
      <c r="CA409" s="257"/>
      <c r="CB409" s="257"/>
      <c r="CC409" s="257"/>
      <c r="CD409" s="257"/>
      <c r="CE409" s="256"/>
      <c r="CF409" s="256"/>
      <c r="CG409" s="256"/>
      <c r="CH409" s="256"/>
      <c r="CI409" s="256"/>
      <c r="CJ409" s="256"/>
      <c r="CK409" s="256"/>
      <c r="CL409" s="256"/>
      <c r="CM409" s="256"/>
      <c r="CN409" s="256"/>
      <c r="CO409" s="256"/>
      <c r="CP409" s="256"/>
      <c r="CQ409" s="256"/>
    </row>
    <row r="410" spans="1:95" s="258" customFormat="1" ht="27.95" customHeight="1" thickBot="1" x14ac:dyDescent="0.25">
      <c r="A410" s="375"/>
      <c r="B410" s="250" t="s">
        <v>724</v>
      </c>
      <c r="C410" s="143" t="s">
        <v>725</v>
      </c>
      <c r="D410" s="651"/>
      <c r="E410" s="682"/>
      <c r="F410" s="651"/>
      <c r="G410" s="682"/>
      <c r="H410" s="651"/>
      <c r="I410" s="682"/>
      <c r="J410" s="651"/>
      <c r="K410" s="682"/>
      <c r="L410" s="651"/>
      <c r="M410" s="682"/>
      <c r="N410" s="651"/>
      <c r="O410" s="682"/>
      <c r="P410" s="651"/>
      <c r="Q410" s="682"/>
      <c r="R410" s="651"/>
      <c r="S410" s="682"/>
      <c r="T410" s="651"/>
      <c r="U410" s="682"/>
      <c r="V410" s="651"/>
      <c r="W410" s="682"/>
      <c r="X410" s="198"/>
      <c r="Y410" s="114">
        <f>IF(OR(D410="s",F410="s",H410="s",J410="s",L410="s",N410="s",P410="s",R410="s",T410="s",V410="s"), 0, IF(OR(D410="a",F410="a",H410="a",J410="a",L410="a",N410="a",P410="a",R410="a",T410="a",V410="a"),Z410,0))</f>
        <v>0</v>
      </c>
      <c r="Z410" s="372">
        <v>10</v>
      </c>
      <c r="AA410" s="256">
        <f>COUNTIF(D410:W410,"a")+COUNTIF(D410:W410,"s")</f>
        <v>0</v>
      </c>
      <c r="AB410" s="447"/>
      <c r="AC410" s="257"/>
      <c r="AD410" s="228"/>
      <c r="AE410" s="257"/>
      <c r="AF410" s="257"/>
      <c r="AG410" s="257"/>
      <c r="AH410" s="257"/>
      <c r="AI410" s="257"/>
      <c r="AJ410" s="257"/>
      <c r="AK410" s="257"/>
      <c r="AL410" s="257"/>
      <c r="AM410" s="257"/>
      <c r="AN410" s="257"/>
      <c r="AO410" s="257"/>
      <c r="AP410" s="257"/>
      <c r="AQ410" s="257"/>
      <c r="AR410" s="257"/>
      <c r="AS410" s="257"/>
      <c r="AT410" s="257"/>
      <c r="AU410" s="257"/>
      <c r="AV410" s="257"/>
      <c r="AW410" s="257"/>
      <c r="AX410" s="257"/>
      <c r="AY410" s="257"/>
      <c r="AZ410" s="257"/>
      <c r="BA410" s="257"/>
      <c r="BB410" s="257"/>
      <c r="BC410" s="257"/>
      <c r="BD410" s="257"/>
      <c r="BE410" s="257"/>
      <c r="BF410" s="257"/>
      <c r="BG410" s="257"/>
      <c r="BH410" s="257"/>
      <c r="BI410" s="257"/>
      <c r="BJ410" s="257"/>
      <c r="BK410" s="257"/>
      <c r="BL410" s="257"/>
      <c r="BM410" s="257"/>
      <c r="BN410" s="257"/>
      <c r="BO410" s="257"/>
      <c r="BP410" s="257"/>
      <c r="BQ410" s="257"/>
      <c r="BR410" s="257"/>
      <c r="BS410" s="257"/>
      <c r="BT410" s="257"/>
      <c r="BU410" s="257"/>
      <c r="BV410" s="257"/>
      <c r="BW410" s="257"/>
      <c r="BX410" s="257"/>
      <c r="BY410" s="257"/>
      <c r="BZ410" s="257"/>
      <c r="CA410" s="257"/>
      <c r="CB410" s="257"/>
      <c r="CC410" s="257"/>
      <c r="CD410" s="257"/>
      <c r="CE410" s="256"/>
      <c r="CF410" s="256"/>
      <c r="CG410" s="256"/>
      <c r="CH410" s="256"/>
      <c r="CI410" s="256"/>
      <c r="CJ410" s="256"/>
      <c r="CK410" s="256"/>
      <c r="CL410" s="256"/>
      <c r="CM410" s="256"/>
      <c r="CN410" s="256"/>
      <c r="CO410" s="256"/>
      <c r="CP410" s="256"/>
      <c r="CQ410" s="256"/>
    </row>
    <row r="411" spans="1:95" s="258" customFormat="1" ht="17.45" customHeight="1" thickTop="1" thickBot="1" x14ac:dyDescent="0.25">
      <c r="A411" s="375"/>
      <c r="B411" s="239"/>
      <c r="C411" s="154"/>
      <c r="D411" s="697" t="s">
        <v>199</v>
      </c>
      <c r="E411" s="698"/>
      <c r="F411" s="698"/>
      <c r="G411" s="698"/>
      <c r="H411" s="698"/>
      <c r="I411" s="698"/>
      <c r="J411" s="698"/>
      <c r="K411" s="698"/>
      <c r="L411" s="698"/>
      <c r="M411" s="698"/>
      <c r="N411" s="698"/>
      <c r="O411" s="698"/>
      <c r="P411" s="698"/>
      <c r="Q411" s="698"/>
      <c r="R411" s="698"/>
      <c r="S411" s="698"/>
      <c r="T411" s="698"/>
      <c r="U411" s="698"/>
      <c r="V411" s="698"/>
      <c r="W411" s="698"/>
      <c r="X411" s="699"/>
      <c r="Y411" s="65">
        <f>SUM(Y409:Y410)</f>
        <v>0</v>
      </c>
      <c r="Z411" s="373">
        <f>SUM(Z409:Z410)</f>
        <v>25</v>
      </c>
      <c r="AA411" s="256"/>
      <c r="AB411" s="256"/>
      <c r="AC411" s="257"/>
      <c r="AD411" s="228"/>
      <c r="AE411" s="257"/>
      <c r="AF411" s="257"/>
      <c r="AG411" s="257"/>
      <c r="AH411" s="257"/>
      <c r="AI411" s="257"/>
      <c r="AJ411" s="257"/>
      <c r="AK411" s="257"/>
      <c r="AL411" s="257"/>
      <c r="AM411" s="257"/>
      <c r="AN411" s="257"/>
      <c r="AO411" s="257"/>
      <c r="AP411" s="257"/>
      <c r="AQ411" s="257"/>
      <c r="AR411" s="257"/>
      <c r="AS411" s="257"/>
      <c r="AT411" s="257"/>
      <c r="AU411" s="257"/>
      <c r="AV411" s="257"/>
      <c r="AW411" s="257"/>
      <c r="AX411" s="257"/>
      <c r="AY411" s="257"/>
      <c r="AZ411" s="257"/>
      <c r="BA411" s="257"/>
      <c r="BB411" s="257"/>
      <c r="BC411" s="257"/>
      <c r="BD411" s="257"/>
      <c r="BE411" s="257"/>
      <c r="BF411" s="257"/>
      <c r="BG411" s="257"/>
      <c r="BH411" s="257"/>
      <c r="BI411" s="257"/>
      <c r="BJ411" s="257"/>
      <c r="BK411" s="257"/>
      <c r="BL411" s="257"/>
      <c r="BM411" s="257"/>
      <c r="BN411" s="257"/>
      <c r="BO411" s="257"/>
      <c r="BP411" s="257"/>
      <c r="BQ411" s="257"/>
      <c r="BR411" s="257"/>
      <c r="BS411" s="257"/>
      <c r="BT411" s="257"/>
      <c r="BU411" s="257"/>
      <c r="BV411" s="257"/>
      <c r="BW411" s="257"/>
      <c r="BX411" s="257"/>
      <c r="BY411" s="257"/>
      <c r="BZ411" s="257"/>
      <c r="CA411" s="257"/>
      <c r="CB411" s="257"/>
      <c r="CC411" s="257"/>
      <c r="CD411" s="257"/>
      <c r="CE411" s="256"/>
      <c r="CF411" s="256"/>
      <c r="CG411" s="256"/>
      <c r="CH411" s="256"/>
      <c r="CI411" s="256"/>
      <c r="CJ411" s="256"/>
      <c r="CK411" s="256"/>
      <c r="CL411" s="256"/>
      <c r="CM411" s="256"/>
      <c r="CN411" s="256"/>
      <c r="CO411" s="256"/>
      <c r="CP411" s="256"/>
      <c r="CQ411" s="256"/>
    </row>
    <row r="412" spans="1:95" s="258" customFormat="1" ht="21.6" customHeight="1" thickBot="1" x14ac:dyDescent="0.25">
      <c r="A412" s="365"/>
      <c r="B412" s="335"/>
      <c r="C412" s="171"/>
      <c r="D412" s="700"/>
      <c r="E412" s="701"/>
      <c r="F412" s="878">
        <v>0</v>
      </c>
      <c r="G412" s="879"/>
      <c r="H412" s="879"/>
      <c r="I412" s="879"/>
      <c r="J412" s="879"/>
      <c r="K412" s="879"/>
      <c r="L412" s="879"/>
      <c r="M412" s="879"/>
      <c r="N412" s="879"/>
      <c r="O412" s="879"/>
      <c r="P412" s="879"/>
      <c r="Q412" s="879"/>
      <c r="R412" s="879"/>
      <c r="S412" s="879"/>
      <c r="T412" s="879"/>
      <c r="U412" s="879"/>
      <c r="V412" s="879"/>
      <c r="W412" s="879"/>
      <c r="X412" s="879"/>
      <c r="Y412" s="879"/>
      <c r="Z412" s="880"/>
      <c r="AA412" s="256"/>
      <c r="AB412" s="256"/>
      <c r="AC412" s="257"/>
      <c r="AD412" s="228"/>
      <c r="AE412" s="257"/>
      <c r="AF412" s="257"/>
      <c r="AG412" s="257"/>
      <c r="AH412" s="257"/>
      <c r="AI412" s="257"/>
      <c r="AJ412" s="257"/>
      <c r="AK412" s="257"/>
      <c r="AL412" s="257"/>
      <c r="AM412" s="257"/>
      <c r="AN412" s="257"/>
      <c r="AO412" s="257"/>
      <c r="AP412" s="257"/>
      <c r="AQ412" s="257"/>
      <c r="AR412" s="257"/>
      <c r="AS412" s="257"/>
      <c r="AT412" s="257"/>
      <c r="AU412" s="257"/>
      <c r="AV412" s="257"/>
      <c r="AW412" s="257"/>
      <c r="AX412" s="257"/>
      <c r="AY412" s="257"/>
      <c r="AZ412" s="257"/>
      <c r="BA412" s="257"/>
      <c r="BB412" s="257"/>
      <c r="BC412" s="257"/>
      <c r="BD412" s="257"/>
      <c r="BE412" s="257"/>
      <c r="BF412" s="257"/>
      <c r="BG412" s="257"/>
      <c r="BH412" s="257"/>
      <c r="BI412" s="257"/>
      <c r="BJ412" s="257"/>
      <c r="BK412" s="257"/>
      <c r="BL412" s="257"/>
      <c r="BM412" s="257"/>
      <c r="BN412" s="257"/>
      <c r="BO412" s="257"/>
      <c r="BP412" s="257"/>
      <c r="BQ412" s="257"/>
      <c r="BR412" s="257"/>
      <c r="BS412" s="257"/>
      <c r="BT412" s="257"/>
      <c r="BU412" s="257"/>
      <c r="BV412" s="257"/>
      <c r="BW412" s="257"/>
      <c r="BX412" s="257"/>
      <c r="BY412" s="257"/>
      <c r="BZ412" s="257"/>
      <c r="CA412" s="257"/>
      <c r="CB412" s="257"/>
      <c r="CC412" s="257"/>
      <c r="CD412" s="257"/>
      <c r="CE412" s="256"/>
      <c r="CF412" s="256"/>
      <c r="CG412" s="256"/>
      <c r="CH412" s="256"/>
      <c r="CI412" s="256"/>
      <c r="CJ412" s="256"/>
      <c r="CK412" s="256"/>
      <c r="CL412" s="256"/>
      <c r="CM412" s="256"/>
      <c r="CN412" s="256"/>
      <c r="CO412" s="256"/>
      <c r="CP412" s="256"/>
      <c r="CQ412" s="256"/>
    </row>
    <row r="413" spans="1:95" ht="28.5" customHeight="1" thickBot="1" x14ac:dyDescent="0.25">
      <c r="A413" s="362"/>
      <c r="B413" s="301" t="s">
        <v>438</v>
      </c>
      <c r="C413" s="478" t="s">
        <v>196</v>
      </c>
      <c r="D413" s="68"/>
      <c r="E413" s="69"/>
      <c r="F413" s="70"/>
      <c r="G413" s="71"/>
      <c r="H413" s="34" t="s">
        <v>573</v>
      </c>
      <c r="I413" s="69"/>
      <c r="J413" s="72" t="s">
        <v>573</v>
      </c>
      <c r="K413" s="71"/>
      <c r="L413" s="68"/>
      <c r="M413" s="69"/>
      <c r="N413" s="70"/>
      <c r="O413" s="71"/>
      <c r="P413" s="68"/>
      <c r="Q413" s="69"/>
      <c r="R413" s="70"/>
      <c r="S413" s="71"/>
      <c r="T413" s="68"/>
      <c r="U413" s="69"/>
      <c r="V413" s="70"/>
      <c r="W413" s="71"/>
      <c r="X413" s="74"/>
      <c r="Y413" s="74"/>
      <c r="Z413" s="69"/>
      <c r="AA413" s="256"/>
      <c r="AD413" s="235"/>
    </row>
    <row r="414" spans="1:95" s="1" customFormat="1" ht="48" customHeight="1" thickBot="1" x14ac:dyDescent="0.25">
      <c r="A414" s="362"/>
      <c r="B414" s="255"/>
      <c r="C414" s="159" t="s">
        <v>1172</v>
      </c>
      <c r="D414" s="936"/>
      <c r="E414" s="792"/>
      <c r="F414" s="792"/>
      <c r="G414" s="792"/>
      <c r="H414" s="792"/>
      <c r="I414" s="792"/>
      <c r="J414" s="792"/>
      <c r="K414" s="792"/>
      <c r="L414" s="792"/>
      <c r="M414" s="792"/>
      <c r="N414" s="792"/>
      <c r="O414" s="792"/>
      <c r="P414" s="792"/>
      <c r="Q414" s="792"/>
      <c r="R414" s="792"/>
      <c r="S414" s="792"/>
      <c r="T414" s="792"/>
      <c r="U414" s="792"/>
      <c r="V414" s="792"/>
      <c r="W414" s="792"/>
      <c r="X414" s="792"/>
      <c r="Y414" s="792"/>
      <c r="Z414" s="793"/>
      <c r="AA414" s="14"/>
      <c r="AB414" s="64"/>
      <c r="AC414" s="225"/>
      <c r="AD414" s="228"/>
      <c r="AE414" s="225"/>
      <c r="AF414" s="225"/>
      <c r="AG414" s="225"/>
      <c r="AH414" s="225"/>
      <c r="AI414" s="225"/>
      <c r="AJ414" s="225"/>
      <c r="AK414" s="225"/>
      <c r="AL414" s="225"/>
      <c r="AM414" s="225"/>
      <c r="AN414" s="225"/>
      <c r="AO414" s="225"/>
      <c r="AP414" s="225"/>
      <c r="AQ414" s="225"/>
      <c r="AR414" s="225"/>
      <c r="AS414" s="225"/>
      <c r="AT414" s="225"/>
      <c r="AU414" s="225"/>
      <c r="AV414" s="225"/>
      <c r="AW414" s="225"/>
      <c r="AX414" s="225"/>
      <c r="AY414" s="225"/>
      <c r="AZ414" s="225"/>
      <c r="BA414" s="225"/>
      <c r="BB414" s="225"/>
      <c r="BC414" s="225"/>
      <c r="BD414" s="225"/>
      <c r="BE414" s="225"/>
      <c r="BF414" s="225"/>
      <c r="BG414" s="225"/>
      <c r="BH414" s="225"/>
      <c r="BI414" s="225"/>
      <c r="BJ414" s="225"/>
      <c r="BK414" s="225"/>
      <c r="BL414" s="225"/>
      <c r="BM414" s="225"/>
      <c r="BN414" s="225"/>
      <c r="BO414" s="225"/>
      <c r="BP414" s="225"/>
      <c r="BQ414" s="225"/>
      <c r="BR414" s="225"/>
      <c r="BS414" s="225"/>
      <c r="BT414" s="225"/>
      <c r="BU414" s="225"/>
      <c r="BV414" s="225"/>
      <c r="BW414" s="225"/>
      <c r="BX414" s="225"/>
      <c r="BY414" s="225"/>
      <c r="BZ414" s="225"/>
      <c r="CA414" s="225"/>
      <c r="CB414" s="225"/>
      <c r="CC414" s="225"/>
      <c r="CD414" s="225"/>
      <c r="CE414" s="225"/>
      <c r="CF414" s="225"/>
      <c r="CG414" s="64"/>
      <c r="CH414" s="64"/>
      <c r="CI414" s="64"/>
      <c r="CJ414" s="64"/>
      <c r="CK414" s="64"/>
      <c r="CL414" s="64"/>
      <c r="CM414" s="64"/>
    </row>
    <row r="415" spans="1:95" s="1" customFormat="1" ht="45" customHeight="1" x14ac:dyDescent="0.2">
      <c r="A415" s="375"/>
      <c r="B415" s="237" t="s">
        <v>437</v>
      </c>
      <c r="C415" s="130" t="s">
        <v>419</v>
      </c>
      <c r="D415" s="691"/>
      <c r="E415" s="692"/>
      <c r="F415" s="691"/>
      <c r="G415" s="692"/>
      <c r="H415" s="691"/>
      <c r="I415" s="692"/>
      <c r="J415" s="691"/>
      <c r="K415" s="692"/>
      <c r="L415" s="691"/>
      <c r="M415" s="692"/>
      <c r="N415" s="691"/>
      <c r="O415" s="692"/>
      <c r="P415" s="691"/>
      <c r="Q415" s="692"/>
      <c r="R415" s="691"/>
      <c r="S415" s="692"/>
      <c r="T415" s="691"/>
      <c r="U415" s="692"/>
      <c r="V415" s="691"/>
      <c r="W415" s="692"/>
      <c r="X415" s="598"/>
      <c r="Y415" s="113">
        <f t="shared" ref="Y415:Y423" si="55">IF(OR(D415="s",F415="s",H415="s",J415="s",L415="s",N415="s",P415="s",R415="s",T415="s",V415="s"), 0, IF(OR(D415="a",F415="a",H415="a",J415="a",L415="a",N415="a",P415="a",R415="a",T415="a",V415="a"),Z415,0))</f>
        <v>0</v>
      </c>
      <c r="Z415" s="374">
        <f>IF(X415="na",0,5)</f>
        <v>5</v>
      </c>
      <c r="AA415" s="14">
        <f>COUNTIF(D415:W415,"a")+COUNTIF(D415:W415,"s")+COUNTIF(X415,"na")</f>
        <v>0</v>
      </c>
      <c r="AB415" s="447"/>
      <c r="AC415" s="225"/>
      <c r="AD415" s="228" t="s">
        <v>52</v>
      </c>
      <c r="AE415" s="225"/>
      <c r="AF415" s="225"/>
      <c r="AG415" s="225"/>
      <c r="AH415" s="225"/>
      <c r="AI415" s="225"/>
      <c r="AJ415" s="225"/>
      <c r="AK415" s="225"/>
      <c r="AL415" s="225"/>
      <c r="AM415" s="225"/>
      <c r="AN415" s="225"/>
      <c r="AO415" s="225"/>
      <c r="AP415" s="225"/>
      <c r="AQ415" s="225"/>
      <c r="AR415" s="225"/>
      <c r="AS415" s="225"/>
      <c r="AT415" s="225"/>
      <c r="AU415" s="225"/>
      <c r="AV415" s="225"/>
      <c r="AW415" s="225"/>
      <c r="AX415" s="225"/>
      <c r="AY415" s="225"/>
      <c r="AZ415" s="225"/>
      <c r="BA415" s="225"/>
      <c r="BB415" s="225"/>
      <c r="BC415" s="225"/>
      <c r="BD415" s="225"/>
      <c r="BE415" s="225"/>
      <c r="BF415" s="225"/>
      <c r="BG415" s="225"/>
      <c r="BH415" s="225"/>
      <c r="BI415" s="225"/>
      <c r="BJ415" s="225"/>
      <c r="BK415" s="225"/>
      <c r="BL415" s="225"/>
      <c r="BM415" s="225"/>
      <c r="BN415" s="225"/>
      <c r="BO415" s="225"/>
      <c r="BP415" s="225"/>
      <c r="BQ415" s="225"/>
      <c r="BR415" s="225"/>
      <c r="BS415" s="225"/>
      <c r="BT415" s="225"/>
      <c r="BU415" s="225"/>
      <c r="BV415" s="225"/>
      <c r="BW415" s="225"/>
      <c r="BX415" s="225"/>
      <c r="BY415" s="225"/>
      <c r="BZ415" s="225"/>
      <c r="CA415" s="225"/>
      <c r="CB415" s="225"/>
      <c r="CC415" s="225"/>
      <c r="CD415" s="225"/>
      <c r="CE415" s="225"/>
      <c r="CF415" s="225"/>
      <c r="CG415" s="64"/>
      <c r="CH415" s="64"/>
      <c r="CI415" s="64"/>
      <c r="CJ415" s="64"/>
      <c r="CK415" s="64"/>
      <c r="CL415" s="64"/>
      <c r="CM415" s="64"/>
    </row>
    <row r="416" spans="1:95" s="1" customFormat="1" ht="45" customHeight="1" x14ac:dyDescent="0.2">
      <c r="A416" s="375"/>
      <c r="B416" s="239" t="s">
        <v>436</v>
      </c>
      <c r="C416" s="137" t="s">
        <v>386</v>
      </c>
      <c r="D416" s="651"/>
      <c r="E416" s="682"/>
      <c r="F416" s="651"/>
      <c r="G416" s="682"/>
      <c r="H416" s="651"/>
      <c r="I416" s="682"/>
      <c r="J416" s="651"/>
      <c r="K416" s="682"/>
      <c r="L416" s="651"/>
      <c r="M416" s="682"/>
      <c r="N416" s="651"/>
      <c r="O416" s="682"/>
      <c r="P416" s="651"/>
      <c r="Q416" s="682"/>
      <c r="R416" s="651"/>
      <c r="S416" s="682"/>
      <c r="T416" s="651"/>
      <c r="U416" s="682"/>
      <c r="V416" s="651"/>
      <c r="W416" s="682"/>
      <c r="X416" s="467" t="str">
        <f>IF(X415="na", "na", "")</f>
        <v/>
      </c>
      <c r="Y416" s="114">
        <f t="shared" si="55"/>
        <v>0</v>
      </c>
      <c r="Z416" s="372">
        <f>IF(X416="na",0,5)</f>
        <v>5</v>
      </c>
      <c r="AA416" s="14">
        <f>COUNTIF(D416:W416,"a")+COUNTIF(D416:W416,"s")+COUNTIF(X416,"na")</f>
        <v>0</v>
      </c>
      <c r="AB416" s="447"/>
      <c r="AC416" s="225"/>
      <c r="AD416" s="228" t="s">
        <v>52</v>
      </c>
      <c r="AE416" s="225"/>
      <c r="AF416" s="225"/>
      <c r="AG416" s="225"/>
      <c r="AH416" s="225"/>
      <c r="AI416" s="225"/>
      <c r="AJ416" s="225"/>
      <c r="AK416" s="225"/>
      <c r="AL416" s="225"/>
      <c r="AM416" s="225"/>
      <c r="AN416" s="225"/>
      <c r="AO416" s="225"/>
      <c r="AP416" s="225"/>
      <c r="AQ416" s="225"/>
      <c r="AR416" s="225"/>
      <c r="AS416" s="225"/>
      <c r="AT416" s="225"/>
      <c r="AU416" s="225"/>
      <c r="AV416" s="225"/>
      <c r="AW416" s="225"/>
      <c r="AX416" s="225"/>
      <c r="AY416" s="225"/>
      <c r="AZ416" s="225"/>
      <c r="BA416" s="225"/>
      <c r="BB416" s="225"/>
      <c r="BC416" s="225"/>
      <c r="BD416" s="225"/>
      <c r="BE416" s="225"/>
      <c r="BF416" s="225"/>
      <c r="BG416" s="225"/>
      <c r="BH416" s="225"/>
      <c r="BI416" s="225"/>
      <c r="BJ416" s="225"/>
      <c r="BK416" s="225"/>
      <c r="BL416" s="225"/>
      <c r="BM416" s="225"/>
      <c r="BN416" s="225"/>
      <c r="BO416" s="225"/>
      <c r="BP416" s="225"/>
      <c r="BQ416" s="225"/>
      <c r="BR416" s="225"/>
      <c r="BS416" s="225"/>
      <c r="BT416" s="225"/>
      <c r="BU416" s="225"/>
      <c r="BV416" s="225"/>
      <c r="BW416" s="225"/>
      <c r="BX416" s="225"/>
      <c r="BY416" s="225"/>
      <c r="BZ416" s="225"/>
      <c r="CA416" s="225"/>
      <c r="CB416" s="225"/>
      <c r="CC416" s="225"/>
      <c r="CD416" s="225"/>
      <c r="CE416" s="225"/>
      <c r="CF416" s="225"/>
      <c r="CG416" s="64"/>
      <c r="CH416" s="64"/>
      <c r="CI416" s="64"/>
      <c r="CJ416" s="64"/>
      <c r="CK416" s="64"/>
      <c r="CL416" s="64"/>
      <c r="CM416" s="64"/>
    </row>
    <row r="417" spans="1:95" s="1" customFormat="1" ht="45" customHeight="1" x14ac:dyDescent="0.2">
      <c r="A417" s="375"/>
      <c r="B417" s="244" t="s">
        <v>1173</v>
      </c>
      <c r="C417" s="137" t="s">
        <v>1174</v>
      </c>
      <c r="D417" s="651"/>
      <c r="E417" s="682"/>
      <c r="F417" s="651"/>
      <c r="G417" s="682"/>
      <c r="H417" s="651"/>
      <c r="I417" s="682"/>
      <c r="J417" s="651"/>
      <c r="K417" s="682"/>
      <c r="L417" s="651"/>
      <c r="M417" s="682"/>
      <c r="N417" s="651"/>
      <c r="O417" s="682"/>
      <c r="P417" s="651"/>
      <c r="Q417" s="682"/>
      <c r="R417" s="651"/>
      <c r="S417" s="682"/>
      <c r="T417" s="651"/>
      <c r="U417" s="682"/>
      <c r="V417" s="651"/>
      <c r="W417" s="682"/>
      <c r="X417" s="467" t="str">
        <f>IF(X416="na", "na", "")</f>
        <v/>
      </c>
      <c r="Y417" s="114">
        <f t="shared" si="55"/>
        <v>0</v>
      </c>
      <c r="Z417" s="372">
        <f>IF(X417="na",0,10)</f>
        <v>10</v>
      </c>
      <c r="AA417" s="14">
        <f>COUNTIF(D417:W417,"a")+COUNTIF(D417:W417,"s")+COUNTIF(X417,"na")</f>
        <v>0</v>
      </c>
      <c r="AB417" s="447"/>
      <c r="AC417" s="225"/>
      <c r="AD417" s="228"/>
      <c r="AE417" s="225"/>
      <c r="AF417" s="225"/>
      <c r="AG417" s="225"/>
      <c r="AH417" s="225"/>
      <c r="AI417" s="225"/>
      <c r="AJ417" s="225"/>
      <c r="AK417" s="225"/>
      <c r="AL417" s="225"/>
      <c r="AM417" s="225"/>
      <c r="AN417" s="225"/>
      <c r="AO417" s="225"/>
      <c r="AP417" s="225"/>
      <c r="AQ417" s="225"/>
      <c r="AR417" s="225"/>
      <c r="AS417" s="225"/>
      <c r="AT417" s="225"/>
      <c r="AU417" s="225"/>
      <c r="AV417" s="225"/>
      <c r="AW417" s="225"/>
      <c r="AX417" s="225"/>
      <c r="AY417" s="225"/>
      <c r="AZ417" s="225"/>
      <c r="BA417" s="225"/>
      <c r="BB417" s="225"/>
      <c r="BC417" s="225"/>
      <c r="BD417" s="225"/>
      <c r="BE417" s="225"/>
      <c r="BF417" s="225"/>
      <c r="BG417" s="225"/>
      <c r="BH417" s="225"/>
      <c r="BI417" s="225"/>
      <c r="BJ417" s="225"/>
      <c r="BK417" s="225"/>
      <c r="BL417" s="225"/>
      <c r="BM417" s="225"/>
      <c r="BN417" s="225"/>
      <c r="BO417" s="225"/>
      <c r="BP417" s="225"/>
      <c r="BQ417" s="225"/>
      <c r="BR417" s="225"/>
      <c r="BS417" s="225"/>
      <c r="BT417" s="225"/>
      <c r="BU417" s="225"/>
      <c r="BV417" s="225"/>
      <c r="BW417" s="225"/>
      <c r="BX417" s="225"/>
      <c r="BY417" s="225"/>
      <c r="BZ417" s="225"/>
      <c r="CA417" s="225"/>
      <c r="CB417" s="225"/>
      <c r="CC417" s="225"/>
      <c r="CD417" s="225"/>
      <c r="CE417" s="225"/>
      <c r="CF417" s="225"/>
      <c r="CG417" s="64"/>
      <c r="CH417" s="64"/>
      <c r="CI417" s="64"/>
      <c r="CJ417" s="64"/>
      <c r="CK417" s="64"/>
      <c r="CL417" s="64"/>
      <c r="CM417" s="64"/>
    </row>
    <row r="418" spans="1:95" s="1" customFormat="1" ht="48" customHeight="1" x14ac:dyDescent="0.2">
      <c r="A418" s="362"/>
      <c r="B418" s="237"/>
      <c r="C418" s="599" t="s">
        <v>1175</v>
      </c>
      <c r="D418" s="944"/>
      <c r="E418" s="945"/>
      <c r="F418" s="945"/>
      <c r="G418" s="945"/>
      <c r="H418" s="945"/>
      <c r="I418" s="945"/>
      <c r="J418" s="945"/>
      <c r="K418" s="945"/>
      <c r="L418" s="945"/>
      <c r="M418" s="945"/>
      <c r="N418" s="945"/>
      <c r="O418" s="945"/>
      <c r="P418" s="945"/>
      <c r="Q418" s="945"/>
      <c r="R418" s="945"/>
      <c r="S418" s="945"/>
      <c r="T418" s="945"/>
      <c r="U418" s="945"/>
      <c r="V418" s="945"/>
      <c r="W418" s="945"/>
      <c r="X418" s="945"/>
      <c r="Y418" s="945"/>
      <c r="Z418" s="946"/>
      <c r="AA418" s="14"/>
      <c r="AB418" s="64"/>
      <c r="AC418" s="225"/>
      <c r="AD418" s="228"/>
      <c r="AE418" s="225"/>
      <c r="AF418" s="225"/>
      <c r="AG418" s="225"/>
      <c r="AH418" s="225"/>
      <c r="AI418" s="225"/>
      <c r="AJ418" s="225"/>
      <c r="AK418" s="225"/>
      <c r="AL418" s="225"/>
      <c r="AM418" s="225"/>
      <c r="AN418" s="225"/>
      <c r="AO418" s="225"/>
      <c r="AP418" s="225"/>
      <c r="AQ418" s="225"/>
      <c r="AR418" s="225"/>
      <c r="AS418" s="225"/>
      <c r="AT418" s="225"/>
      <c r="AU418" s="225"/>
      <c r="AV418" s="225"/>
      <c r="AW418" s="225"/>
      <c r="AX418" s="225"/>
      <c r="AY418" s="225"/>
      <c r="AZ418" s="225"/>
      <c r="BA418" s="225"/>
      <c r="BB418" s="225"/>
      <c r="BC418" s="225"/>
      <c r="BD418" s="225"/>
      <c r="BE418" s="225"/>
      <c r="BF418" s="225"/>
      <c r="BG418" s="225"/>
      <c r="BH418" s="225"/>
      <c r="BI418" s="225"/>
      <c r="BJ418" s="225"/>
      <c r="BK418" s="225"/>
      <c r="BL418" s="225"/>
      <c r="BM418" s="225"/>
      <c r="BN418" s="225"/>
      <c r="BO418" s="225"/>
      <c r="BP418" s="225"/>
      <c r="BQ418" s="225"/>
      <c r="BR418" s="225"/>
      <c r="BS418" s="225"/>
      <c r="BT418" s="225"/>
      <c r="BU418" s="225"/>
      <c r="BV418" s="225"/>
      <c r="BW418" s="225"/>
      <c r="BX418" s="225"/>
      <c r="BY418" s="225"/>
      <c r="BZ418" s="225"/>
      <c r="CA418" s="225"/>
      <c r="CB418" s="225"/>
      <c r="CC418" s="225"/>
      <c r="CD418" s="225"/>
      <c r="CE418" s="225"/>
      <c r="CF418" s="225"/>
      <c r="CG418" s="64"/>
      <c r="CH418" s="64"/>
      <c r="CI418" s="64"/>
      <c r="CJ418" s="64"/>
      <c r="CK418" s="64"/>
      <c r="CL418" s="64"/>
      <c r="CM418" s="64"/>
    </row>
    <row r="419" spans="1:95" s="1" customFormat="1" ht="106.5" customHeight="1" x14ac:dyDescent="0.2">
      <c r="A419" s="375"/>
      <c r="B419" s="507" t="s">
        <v>1176</v>
      </c>
      <c r="C419" s="130" t="s">
        <v>1177</v>
      </c>
      <c r="D419" s="691"/>
      <c r="E419" s="692"/>
      <c r="F419" s="691"/>
      <c r="G419" s="692"/>
      <c r="H419" s="691"/>
      <c r="I419" s="692"/>
      <c r="J419" s="691"/>
      <c r="K419" s="692"/>
      <c r="L419" s="691"/>
      <c r="M419" s="692"/>
      <c r="N419" s="691"/>
      <c r="O419" s="692"/>
      <c r="P419" s="691"/>
      <c r="Q419" s="692"/>
      <c r="R419" s="691"/>
      <c r="S419" s="692"/>
      <c r="T419" s="691"/>
      <c r="U419" s="692"/>
      <c r="V419" s="691"/>
      <c r="W419" s="692"/>
      <c r="X419" s="120"/>
      <c r="Y419" s="113">
        <f t="shared" si="55"/>
        <v>0</v>
      </c>
      <c r="Z419" s="374">
        <f>IF(X419="na",0,10)</f>
        <v>10</v>
      </c>
      <c r="AA419" s="14">
        <f>COUNTIF(D419:W419,"a")+COUNTIF(D419:W419,"s")+COUNTIF(X419,"na")</f>
        <v>0</v>
      </c>
      <c r="AB419" s="447"/>
      <c r="AC419" s="225"/>
      <c r="AD419" s="228"/>
      <c r="AE419" s="225"/>
      <c r="AF419" s="225"/>
      <c r="AG419" s="225"/>
      <c r="AH419" s="225"/>
      <c r="AI419" s="225"/>
      <c r="AJ419" s="225"/>
      <c r="AK419" s="225"/>
      <c r="AL419" s="225"/>
      <c r="AM419" s="225"/>
      <c r="AN419" s="225"/>
      <c r="AO419" s="225"/>
      <c r="AP419" s="225"/>
      <c r="AQ419" s="225"/>
      <c r="AR419" s="225"/>
      <c r="AS419" s="225"/>
      <c r="AT419" s="225"/>
      <c r="AU419" s="225"/>
      <c r="AV419" s="225"/>
      <c r="AW419" s="225"/>
      <c r="AX419" s="225"/>
      <c r="AY419" s="225"/>
      <c r="AZ419" s="225"/>
      <c r="BA419" s="225"/>
      <c r="BB419" s="225"/>
      <c r="BC419" s="225"/>
      <c r="BD419" s="225"/>
      <c r="BE419" s="225"/>
      <c r="BF419" s="225"/>
      <c r="BG419" s="225"/>
      <c r="BH419" s="225"/>
      <c r="BI419" s="225"/>
      <c r="BJ419" s="225"/>
      <c r="BK419" s="225"/>
      <c r="BL419" s="225"/>
      <c r="BM419" s="225"/>
      <c r="BN419" s="225"/>
      <c r="BO419" s="225"/>
      <c r="BP419" s="225"/>
      <c r="BQ419" s="225"/>
      <c r="BR419" s="225"/>
      <c r="BS419" s="225"/>
      <c r="BT419" s="225"/>
      <c r="BU419" s="225"/>
      <c r="BV419" s="225"/>
      <c r="BW419" s="225"/>
      <c r="BX419" s="225"/>
      <c r="BY419" s="225"/>
      <c r="BZ419" s="225"/>
      <c r="CA419" s="225"/>
      <c r="CB419" s="225"/>
      <c r="CC419" s="225"/>
      <c r="CD419" s="225"/>
      <c r="CE419" s="225"/>
      <c r="CF419" s="225"/>
      <c r="CG419" s="64"/>
      <c r="CH419" s="64"/>
      <c r="CI419" s="64"/>
      <c r="CJ419" s="64"/>
      <c r="CK419" s="64"/>
      <c r="CL419" s="64"/>
      <c r="CM419" s="64"/>
    </row>
    <row r="420" spans="1:95" s="1" customFormat="1" ht="106.5" customHeight="1" x14ac:dyDescent="0.15">
      <c r="A420" s="375"/>
      <c r="B420" s="239" t="s">
        <v>1178</v>
      </c>
      <c r="C420" s="137" t="s">
        <v>1179</v>
      </c>
      <c r="D420" s="634"/>
      <c r="E420" s="635"/>
      <c r="F420" s="634"/>
      <c r="G420" s="635"/>
      <c r="H420" s="634"/>
      <c r="I420" s="635"/>
      <c r="J420" s="634"/>
      <c r="K420" s="635"/>
      <c r="L420" s="634"/>
      <c r="M420" s="635"/>
      <c r="N420" s="634"/>
      <c r="O420" s="635"/>
      <c r="P420" s="634"/>
      <c r="Q420" s="635"/>
      <c r="R420" s="634"/>
      <c r="S420" s="635"/>
      <c r="T420" s="634"/>
      <c r="U420" s="635"/>
      <c r="V420" s="634"/>
      <c r="W420" s="635"/>
      <c r="X420" s="467" t="str">
        <f>IF(X419="na", "na", "")</f>
        <v/>
      </c>
      <c r="Y420" s="114">
        <f t="shared" si="55"/>
        <v>0</v>
      </c>
      <c r="Z420" s="374">
        <f>IF(X420="na",0,5)</f>
        <v>5</v>
      </c>
      <c r="AA420" s="14">
        <f>COUNTIF(D420:W420,"a")+COUNTIF(D420:W420,"s")+COUNTIF(X420,"na")</f>
        <v>0</v>
      </c>
      <c r="AB420" s="447"/>
      <c r="AC420" s="225"/>
      <c r="AD420" s="228"/>
      <c r="AE420" s="225"/>
      <c r="AF420" s="225"/>
      <c r="AG420" s="225"/>
      <c r="AH420" s="225"/>
      <c r="AI420" s="225"/>
      <c r="AJ420" s="225"/>
      <c r="AK420" s="225"/>
      <c r="AL420" s="225"/>
      <c r="AM420" s="225"/>
      <c r="AN420" s="225"/>
      <c r="AO420" s="225"/>
      <c r="AP420" s="225"/>
      <c r="AQ420" s="225"/>
      <c r="AR420" s="225"/>
      <c r="AS420" s="225"/>
      <c r="AT420" s="225"/>
      <c r="AU420" s="225"/>
      <c r="AV420" s="225"/>
      <c r="AW420" s="225"/>
      <c r="AX420" s="225"/>
      <c r="AY420" s="225"/>
      <c r="AZ420" s="225"/>
      <c r="BA420" s="225"/>
      <c r="BB420" s="225"/>
      <c r="BC420" s="225"/>
      <c r="BD420" s="225"/>
      <c r="BE420" s="225"/>
      <c r="BF420" s="225"/>
      <c r="BG420" s="225"/>
      <c r="BH420" s="225"/>
      <c r="BI420" s="225"/>
      <c r="BJ420" s="225"/>
      <c r="BK420" s="225"/>
      <c r="BL420" s="225"/>
      <c r="BM420" s="225"/>
      <c r="BN420" s="225"/>
      <c r="BO420" s="225"/>
      <c r="BP420" s="225"/>
      <c r="BQ420" s="225"/>
      <c r="BR420" s="225"/>
      <c r="BS420" s="225"/>
      <c r="BT420" s="225"/>
      <c r="BU420" s="225"/>
      <c r="BV420" s="225"/>
      <c r="BW420" s="225"/>
      <c r="BX420" s="225"/>
      <c r="BY420" s="225"/>
      <c r="BZ420" s="225"/>
      <c r="CA420" s="225"/>
      <c r="CB420" s="225"/>
      <c r="CC420" s="225"/>
      <c r="CD420" s="225"/>
      <c r="CE420" s="225"/>
      <c r="CF420" s="225"/>
      <c r="CG420" s="64"/>
      <c r="CH420" s="64"/>
      <c r="CI420" s="64"/>
      <c r="CJ420" s="64"/>
      <c r="CK420" s="64"/>
      <c r="CL420" s="64"/>
      <c r="CM420" s="64"/>
    </row>
    <row r="421" spans="1:95" s="1" customFormat="1" ht="67.5" customHeight="1" x14ac:dyDescent="0.15">
      <c r="A421" s="375"/>
      <c r="B421" s="239" t="s">
        <v>1180</v>
      </c>
      <c r="C421" s="137" t="s">
        <v>1181</v>
      </c>
      <c r="D421" s="634"/>
      <c r="E421" s="635"/>
      <c r="F421" s="634"/>
      <c r="G421" s="635"/>
      <c r="H421" s="634"/>
      <c r="I421" s="635"/>
      <c r="J421" s="634"/>
      <c r="K421" s="635"/>
      <c r="L421" s="634"/>
      <c r="M421" s="635"/>
      <c r="N421" s="634"/>
      <c r="O421" s="635"/>
      <c r="P421" s="634"/>
      <c r="Q421" s="635"/>
      <c r="R421" s="634"/>
      <c r="S421" s="635"/>
      <c r="T421" s="634"/>
      <c r="U421" s="635"/>
      <c r="V421" s="634"/>
      <c r="W421" s="635"/>
      <c r="X421" s="467" t="str">
        <f>IF(X420="na", "na", "")</f>
        <v/>
      </c>
      <c r="Y421" s="114">
        <f t="shared" si="55"/>
        <v>0</v>
      </c>
      <c r="Z421" s="374">
        <f>IF(X421="na",0,10)</f>
        <v>10</v>
      </c>
      <c r="AA421" s="14">
        <f>COUNTIF(D421:W421,"a")+COUNTIF(D421:W421,"s")+COUNTIF(X421,"na")</f>
        <v>0</v>
      </c>
      <c r="AB421" s="447"/>
      <c r="AC421" s="225"/>
      <c r="AD421" s="228" t="s">
        <v>52</v>
      </c>
      <c r="AE421" s="225"/>
      <c r="AF421" s="225"/>
      <c r="AG421" s="225"/>
      <c r="AH421" s="225"/>
      <c r="AI421" s="225"/>
      <c r="AJ421" s="225"/>
      <c r="AK421" s="225"/>
      <c r="AL421" s="225"/>
      <c r="AM421" s="225"/>
      <c r="AN421" s="225"/>
      <c r="AO421" s="225"/>
      <c r="AP421" s="225"/>
      <c r="AQ421" s="225"/>
      <c r="AR421" s="225"/>
      <c r="AS421" s="225"/>
      <c r="AT421" s="225"/>
      <c r="AU421" s="225"/>
      <c r="AV421" s="225"/>
      <c r="AW421" s="225"/>
      <c r="AX421" s="225"/>
      <c r="AY421" s="225"/>
      <c r="AZ421" s="225"/>
      <c r="BA421" s="225"/>
      <c r="BB421" s="225"/>
      <c r="BC421" s="225"/>
      <c r="BD421" s="225"/>
      <c r="BE421" s="225"/>
      <c r="BF421" s="225"/>
      <c r="BG421" s="225"/>
      <c r="BH421" s="225"/>
      <c r="BI421" s="225"/>
      <c r="BJ421" s="225"/>
      <c r="BK421" s="225"/>
      <c r="BL421" s="225"/>
      <c r="BM421" s="225"/>
      <c r="BN421" s="225"/>
      <c r="BO421" s="225"/>
      <c r="BP421" s="225"/>
      <c r="BQ421" s="225"/>
      <c r="BR421" s="225"/>
      <c r="BS421" s="225"/>
      <c r="BT421" s="225"/>
      <c r="BU421" s="225"/>
      <c r="BV421" s="225"/>
      <c r="BW421" s="225"/>
      <c r="BX421" s="225"/>
      <c r="BY421" s="225"/>
      <c r="BZ421" s="225"/>
      <c r="CA421" s="225"/>
      <c r="CB421" s="225"/>
      <c r="CC421" s="225"/>
      <c r="CD421" s="225"/>
      <c r="CE421" s="225"/>
      <c r="CF421" s="225"/>
      <c r="CG421" s="64"/>
      <c r="CH421" s="64"/>
      <c r="CI421" s="64"/>
      <c r="CJ421" s="64"/>
      <c r="CK421" s="64"/>
      <c r="CL421" s="64"/>
      <c r="CM421" s="64"/>
    </row>
    <row r="422" spans="1:95" s="1" customFormat="1" ht="45" customHeight="1" x14ac:dyDescent="0.15">
      <c r="A422" s="375"/>
      <c r="B422" s="239" t="s">
        <v>1182</v>
      </c>
      <c r="C422" s="137" t="s">
        <v>1183</v>
      </c>
      <c r="D422" s="634"/>
      <c r="E422" s="635"/>
      <c r="F422" s="634"/>
      <c r="G422" s="635"/>
      <c r="H422" s="634"/>
      <c r="I422" s="635"/>
      <c r="J422" s="634"/>
      <c r="K422" s="635"/>
      <c r="L422" s="634"/>
      <c r="M422" s="635"/>
      <c r="N422" s="634"/>
      <c r="O422" s="635"/>
      <c r="P422" s="634"/>
      <c r="Q422" s="635"/>
      <c r="R422" s="634"/>
      <c r="S422" s="635"/>
      <c r="T422" s="634"/>
      <c r="U422" s="635"/>
      <c r="V422" s="634"/>
      <c r="W422" s="635"/>
      <c r="X422" s="467" t="str">
        <f>IF(X421="na", "na", "")</f>
        <v/>
      </c>
      <c r="Y422" s="114">
        <f t="shared" si="55"/>
        <v>0</v>
      </c>
      <c r="Z422" s="374">
        <f>IF(X422="na",0,10)</f>
        <v>10</v>
      </c>
      <c r="AA422" s="14">
        <f>COUNTIF(D422:W422,"a")+COUNTIF(D422:W422,"s")+COUNTIF(X422,"na")</f>
        <v>0</v>
      </c>
      <c r="AB422" s="447"/>
      <c r="AC422" s="225"/>
      <c r="AD422" s="228" t="s">
        <v>52</v>
      </c>
      <c r="AE422" s="225"/>
      <c r="AF422" s="225"/>
      <c r="AG422" s="225"/>
      <c r="AH422" s="225"/>
      <c r="AI422" s="225"/>
      <c r="AJ422" s="225"/>
      <c r="AK422" s="225"/>
      <c r="AL422" s="225"/>
      <c r="AM422" s="225"/>
      <c r="AN422" s="225"/>
      <c r="AO422" s="225"/>
      <c r="AP422" s="225"/>
      <c r="AQ422" s="225"/>
      <c r="AR422" s="225"/>
      <c r="AS422" s="225"/>
      <c r="AT422" s="225"/>
      <c r="AU422" s="225"/>
      <c r="AV422" s="225"/>
      <c r="AW422" s="225"/>
      <c r="AX422" s="225"/>
      <c r="AY422" s="225"/>
      <c r="AZ422" s="225"/>
      <c r="BA422" s="225"/>
      <c r="BB422" s="225"/>
      <c r="BC422" s="225"/>
      <c r="BD422" s="225"/>
      <c r="BE422" s="225"/>
      <c r="BF422" s="225"/>
      <c r="BG422" s="225"/>
      <c r="BH422" s="225"/>
      <c r="BI422" s="225"/>
      <c r="BJ422" s="225"/>
      <c r="BK422" s="225"/>
      <c r="BL422" s="225"/>
      <c r="BM422" s="225"/>
      <c r="BN422" s="225"/>
      <c r="BO422" s="225"/>
      <c r="BP422" s="225"/>
      <c r="BQ422" s="225"/>
      <c r="BR422" s="225"/>
      <c r="BS422" s="225"/>
      <c r="BT422" s="225"/>
      <c r="BU422" s="225"/>
      <c r="BV422" s="225"/>
      <c r="BW422" s="225"/>
      <c r="BX422" s="225"/>
      <c r="BY422" s="225"/>
      <c r="BZ422" s="225"/>
      <c r="CA422" s="225"/>
      <c r="CB422" s="225"/>
      <c r="CC422" s="225"/>
      <c r="CD422" s="225"/>
      <c r="CE422" s="225"/>
      <c r="CF422" s="225"/>
      <c r="CG422" s="64"/>
      <c r="CH422" s="64"/>
      <c r="CI422" s="64"/>
      <c r="CJ422" s="64"/>
      <c r="CK422" s="64"/>
      <c r="CL422" s="64"/>
      <c r="CM422" s="64"/>
    </row>
    <row r="423" spans="1:95" s="1" customFormat="1" ht="45" customHeight="1" thickBot="1" x14ac:dyDescent="0.25">
      <c r="A423" s="375"/>
      <c r="B423" s="239" t="s">
        <v>1184</v>
      </c>
      <c r="C423" s="137" t="s">
        <v>1185</v>
      </c>
      <c r="D423" s="652"/>
      <c r="E423" s="716"/>
      <c r="F423" s="652"/>
      <c r="G423" s="716"/>
      <c r="H423" s="652"/>
      <c r="I423" s="716"/>
      <c r="J423" s="652"/>
      <c r="K423" s="716"/>
      <c r="L423" s="652"/>
      <c r="M423" s="716"/>
      <c r="N423" s="652"/>
      <c r="O423" s="716"/>
      <c r="P423" s="652"/>
      <c r="Q423" s="716"/>
      <c r="R423" s="652"/>
      <c r="S423" s="716"/>
      <c r="T423" s="652"/>
      <c r="U423" s="716"/>
      <c r="V423" s="652"/>
      <c r="W423" s="716"/>
      <c r="X423" s="467" t="str">
        <f>IF(X419="na", "na", "")</f>
        <v/>
      </c>
      <c r="Y423" s="114">
        <f t="shared" si="55"/>
        <v>0</v>
      </c>
      <c r="Z423" s="372">
        <f>IF(X423="na",0,5)</f>
        <v>5</v>
      </c>
      <c r="AA423" s="14">
        <f>COUNTIF(D423:W423,"a")+COUNTIF(D423:W423,"s")+COUNTIF(X423,"na")</f>
        <v>0</v>
      </c>
      <c r="AB423" s="447"/>
      <c r="AC423" s="225"/>
      <c r="AD423" s="228"/>
      <c r="AE423" s="225"/>
      <c r="AF423" s="225"/>
      <c r="AG423" s="225"/>
      <c r="AH423" s="225"/>
      <c r="AI423" s="225"/>
      <c r="AJ423" s="225"/>
      <c r="AK423" s="225"/>
      <c r="AL423" s="225"/>
      <c r="AM423" s="225"/>
      <c r="AN423" s="225"/>
      <c r="AO423" s="225"/>
      <c r="AP423" s="225"/>
      <c r="AQ423" s="225"/>
      <c r="AR423" s="225"/>
      <c r="AS423" s="225"/>
      <c r="AT423" s="225"/>
      <c r="AU423" s="225"/>
      <c r="AV423" s="225"/>
      <c r="AW423" s="225"/>
      <c r="AX423" s="225"/>
      <c r="AY423" s="225"/>
      <c r="AZ423" s="225"/>
      <c r="BA423" s="225"/>
      <c r="BB423" s="225"/>
      <c r="BC423" s="225"/>
      <c r="BD423" s="225"/>
      <c r="BE423" s="225"/>
      <c r="BF423" s="225"/>
      <c r="BG423" s="225"/>
      <c r="BH423" s="225"/>
      <c r="BI423" s="225"/>
      <c r="BJ423" s="225"/>
      <c r="BK423" s="225"/>
      <c r="BL423" s="225"/>
      <c r="BM423" s="225"/>
      <c r="BN423" s="225"/>
      <c r="BO423" s="225"/>
      <c r="BP423" s="225"/>
      <c r="BQ423" s="225"/>
      <c r="BR423" s="225"/>
      <c r="BS423" s="225"/>
      <c r="BT423" s="225"/>
      <c r="BU423" s="225"/>
      <c r="BV423" s="225"/>
      <c r="BW423" s="225"/>
      <c r="BX423" s="225"/>
      <c r="BY423" s="225"/>
      <c r="BZ423" s="225"/>
      <c r="CA423" s="225"/>
      <c r="CB423" s="225"/>
      <c r="CC423" s="225"/>
      <c r="CD423" s="225"/>
      <c r="CE423" s="225"/>
      <c r="CF423" s="225"/>
      <c r="CG423" s="64"/>
      <c r="CH423" s="64"/>
      <c r="CI423" s="64"/>
      <c r="CJ423" s="64"/>
      <c r="CK423" s="64"/>
      <c r="CL423" s="64"/>
      <c r="CM423" s="64"/>
    </row>
    <row r="424" spans="1:95" ht="20.25" customHeight="1" thickTop="1" thickBot="1" x14ac:dyDescent="0.25">
      <c r="A424" s="375"/>
      <c r="B424" s="20"/>
      <c r="C424" s="13"/>
      <c r="D424" s="697" t="s">
        <v>199</v>
      </c>
      <c r="E424" s="709"/>
      <c r="F424" s="709"/>
      <c r="G424" s="709"/>
      <c r="H424" s="709"/>
      <c r="I424" s="709"/>
      <c r="J424" s="709"/>
      <c r="K424" s="709"/>
      <c r="L424" s="709"/>
      <c r="M424" s="709"/>
      <c r="N424" s="709"/>
      <c r="O424" s="709"/>
      <c r="P424" s="709"/>
      <c r="Q424" s="709"/>
      <c r="R424" s="709"/>
      <c r="S424" s="709"/>
      <c r="T424" s="709"/>
      <c r="U424" s="709"/>
      <c r="V424" s="709"/>
      <c r="W424" s="709"/>
      <c r="X424" s="710"/>
      <c r="Y424" s="65">
        <f>SUM(Y415:Y423)</f>
        <v>0</v>
      </c>
      <c r="Z424" s="380">
        <f>SUM(Z415:Z423)</f>
        <v>60</v>
      </c>
      <c r="AA424" s="256"/>
      <c r="AB424" s="64"/>
      <c r="AD424" s="235"/>
    </row>
    <row r="425" spans="1:95" ht="20.25" customHeight="1" thickBot="1" x14ac:dyDescent="0.25">
      <c r="A425" s="365"/>
      <c r="B425" s="28"/>
      <c r="C425" s="284"/>
      <c r="D425" s="700"/>
      <c r="E425" s="735"/>
      <c r="F425" s="884">
        <f xml:space="preserve"> IF(AND(X415="na",X419="na"), 0, IF(X415="na",10, IF( X419="na", 10,20)))</f>
        <v>20</v>
      </c>
      <c r="G425" s="694"/>
      <c r="H425" s="694"/>
      <c r="I425" s="694"/>
      <c r="J425" s="694"/>
      <c r="K425" s="694"/>
      <c r="L425" s="694"/>
      <c r="M425" s="694"/>
      <c r="N425" s="694"/>
      <c r="O425" s="694"/>
      <c r="P425" s="694"/>
      <c r="Q425" s="694"/>
      <c r="R425" s="694"/>
      <c r="S425" s="694"/>
      <c r="T425" s="694"/>
      <c r="U425" s="694"/>
      <c r="V425" s="694"/>
      <c r="W425" s="694"/>
      <c r="X425" s="694"/>
      <c r="Y425" s="694"/>
      <c r="Z425" s="695"/>
      <c r="AA425" s="256"/>
      <c r="AB425" s="64"/>
      <c r="AD425" s="235"/>
    </row>
    <row r="426" spans="1:95" s="258" customFormat="1" ht="30" customHeight="1" thickBot="1" x14ac:dyDescent="0.25">
      <c r="A426" s="362"/>
      <c r="B426" s="294" t="s">
        <v>135</v>
      </c>
      <c r="C426" s="167" t="s">
        <v>1134</v>
      </c>
      <c r="D426" s="269"/>
      <c r="E426" s="270"/>
      <c r="F426" s="332"/>
      <c r="G426" s="333"/>
      <c r="H426" s="34"/>
      <c r="I426" s="270"/>
      <c r="J426" s="479"/>
      <c r="K426" s="333"/>
      <c r="L426" s="269"/>
      <c r="M426" s="270"/>
      <c r="N426" s="332"/>
      <c r="O426" s="333"/>
      <c r="P426" s="34"/>
      <c r="Q426" s="270"/>
      <c r="R426" s="332"/>
      <c r="S426" s="333"/>
      <c r="T426" s="269"/>
      <c r="U426" s="270"/>
      <c r="V426" s="332"/>
      <c r="W426" s="333"/>
      <c r="X426" s="334"/>
      <c r="Y426" s="334"/>
      <c r="Z426" s="391"/>
      <c r="AA426" s="66"/>
      <c r="AB426" s="256"/>
      <c r="AC426" s="257"/>
      <c r="AD426" s="228"/>
      <c r="AE426" s="257"/>
      <c r="AF426" s="257"/>
      <c r="AG426" s="257"/>
      <c r="AH426" s="257"/>
      <c r="AI426" s="257"/>
      <c r="AJ426" s="257"/>
      <c r="AK426" s="257"/>
      <c r="AL426" s="257"/>
      <c r="AM426" s="257"/>
      <c r="AN426" s="257"/>
      <c r="AO426" s="257"/>
      <c r="AP426" s="257"/>
      <c r="AQ426" s="257"/>
      <c r="AR426" s="257"/>
      <c r="AS426" s="257"/>
      <c r="AT426" s="257"/>
      <c r="AU426" s="257"/>
      <c r="AV426" s="257"/>
      <c r="AW426" s="257"/>
      <c r="AX426" s="257"/>
      <c r="AY426" s="257"/>
      <c r="AZ426" s="257"/>
      <c r="BA426" s="257"/>
      <c r="BB426" s="257"/>
      <c r="BC426" s="257"/>
      <c r="BD426" s="257"/>
      <c r="BE426" s="257"/>
      <c r="BF426" s="257"/>
      <c r="BG426" s="257"/>
      <c r="BH426" s="257"/>
      <c r="BI426" s="257"/>
      <c r="BJ426" s="257"/>
      <c r="BK426" s="257"/>
      <c r="BL426" s="257"/>
      <c r="BM426" s="257"/>
      <c r="BN426" s="257"/>
      <c r="BO426" s="257"/>
      <c r="BP426" s="257"/>
      <c r="BQ426" s="257"/>
      <c r="BR426" s="257"/>
      <c r="BS426" s="257"/>
      <c r="BT426" s="257"/>
      <c r="BU426" s="257"/>
      <c r="BV426" s="257"/>
      <c r="BW426" s="257"/>
      <c r="BX426" s="257"/>
      <c r="BY426" s="257"/>
      <c r="BZ426" s="257"/>
      <c r="CA426" s="257"/>
      <c r="CB426" s="257"/>
      <c r="CC426" s="257"/>
      <c r="CD426" s="257"/>
      <c r="CE426" s="256"/>
      <c r="CF426" s="256"/>
      <c r="CG426" s="256"/>
      <c r="CH426" s="256"/>
      <c r="CI426" s="256"/>
      <c r="CJ426" s="256"/>
      <c r="CK426" s="256"/>
      <c r="CL426" s="256"/>
      <c r="CM426" s="256"/>
      <c r="CN426" s="256"/>
      <c r="CO426" s="256"/>
      <c r="CP426" s="256"/>
      <c r="CQ426" s="256"/>
    </row>
    <row r="427" spans="1:95" s="1" customFormat="1" ht="30" customHeight="1" thickBot="1" x14ac:dyDescent="0.25">
      <c r="A427" s="375"/>
      <c r="B427" s="241"/>
      <c r="C427" s="163" t="s">
        <v>408</v>
      </c>
      <c r="D427" s="717"/>
      <c r="E427" s="718"/>
      <c r="F427" s="718"/>
      <c r="G427" s="718"/>
      <c r="H427" s="718"/>
      <c r="I427" s="718"/>
      <c r="J427" s="718"/>
      <c r="K427" s="718"/>
      <c r="L427" s="718"/>
      <c r="M427" s="718"/>
      <c r="N427" s="718"/>
      <c r="O427" s="718"/>
      <c r="P427" s="718"/>
      <c r="Q427" s="718"/>
      <c r="R427" s="718"/>
      <c r="S427" s="718"/>
      <c r="T427" s="718"/>
      <c r="U427" s="718"/>
      <c r="V427" s="718"/>
      <c r="W427" s="718"/>
      <c r="X427" s="718"/>
      <c r="Y427" s="718"/>
      <c r="Z427" s="678"/>
      <c r="AA427" s="66"/>
      <c r="AB427" s="64"/>
      <c r="AC427" s="225"/>
      <c r="AD427" s="228"/>
      <c r="AE427" s="225"/>
      <c r="AF427" s="225"/>
      <c r="AG427" s="225"/>
      <c r="AH427" s="225"/>
      <c r="AI427" s="225"/>
      <c r="AJ427" s="225"/>
      <c r="AK427" s="225"/>
      <c r="AL427" s="225"/>
      <c r="AM427" s="225"/>
      <c r="AN427" s="225"/>
      <c r="AO427" s="225"/>
      <c r="AP427" s="225"/>
      <c r="AQ427" s="225"/>
      <c r="AR427" s="225"/>
      <c r="AS427" s="225"/>
      <c r="AT427" s="225"/>
      <c r="AU427" s="225"/>
      <c r="AV427" s="225"/>
      <c r="AW427" s="225"/>
      <c r="AX427" s="225"/>
      <c r="AY427" s="225"/>
      <c r="AZ427" s="225"/>
      <c r="BA427" s="225"/>
      <c r="BB427" s="225"/>
      <c r="BC427" s="225"/>
      <c r="BD427" s="225"/>
      <c r="BE427" s="225"/>
      <c r="BF427" s="225"/>
      <c r="BG427" s="225"/>
      <c r="BH427" s="225"/>
      <c r="BI427" s="225"/>
      <c r="BJ427" s="225"/>
      <c r="BK427" s="225"/>
      <c r="BL427" s="225"/>
      <c r="BM427" s="225"/>
      <c r="BN427" s="225"/>
      <c r="BO427" s="225"/>
      <c r="BP427" s="225"/>
      <c r="BQ427" s="225"/>
      <c r="BR427" s="225"/>
      <c r="BS427" s="225"/>
      <c r="BT427" s="225"/>
      <c r="BU427" s="225"/>
      <c r="BV427" s="225"/>
      <c r="BW427" s="225"/>
      <c r="BX427" s="225"/>
      <c r="BY427" s="225"/>
      <c r="BZ427" s="225"/>
      <c r="CA427" s="225"/>
      <c r="CB427" s="225"/>
      <c r="CC427" s="225"/>
      <c r="CD427" s="225"/>
      <c r="CE427" s="64"/>
      <c r="CF427" s="64"/>
      <c r="CG427" s="64"/>
      <c r="CH427" s="64"/>
      <c r="CI427" s="64"/>
      <c r="CJ427" s="64"/>
      <c r="CK427" s="64"/>
      <c r="CL427" s="64"/>
      <c r="CM427" s="64"/>
      <c r="CN427" s="64"/>
      <c r="CO427" s="64"/>
      <c r="CP427" s="64"/>
      <c r="CQ427" s="64"/>
    </row>
    <row r="428" spans="1:95" s="258" customFormat="1" ht="67.7" customHeight="1" thickBot="1" x14ac:dyDescent="0.25">
      <c r="A428" s="375"/>
      <c r="B428" s="266" t="s">
        <v>1135</v>
      </c>
      <c r="C428" s="123" t="s">
        <v>1136</v>
      </c>
      <c r="D428" s="650"/>
      <c r="E428" s="705"/>
      <c r="F428" s="650"/>
      <c r="G428" s="705"/>
      <c r="H428" s="650"/>
      <c r="I428" s="705"/>
      <c r="J428" s="650"/>
      <c r="K428" s="705"/>
      <c r="L428" s="650"/>
      <c r="M428" s="705"/>
      <c r="N428" s="650"/>
      <c r="O428" s="705"/>
      <c r="P428" s="650"/>
      <c r="Q428" s="705"/>
      <c r="R428" s="650"/>
      <c r="S428" s="705"/>
      <c r="T428" s="650"/>
      <c r="U428" s="705"/>
      <c r="V428" s="650"/>
      <c r="W428" s="705"/>
      <c r="X428" s="192"/>
      <c r="Y428" s="114">
        <f>IF(OR(D428="s",F428="s",H428="s",J428="s",L428="s",N428="s",P428="s",R428="s",T428="s",V428="s"), 0, IF(OR(D428="a",F428="a",H428="a",J428="a",L428="a",N428="a",P428="a",R428="a",T428="a",V428="a",X428="na"),Z428,0))</f>
        <v>0</v>
      </c>
      <c r="Z428" s="390">
        <v>30</v>
      </c>
      <c r="AA428" s="66">
        <f>COUNTIF(D428:W428,"a")+COUNTIF(D428:W428,"s")+COUNTIF(X428,"na")</f>
        <v>0</v>
      </c>
      <c r="AB428" s="447"/>
      <c r="AC428" s="257"/>
      <c r="AD428" s="228"/>
      <c r="AE428" s="257"/>
      <c r="AF428" s="257"/>
      <c r="AG428" s="257"/>
      <c r="AH428" s="257"/>
      <c r="AI428" s="257"/>
      <c r="AJ428" s="257"/>
      <c r="AK428" s="257"/>
      <c r="AL428" s="257"/>
      <c r="AM428" s="257"/>
      <c r="AN428" s="257"/>
      <c r="AO428" s="257"/>
      <c r="AP428" s="257"/>
      <c r="AQ428" s="257"/>
      <c r="AR428" s="257"/>
      <c r="AS428" s="257"/>
      <c r="AT428" s="257"/>
      <c r="AU428" s="257"/>
      <c r="AV428" s="257"/>
      <c r="AW428" s="257"/>
      <c r="AX428" s="257"/>
      <c r="AY428" s="257"/>
      <c r="AZ428" s="257"/>
      <c r="BA428" s="257"/>
      <c r="BB428" s="257"/>
      <c r="BC428" s="257"/>
      <c r="BD428" s="257"/>
      <c r="BE428" s="257"/>
      <c r="BF428" s="257"/>
      <c r="BG428" s="257"/>
      <c r="BH428" s="257"/>
      <c r="BI428" s="257"/>
      <c r="BJ428" s="257"/>
      <c r="BK428" s="257"/>
      <c r="BL428" s="257"/>
      <c r="BM428" s="257"/>
      <c r="BN428" s="257"/>
      <c r="BO428" s="257"/>
      <c r="BP428" s="257"/>
      <c r="BQ428" s="257"/>
      <c r="BR428" s="257"/>
      <c r="BS428" s="257"/>
      <c r="BT428" s="257"/>
      <c r="BU428" s="257"/>
      <c r="BV428" s="257"/>
      <c r="BW428" s="257"/>
      <c r="BX428" s="257"/>
      <c r="BY428" s="257"/>
      <c r="BZ428" s="257"/>
      <c r="CA428" s="257"/>
      <c r="CB428" s="257"/>
      <c r="CC428" s="257"/>
      <c r="CD428" s="257"/>
      <c r="CE428" s="256"/>
      <c r="CF428" s="256"/>
      <c r="CG428" s="256"/>
      <c r="CH428" s="256"/>
      <c r="CI428" s="256"/>
      <c r="CJ428" s="256"/>
      <c r="CK428" s="256"/>
      <c r="CL428" s="256"/>
      <c r="CM428" s="256"/>
      <c r="CN428" s="256"/>
      <c r="CO428" s="256"/>
      <c r="CP428" s="256"/>
      <c r="CQ428" s="256"/>
    </row>
    <row r="429" spans="1:95" s="258" customFormat="1" ht="21" customHeight="1" thickTop="1" thickBot="1" x14ac:dyDescent="0.25">
      <c r="A429" s="375"/>
      <c r="B429" s="239"/>
      <c r="C429" s="154"/>
      <c r="D429" s="697" t="s">
        <v>199</v>
      </c>
      <c r="E429" s="698"/>
      <c r="F429" s="698"/>
      <c r="G429" s="698"/>
      <c r="H429" s="698"/>
      <c r="I429" s="698"/>
      <c r="J429" s="698"/>
      <c r="K429" s="698"/>
      <c r="L429" s="698"/>
      <c r="M429" s="698"/>
      <c r="N429" s="698"/>
      <c r="O429" s="698"/>
      <c r="P429" s="698"/>
      <c r="Q429" s="698"/>
      <c r="R429" s="698"/>
      <c r="S429" s="698"/>
      <c r="T429" s="698"/>
      <c r="U429" s="698"/>
      <c r="V429" s="698"/>
      <c r="W429" s="698"/>
      <c r="X429" s="699"/>
      <c r="Y429" s="497">
        <f>SUM(Y428:Y428)</f>
        <v>0</v>
      </c>
      <c r="Z429" s="373">
        <f>SUM(Z428:Z428)</f>
        <v>30</v>
      </c>
      <c r="AA429" s="66"/>
      <c r="AB429" s="256"/>
      <c r="AC429" s="257"/>
      <c r="AD429" s="228"/>
      <c r="AE429" s="257"/>
      <c r="AF429" s="257"/>
      <c r="AG429" s="257"/>
      <c r="AH429" s="257"/>
      <c r="AI429" s="257"/>
      <c r="AJ429" s="257"/>
      <c r="AK429" s="257"/>
      <c r="AL429" s="257"/>
      <c r="AM429" s="257"/>
      <c r="AN429" s="257"/>
      <c r="AO429" s="257"/>
      <c r="AP429" s="257"/>
      <c r="AQ429" s="257"/>
      <c r="AR429" s="257"/>
      <c r="AS429" s="257"/>
      <c r="AT429" s="257"/>
      <c r="AU429" s="257"/>
      <c r="AV429" s="257"/>
      <c r="AW429" s="257"/>
      <c r="AX429" s="257"/>
      <c r="AY429" s="257"/>
      <c r="AZ429" s="257"/>
      <c r="BA429" s="257"/>
      <c r="BB429" s="257"/>
      <c r="BC429" s="257"/>
      <c r="BD429" s="257"/>
      <c r="BE429" s="257"/>
      <c r="BF429" s="257"/>
      <c r="BG429" s="257"/>
      <c r="BH429" s="257"/>
      <c r="BI429" s="257"/>
      <c r="BJ429" s="257"/>
      <c r="BK429" s="257"/>
      <c r="BL429" s="257"/>
      <c r="BM429" s="257"/>
      <c r="BN429" s="257"/>
      <c r="BO429" s="257"/>
      <c r="BP429" s="257"/>
      <c r="BQ429" s="257"/>
      <c r="BR429" s="257"/>
      <c r="BS429" s="257"/>
      <c r="BT429" s="257"/>
      <c r="BU429" s="257"/>
      <c r="BV429" s="257"/>
      <c r="BW429" s="257"/>
      <c r="BX429" s="257"/>
      <c r="BY429" s="257"/>
      <c r="BZ429" s="257"/>
      <c r="CA429" s="257"/>
      <c r="CB429" s="257"/>
      <c r="CC429" s="257"/>
      <c r="CD429" s="257"/>
      <c r="CE429" s="256"/>
      <c r="CF429" s="256"/>
      <c r="CG429" s="256"/>
      <c r="CH429" s="256"/>
      <c r="CI429" s="256"/>
      <c r="CJ429" s="256"/>
      <c r="CK429" s="256"/>
      <c r="CL429" s="256"/>
      <c r="CM429" s="256"/>
      <c r="CN429" s="256"/>
      <c r="CO429" s="256"/>
      <c r="CP429" s="256"/>
      <c r="CQ429" s="256"/>
    </row>
    <row r="430" spans="1:95" s="258" customFormat="1" ht="21" customHeight="1" thickBot="1" x14ac:dyDescent="0.25">
      <c r="A430" s="375"/>
      <c r="B430" s="335"/>
      <c r="C430" s="337"/>
      <c r="D430" s="700"/>
      <c r="E430" s="701"/>
      <c r="F430" s="737">
        <v>0</v>
      </c>
      <c r="G430" s="738"/>
      <c r="H430" s="738"/>
      <c r="I430" s="738"/>
      <c r="J430" s="738"/>
      <c r="K430" s="738"/>
      <c r="L430" s="738"/>
      <c r="M430" s="738"/>
      <c r="N430" s="738"/>
      <c r="O430" s="738"/>
      <c r="P430" s="738"/>
      <c r="Q430" s="738"/>
      <c r="R430" s="738"/>
      <c r="S430" s="738"/>
      <c r="T430" s="738"/>
      <c r="U430" s="738"/>
      <c r="V430" s="738"/>
      <c r="W430" s="738"/>
      <c r="X430" s="738"/>
      <c r="Y430" s="738"/>
      <c r="Z430" s="739"/>
      <c r="AA430" s="66"/>
      <c r="AB430" s="256"/>
      <c r="AC430" s="257"/>
      <c r="AD430" s="228"/>
      <c r="AE430" s="257"/>
      <c r="AF430" s="257"/>
      <c r="AG430" s="257"/>
      <c r="AH430" s="257"/>
      <c r="AI430" s="257"/>
      <c r="AJ430" s="257"/>
      <c r="AK430" s="257"/>
      <c r="AL430" s="257"/>
      <c r="AM430" s="257"/>
      <c r="AN430" s="257"/>
      <c r="AO430" s="257"/>
      <c r="AP430" s="257"/>
      <c r="AQ430" s="257"/>
      <c r="AR430" s="257"/>
      <c r="AS430" s="257"/>
      <c r="AT430" s="257"/>
      <c r="AU430" s="257"/>
      <c r="AV430" s="257"/>
      <c r="AW430" s="257"/>
      <c r="AX430" s="257"/>
      <c r="AY430" s="257"/>
      <c r="AZ430" s="257"/>
      <c r="BA430" s="257"/>
      <c r="BB430" s="257"/>
      <c r="BC430" s="257"/>
      <c r="BD430" s="257"/>
      <c r="BE430" s="257"/>
      <c r="BF430" s="257"/>
      <c r="BG430" s="257"/>
      <c r="BH430" s="257"/>
      <c r="BI430" s="257"/>
      <c r="BJ430" s="257"/>
      <c r="BK430" s="257"/>
      <c r="BL430" s="257"/>
      <c r="BM430" s="257"/>
      <c r="BN430" s="257"/>
      <c r="BO430" s="257"/>
      <c r="BP430" s="257"/>
      <c r="BQ430" s="257"/>
      <c r="BR430" s="257"/>
      <c r="BS430" s="257"/>
      <c r="BT430" s="257"/>
      <c r="BU430" s="257"/>
      <c r="BV430" s="257"/>
      <c r="BW430" s="257"/>
      <c r="BX430" s="257"/>
      <c r="BY430" s="257"/>
      <c r="BZ430" s="257"/>
      <c r="CA430" s="257"/>
      <c r="CB430" s="257"/>
      <c r="CC430" s="257"/>
      <c r="CD430" s="257"/>
      <c r="CE430" s="256"/>
      <c r="CF430" s="256"/>
      <c r="CG430" s="256"/>
      <c r="CH430" s="256"/>
      <c r="CI430" s="256"/>
      <c r="CJ430" s="256"/>
      <c r="CK430" s="256"/>
      <c r="CL430" s="256"/>
      <c r="CM430" s="256"/>
      <c r="CN430" s="256"/>
      <c r="CO430" s="256"/>
      <c r="CP430" s="256"/>
      <c r="CQ430" s="256"/>
    </row>
    <row r="431" spans="1:95" s="258" customFormat="1" ht="33" customHeight="1" thickBot="1" x14ac:dyDescent="0.25">
      <c r="A431" s="362"/>
      <c r="B431" s="301"/>
      <c r="C431" s="881" t="s">
        <v>374</v>
      </c>
      <c r="D431" s="882"/>
      <c r="E431" s="882"/>
      <c r="F431" s="882"/>
      <c r="G431" s="882"/>
      <c r="H431" s="882"/>
      <c r="I431" s="882"/>
      <c r="J431" s="882"/>
      <c r="K431" s="882"/>
      <c r="L431" s="882"/>
      <c r="M431" s="882"/>
      <c r="N431" s="882"/>
      <c r="O431" s="882"/>
      <c r="P431" s="882"/>
      <c r="Q431" s="882"/>
      <c r="R431" s="882"/>
      <c r="S431" s="882"/>
      <c r="T431" s="882"/>
      <c r="U431" s="882"/>
      <c r="V431" s="882"/>
      <c r="W431" s="882"/>
      <c r="X431" s="882"/>
      <c r="Y431" s="882"/>
      <c r="Z431" s="883"/>
      <c r="AA431" s="256"/>
      <c r="AB431" s="256"/>
      <c r="AC431" s="257"/>
      <c r="AD431" s="228"/>
      <c r="AE431" s="257"/>
      <c r="AF431" s="257"/>
      <c r="AG431" s="257"/>
      <c r="AH431" s="257"/>
      <c r="AI431" s="257"/>
      <c r="AJ431" s="257"/>
      <c r="AK431" s="257"/>
      <c r="AL431" s="257"/>
      <c r="AM431" s="257"/>
      <c r="AN431" s="257"/>
      <c r="AO431" s="257"/>
      <c r="AP431" s="257"/>
      <c r="AQ431" s="257"/>
      <c r="AR431" s="257"/>
      <c r="AS431" s="257"/>
      <c r="AT431" s="257"/>
      <c r="AU431" s="257"/>
      <c r="AV431" s="257"/>
      <c r="AW431" s="257"/>
      <c r="AX431" s="257"/>
      <c r="AY431" s="257"/>
      <c r="AZ431" s="257"/>
      <c r="BA431" s="257"/>
      <c r="BB431" s="257"/>
      <c r="BC431" s="257"/>
      <c r="BD431" s="257"/>
      <c r="BE431" s="257"/>
      <c r="BF431" s="257"/>
      <c r="BG431" s="257"/>
      <c r="BH431" s="257"/>
      <c r="BI431" s="257"/>
      <c r="BJ431" s="257"/>
      <c r="BK431" s="257"/>
      <c r="BL431" s="257"/>
      <c r="BM431" s="257"/>
      <c r="BN431" s="257"/>
      <c r="BO431" s="257"/>
      <c r="BP431" s="257"/>
      <c r="BQ431" s="257"/>
      <c r="BR431" s="257"/>
      <c r="BS431" s="257"/>
      <c r="BT431" s="257"/>
      <c r="BU431" s="257"/>
      <c r="BV431" s="257"/>
      <c r="BW431" s="257"/>
      <c r="BX431" s="257"/>
      <c r="BY431" s="257"/>
      <c r="BZ431" s="257"/>
      <c r="CA431" s="257"/>
      <c r="CB431" s="257"/>
      <c r="CC431" s="257"/>
      <c r="CD431" s="257"/>
      <c r="CE431" s="256"/>
      <c r="CF431" s="256"/>
      <c r="CG431" s="256"/>
      <c r="CH431" s="256"/>
      <c r="CI431" s="256"/>
      <c r="CJ431" s="256"/>
      <c r="CK431" s="256"/>
      <c r="CL431" s="256"/>
      <c r="CM431" s="256"/>
      <c r="CN431" s="256"/>
      <c r="CO431" s="256"/>
      <c r="CP431" s="256"/>
      <c r="CQ431" s="256"/>
    </row>
    <row r="432" spans="1:95" s="258" customFormat="1" ht="30" customHeight="1" thickBot="1" x14ac:dyDescent="0.25">
      <c r="A432" s="375"/>
      <c r="B432" s="259" t="s">
        <v>439</v>
      </c>
      <c r="C432" s="163" t="s">
        <v>375</v>
      </c>
      <c r="D432" s="260"/>
      <c r="E432" s="261"/>
      <c r="F432" s="262"/>
      <c r="G432" s="263"/>
      <c r="H432" s="34" t="s">
        <v>573</v>
      </c>
      <c r="I432" s="261"/>
      <c r="J432" s="264"/>
      <c r="K432" s="263"/>
      <c r="L432" s="260"/>
      <c r="M432" s="261"/>
      <c r="N432" s="262"/>
      <c r="O432" s="263"/>
      <c r="P432" s="34" t="s">
        <v>573</v>
      </c>
      <c r="Q432" s="261"/>
      <c r="R432" s="262"/>
      <c r="S432" s="263"/>
      <c r="T432" s="260"/>
      <c r="U432" s="261"/>
      <c r="V432" s="262"/>
      <c r="W432" s="263"/>
      <c r="X432" s="265"/>
      <c r="Y432" s="265"/>
      <c r="Z432" s="369"/>
      <c r="AA432" s="256"/>
      <c r="AB432" s="256"/>
      <c r="AC432" s="257"/>
      <c r="AD432" s="228"/>
      <c r="AE432" s="257"/>
      <c r="AF432" s="257"/>
      <c r="AG432" s="257"/>
      <c r="AH432" s="257"/>
      <c r="AI432" s="257"/>
      <c r="AJ432" s="257"/>
      <c r="AK432" s="257"/>
      <c r="AL432" s="257"/>
      <c r="AM432" s="257"/>
      <c r="AN432" s="257"/>
      <c r="AO432" s="257"/>
      <c r="AP432" s="257"/>
      <c r="AQ432" s="257"/>
      <c r="AR432" s="257"/>
      <c r="AS432" s="257"/>
      <c r="AT432" s="257"/>
      <c r="AU432" s="257"/>
      <c r="AV432" s="257"/>
      <c r="AW432" s="257"/>
      <c r="AX432" s="257"/>
      <c r="AY432" s="257"/>
      <c r="AZ432" s="257"/>
      <c r="BA432" s="257"/>
      <c r="BB432" s="257"/>
      <c r="BC432" s="257"/>
      <c r="BD432" s="257"/>
      <c r="BE432" s="257"/>
      <c r="BF432" s="257"/>
      <c r="BG432" s="257"/>
      <c r="BH432" s="257"/>
      <c r="BI432" s="257"/>
      <c r="BJ432" s="257"/>
      <c r="BK432" s="257"/>
      <c r="BL432" s="257"/>
      <c r="BM432" s="257"/>
      <c r="BN432" s="257"/>
      <c r="BO432" s="257"/>
      <c r="BP432" s="257"/>
      <c r="BQ432" s="257"/>
      <c r="BR432" s="257"/>
      <c r="BS432" s="257"/>
      <c r="BT432" s="257"/>
      <c r="BU432" s="257"/>
      <c r="BV432" s="257"/>
      <c r="BW432" s="257"/>
      <c r="BX432" s="257"/>
      <c r="BY432" s="257"/>
      <c r="BZ432" s="257"/>
      <c r="CA432" s="257"/>
      <c r="CB432" s="257"/>
      <c r="CC432" s="257"/>
      <c r="CD432" s="257"/>
      <c r="CE432" s="256"/>
      <c r="CF432" s="256"/>
      <c r="CG432" s="256"/>
      <c r="CH432" s="256"/>
      <c r="CI432" s="256"/>
      <c r="CJ432" s="256"/>
      <c r="CK432" s="256"/>
      <c r="CL432" s="256"/>
      <c r="CM432" s="256"/>
      <c r="CN432" s="256"/>
      <c r="CO432" s="256"/>
      <c r="CP432" s="256"/>
      <c r="CQ432" s="256"/>
    </row>
    <row r="433" spans="1:95" s="258" customFormat="1" ht="45" customHeight="1" x14ac:dyDescent="0.2">
      <c r="A433" s="375"/>
      <c r="B433" s="266" t="s">
        <v>376</v>
      </c>
      <c r="C433" s="123" t="s">
        <v>731</v>
      </c>
      <c r="D433" s="650"/>
      <c r="E433" s="705"/>
      <c r="F433" s="650"/>
      <c r="G433" s="705"/>
      <c r="H433" s="650"/>
      <c r="I433" s="705"/>
      <c r="J433" s="650"/>
      <c r="K433" s="705"/>
      <c r="L433" s="650"/>
      <c r="M433" s="705"/>
      <c r="N433" s="650"/>
      <c r="O433" s="705"/>
      <c r="P433" s="650"/>
      <c r="Q433" s="705"/>
      <c r="R433" s="650"/>
      <c r="S433" s="705"/>
      <c r="T433" s="650"/>
      <c r="U433" s="705"/>
      <c r="V433" s="650"/>
      <c r="W433" s="705"/>
      <c r="X433" s="267"/>
      <c r="Y433" s="114">
        <f t="shared" ref="Y433:Y434" si="56">IF(OR(D433="s",F433="s",H433="s",J433="s",L433="s",N433="s",P433="s",R433="s",T433="s",V433="s"), 0, IF(OR(D433="a",F433="a",H433="a",J433="a",L433="a",N433="a",P433="a",R433="a",T433="a",V433="a"),Z433,0))</f>
        <v>0</v>
      </c>
      <c r="Z433" s="371">
        <v>60</v>
      </c>
      <c r="AA433" s="256">
        <f>IF((COUNTIF(D433:W433,"a")+COUNTIF(D433:W433,"s"))&gt;0,IF(OR((COUNTIF(D434:W435,"a")+COUNTIF(D434:W435,"s"))),0,COUNTIF(D433:W433,"a")+COUNTIF(D433:W433,"s")),COUNTIF(D433:W433,"a")+COUNTIF(D433:W433,"s"))</f>
        <v>0</v>
      </c>
      <c r="AB433" s="254"/>
      <c r="AC433" s="257"/>
      <c r="AD433" s="228"/>
      <c r="AE433" s="257"/>
      <c r="AF433" s="257"/>
      <c r="AG433" s="257"/>
      <c r="AH433" s="257"/>
      <c r="AI433" s="257"/>
      <c r="AJ433" s="257"/>
      <c r="AK433" s="257"/>
      <c r="AL433" s="257"/>
      <c r="AM433" s="257"/>
      <c r="AN433" s="257"/>
      <c r="AO433" s="257"/>
      <c r="AP433" s="257"/>
      <c r="AQ433" s="257"/>
      <c r="AR433" s="257"/>
      <c r="AS433" s="257"/>
      <c r="AT433" s="257"/>
      <c r="AU433" s="257"/>
      <c r="AV433" s="257"/>
      <c r="AW433" s="257"/>
      <c r="AX433" s="257"/>
      <c r="AY433" s="257"/>
      <c r="AZ433" s="257"/>
      <c r="BA433" s="257"/>
      <c r="BB433" s="257"/>
      <c r="BC433" s="257"/>
      <c r="BD433" s="257"/>
      <c r="BE433" s="257"/>
      <c r="BF433" s="257"/>
      <c r="BG433" s="257"/>
      <c r="BH433" s="257"/>
      <c r="BI433" s="257"/>
      <c r="BJ433" s="257"/>
      <c r="BK433" s="257"/>
      <c r="BL433" s="257"/>
      <c r="BM433" s="257"/>
      <c r="BN433" s="257"/>
      <c r="BO433" s="257"/>
      <c r="BP433" s="257"/>
      <c r="BQ433" s="257"/>
      <c r="BR433" s="257"/>
      <c r="BS433" s="257"/>
      <c r="BT433" s="257"/>
      <c r="BU433" s="257"/>
      <c r="BV433" s="257"/>
      <c r="BW433" s="257"/>
      <c r="BX433" s="257"/>
      <c r="BY433" s="257"/>
      <c r="BZ433" s="257"/>
      <c r="CA433" s="257"/>
      <c r="CB433" s="257"/>
      <c r="CC433" s="257"/>
      <c r="CD433" s="257"/>
      <c r="CE433" s="256"/>
      <c r="CF433" s="256"/>
      <c r="CG433" s="256"/>
      <c r="CH433" s="256"/>
      <c r="CI433" s="256"/>
      <c r="CJ433" s="256"/>
      <c r="CK433" s="256"/>
      <c r="CL433" s="256"/>
      <c r="CM433" s="256"/>
      <c r="CN433" s="256"/>
      <c r="CO433" s="256"/>
      <c r="CP433" s="256"/>
      <c r="CQ433" s="256"/>
    </row>
    <row r="434" spans="1:95" s="258" customFormat="1" ht="106.5" customHeight="1" x14ac:dyDescent="0.2">
      <c r="A434" s="375"/>
      <c r="B434" s="492" t="s">
        <v>732</v>
      </c>
      <c r="C434" s="493" t="s">
        <v>733</v>
      </c>
      <c r="D434" s="651"/>
      <c r="E434" s="682"/>
      <c r="F434" s="651"/>
      <c r="G434" s="682"/>
      <c r="H434" s="651"/>
      <c r="I434" s="682"/>
      <c r="J434" s="651"/>
      <c r="K434" s="682"/>
      <c r="L434" s="651"/>
      <c r="M434" s="682"/>
      <c r="N434" s="651"/>
      <c r="O434" s="682"/>
      <c r="P434" s="651"/>
      <c r="Q434" s="682"/>
      <c r="R434" s="651"/>
      <c r="S434" s="682"/>
      <c r="T434" s="651"/>
      <c r="U434" s="682"/>
      <c r="V434" s="651"/>
      <c r="W434" s="682"/>
      <c r="X434" s="267"/>
      <c r="Y434" s="179">
        <f t="shared" si="56"/>
        <v>0</v>
      </c>
      <c r="Z434" s="371">
        <v>50</v>
      </c>
      <c r="AA434" s="256">
        <f>IF(OR(COUNTIF(D433:W433,"a")+COUNTIF(D433:W433,"s")+COUNTIF(D435:W435,"a")+COUNTIF(D435:W435,"s")&gt;0),0,(COUNTIF(D434:W434,"a")+COUNTIF(D434:W434,"s")))</f>
        <v>0</v>
      </c>
      <c r="AB434" s="254"/>
      <c r="AC434" s="257"/>
      <c r="AD434" s="228"/>
      <c r="AE434" s="257"/>
      <c r="AF434" s="257"/>
      <c r="AG434" s="257"/>
      <c r="AH434" s="257"/>
      <c r="AI434" s="257"/>
      <c r="AJ434" s="257"/>
      <c r="AK434" s="257"/>
      <c r="AL434" s="257"/>
      <c r="AM434" s="257"/>
      <c r="AN434" s="257"/>
      <c r="AO434" s="257"/>
      <c r="AP434" s="257"/>
      <c r="AQ434" s="257"/>
      <c r="AR434" s="257"/>
      <c r="AS434" s="257"/>
      <c r="AT434" s="257"/>
      <c r="AU434" s="257"/>
      <c r="AV434" s="257"/>
      <c r="AW434" s="257"/>
      <c r="AX434" s="257"/>
      <c r="AY434" s="257"/>
      <c r="AZ434" s="257"/>
      <c r="BA434" s="257"/>
      <c r="BB434" s="257"/>
      <c r="BC434" s="257"/>
      <c r="BD434" s="257"/>
      <c r="BE434" s="257"/>
      <c r="BF434" s="257"/>
      <c r="BG434" s="257"/>
      <c r="BH434" s="257"/>
      <c r="BI434" s="257"/>
      <c r="BJ434" s="257"/>
      <c r="BK434" s="257"/>
      <c r="BL434" s="257"/>
      <c r="BM434" s="257"/>
      <c r="BN434" s="257"/>
      <c r="BO434" s="257"/>
      <c r="BP434" s="257"/>
      <c r="BQ434" s="257"/>
      <c r="BR434" s="257"/>
      <c r="BS434" s="257"/>
      <c r="BT434" s="257"/>
      <c r="BU434" s="257"/>
      <c r="BV434" s="257"/>
      <c r="BW434" s="257"/>
      <c r="BX434" s="257"/>
      <c r="BY434" s="257"/>
      <c r="BZ434" s="257"/>
      <c r="CA434" s="257"/>
      <c r="CB434" s="257"/>
      <c r="CC434" s="257"/>
      <c r="CD434" s="257"/>
      <c r="CE434" s="256"/>
      <c r="CF434" s="256"/>
      <c r="CG434" s="256"/>
      <c r="CH434" s="256"/>
      <c r="CI434" s="256"/>
      <c r="CJ434" s="256"/>
      <c r="CK434" s="256"/>
      <c r="CL434" s="256"/>
      <c r="CM434" s="256"/>
      <c r="CN434" s="256"/>
      <c r="CO434" s="256"/>
      <c r="CP434" s="256"/>
      <c r="CQ434" s="256"/>
    </row>
    <row r="435" spans="1:95" s="258" customFormat="1" ht="67.7" customHeight="1" thickBot="1" x14ac:dyDescent="0.25">
      <c r="A435" s="375"/>
      <c r="B435" s="492" t="s">
        <v>415</v>
      </c>
      <c r="C435" s="493" t="s">
        <v>742</v>
      </c>
      <c r="D435" s="628"/>
      <c r="E435" s="633"/>
      <c r="F435" s="628"/>
      <c r="G435" s="633"/>
      <c r="H435" s="628"/>
      <c r="I435" s="633"/>
      <c r="J435" s="628"/>
      <c r="K435" s="633"/>
      <c r="L435" s="628"/>
      <c r="M435" s="633"/>
      <c r="N435" s="628"/>
      <c r="O435" s="633"/>
      <c r="P435" s="628"/>
      <c r="Q435" s="633"/>
      <c r="R435" s="628"/>
      <c r="S435" s="633"/>
      <c r="T435" s="628"/>
      <c r="U435" s="633"/>
      <c r="V435" s="628"/>
      <c r="W435" s="633"/>
      <c r="X435" s="267"/>
      <c r="Y435" s="179">
        <f>IF(OR(D435="s",F435="s",H435="s",J435="s",L435="s",N435="s",P435="s",R435="s",T435="s",V435="s"), 0, IF(OR(D435="a",F435="a",H435="a",J435="a",L435="a",N435="a",P435="a",R435="a",T435="a",V435="a"),Z435,0))</f>
        <v>0</v>
      </c>
      <c r="Z435" s="371">
        <v>25</v>
      </c>
      <c r="AA435" s="256">
        <f>IF((COUNTIF(D435:W435,"a")+COUNTIF(D435:W435,"s"))&gt;0,IF(OR((COUNTIF(D433:W434,"a")+COUNTIF(D433:W434,"s"))),0,COUNTIF(D435:W435,"a")+COUNTIF(D435:W435,"s")),COUNTIF(D435:W435,"a")+COUNTIF(D435:W435,"s"))</f>
        <v>0</v>
      </c>
      <c r="AB435" s="254"/>
      <c r="AC435" s="257"/>
      <c r="AD435" s="228"/>
      <c r="AE435" s="257"/>
      <c r="AF435" s="257"/>
      <c r="AG435" s="257"/>
      <c r="AH435" s="257"/>
      <c r="AI435" s="257"/>
      <c r="AJ435" s="257"/>
      <c r="AK435" s="257"/>
      <c r="AL435" s="257"/>
      <c r="AM435" s="257"/>
      <c r="AN435" s="257"/>
      <c r="AO435" s="257"/>
      <c r="AP435" s="257"/>
      <c r="AQ435" s="257"/>
      <c r="AR435" s="257"/>
      <c r="AS435" s="257"/>
      <c r="AT435" s="257"/>
      <c r="AU435" s="257"/>
      <c r="AV435" s="257"/>
      <c r="AW435" s="257"/>
      <c r="AX435" s="257"/>
      <c r="AY435" s="257"/>
      <c r="AZ435" s="257"/>
      <c r="BA435" s="257"/>
      <c r="BB435" s="257"/>
      <c r="BC435" s="257"/>
      <c r="BD435" s="257"/>
      <c r="BE435" s="257"/>
      <c r="BF435" s="257"/>
      <c r="BG435" s="257"/>
      <c r="BH435" s="257"/>
      <c r="BI435" s="257"/>
      <c r="BJ435" s="257"/>
      <c r="BK435" s="257"/>
      <c r="BL435" s="257"/>
      <c r="BM435" s="257"/>
      <c r="BN435" s="257"/>
      <c r="BO435" s="257"/>
      <c r="BP435" s="257"/>
      <c r="BQ435" s="257"/>
      <c r="BR435" s="257"/>
      <c r="BS435" s="257"/>
      <c r="BT435" s="257"/>
      <c r="BU435" s="257"/>
      <c r="BV435" s="257"/>
      <c r="BW435" s="257"/>
      <c r="BX435" s="257"/>
      <c r="BY435" s="257"/>
      <c r="BZ435" s="257"/>
      <c r="CA435" s="257"/>
      <c r="CB435" s="257"/>
      <c r="CC435" s="257"/>
      <c r="CD435" s="257"/>
      <c r="CE435" s="256"/>
      <c r="CF435" s="256"/>
      <c r="CG435" s="256"/>
      <c r="CH435" s="256"/>
      <c r="CI435" s="256"/>
      <c r="CJ435" s="256"/>
      <c r="CK435" s="256"/>
      <c r="CL435" s="256"/>
      <c r="CM435" s="256"/>
      <c r="CN435" s="256"/>
      <c r="CO435" s="256"/>
      <c r="CP435" s="256"/>
      <c r="CQ435" s="256"/>
    </row>
    <row r="436" spans="1:95" s="258" customFormat="1" ht="21" customHeight="1" thickTop="1" thickBot="1" x14ac:dyDescent="0.25">
      <c r="A436" s="375"/>
      <c r="B436" s="239"/>
      <c r="C436" s="154"/>
      <c r="D436" s="697" t="s">
        <v>199</v>
      </c>
      <c r="E436" s="698"/>
      <c r="F436" s="698"/>
      <c r="G436" s="698"/>
      <c r="H436" s="698"/>
      <c r="I436" s="698"/>
      <c r="J436" s="698"/>
      <c r="K436" s="698"/>
      <c r="L436" s="698"/>
      <c r="M436" s="698"/>
      <c r="N436" s="698"/>
      <c r="O436" s="698"/>
      <c r="P436" s="698"/>
      <c r="Q436" s="698"/>
      <c r="R436" s="698"/>
      <c r="S436" s="698"/>
      <c r="T436" s="698"/>
      <c r="U436" s="698"/>
      <c r="V436" s="698"/>
      <c r="W436" s="698"/>
      <c r="X436" s="699"/>
      <c r="Y436" s="65">
        <f>SUM(Y433:Y435)</f>
        <v>0</v>
      </c>
      <c r="Z436" s="373">
        <f>SUM(Z433)</f>
        <v>60</v>
      </c>
      <c r="AA436" s="256"/>
      <c r="AB436" s="256"/>
      <c r="AC436" s="257"/>
      <c r="AD436" s="228"/>
      <c r="AE436" s="257"/>
      <c r="AF436" s="257"/>
      <c r="AG436" s="257"/>
      <c r="AH436" s="257"/>
      <c r="AI436" s="257"/>
      <c r="AJ436" s="257"/>
      <c r="AK436" s="257"/>
      <c r="AL436" s="257"/>
      <c r="AM436" s="257"/>
      <c r="AN436" s="257"/>
      <c r="AO436" s="257"/>
      <c r="AP436" s="257"/>
      <c r="AQ436" s="257"/>
      <c r="AR436" s="257"/>
      <c r="AS436" s="257"/>
      <c r="AT436" s="257"/>
      <c r="AU436" s="257"/>
      <c r="AV436" s="257"/>
      <c r="AW436" s="257"/>
      <c r="AX436" s="257"/>
      <c r="AY436" s="257"/>
      <c r="AZ436" s="257"/>
      <c r="BA436" s="257"/>
      <c r="BB436" s="257"/>
      <c r="BC436" s="257"/>
      <c r="BD436" s="257"/>
      <c r="BE436" s="257"/>
      <c r="BF436" s="257"/>
      <c r="BG436" s="257"/>
      <c r="BH436" s="257"/>
      <c r="BI436" s="257"/>
      <c r="BJ436" s="257"/>
      <c r="BK436" s="257"/>
      <c r="BL436" s="257"/>
      <c r="BM436" s="257"/>
      <c r="BN436" s="257"/>
      <c r="BO436" s="257"/>
      <c r="BP436" s="257"/>
      <c r="BQ436" s="257"/>
      <c r="BR436" s="257"/>
      <c r="BS436" s="257"/>
      <c r="BT436" s="257"/>
      <c r="BU436" s="257"/>
      <c r="BV436" s="257"/>
      <c r="BW436" s="257"/>
      <c r="BX436" s="257"/>
      <c r="BY436" s="257"/>
      <c r="BZ436" s="257"/>
      <c r="CA436" s="257"/>
      <c r="CB436" s="257"/>
      <c r="CC436" s="257"/>
      <c r="CD436" s="257"/>
      <c r="CE436" s="256"/>
      <c r="CF436" s="256"/>
      <c r="CG436" s="256"/>
      <c r="CH436" s="256"/>
      <c r="CI436" s="256"/>
      <c r="CJ436" s="256"/>
      <c r="CK436" s="256"/>
      <c r="CL436" s="256"/>
      <c r="CM436" s="256"/>
      <c r="CN436" s="256"/>
      <c r="CO436" s="256"/>
      <c r="CP436" s="256"/>
      <c r="CQ436" s="256"/>
    </row>
    <row r="437" spans="1:95" s="258" customFormat="1" ht="21" customHeight="1" thickBot="1" x14ac:dyDescent="0.25">
      <c r="A437" s="365"/>
      <c r="B437" s="335"/>
      <c r="C437" s="171"/>
      <c r="D437" s="700"/>
      <c r="E437" s="735"/>
      <c r="F437" s="740">
        <v>0</v>
      </c>
      <c r="G437" s="694"/>
      <c r="H437" s="694"/>
      <c r="I437" s="694"/>
      <c r="J437" s="694"/>
      <c r="K437" s="694"/>
      <c r="L437" s="694"/>
      <c r="M437" s="694"/>
      <c r="N437" s="694"/>
      <c r="O437" s="694"/>
      <c r="P437" s="694"/>
      <c r="Q437" s="694"/>
      <c r="R437" s="694"/>
      <c r="S437" s="694"/>
      <c r="T437" s="694"/>
      <c r="U437" s="694"/>
      <c r="V437" s="694"/>
      <c r="W437" s="694"/>
      <c r="X437" s="694"/>
      <c r="Y437" s="694"/>
      <c r="Z437" s="695"/>
      <c r="AA437" s="256"/>
      <c r="AB437" s="256"/>
      <c r="AC437" s="257"/>
      <c r="AD437" s="228"/>
      <c r="AE437" s="257"/>
      <c r="AF437" s="257"/>
      <c r="AG437" s="257"/>
      <c r="AH437" s="257"/>
      <c r="AI437" s="257"/>
      <c r="AJ437" s="257"/>
      <c r="AK437" s="257"/>
      <c r="AL437" s="257"/>
      <c r="AM437" s="257"/>
      <c r="AN437" s="257"/>
      <c r="AO437" s="257"/>
      <c r="AP437" s="257"/>
      <c r="AQ437" s="257"/>
      <c r="AR437" s="257"/>
      <c r="AS437" s="257"/>
      <c r="AT437" s="257"/>
      <c r="AU437" s="257"/>
      <c r="AV437" s="257"/>
      <c r="AW437" s="257"/>
      <c r="AX437" s="257"/>
      <c r="AY437" s="257"/>
      <c r="AZ437" s="257"/>
      <c r="BA437" s="257"/>
      <c r="BB437" s="257"/>
      <c r="BC437" s="257"/>
      <c r="BD437" s="257"/>
      <c r="BE437" s="257"/>
      <c r="BF437" s="257"/>
      <c r="BG437" s="257"/>
      <c r="BH437" s="257"/>
      <c r="BI437" s="257"/>
      <c r="BJ437" s="257"/>
      <c r="BK437" s="257"/>
      <c r="BL437" s="257"/>
      <c r="BM437" s="257"/>
      <c r="BN437" s="257"/>
      <c r="BO437" s="257"/>
      <c r="BP437" s="257"/>
      <c r="BQ437" s="257"/>
      <c r="BR437" s="257"/>
      <c r="BS437" s="257"/>
      <c r="BT437" s="257"/>
      <c r="BU437" s="257"/>
      <c r="BV437" s="257"/>
      <c r="BW437" s="257"/>
      <c r="BX437" s="257"/>
      <c r="BY437" s="257"/>
      <c r="BZ437" s="257"/>
      <c r="CA437" s="257"/>
      <c r="CB437" s="257"/>
      <c r="CC437" s="257"/>
      <c r="CD437" s="257"/>
      <c r="CE437" s="256"/>
      <c r="CF437" s="256"/>
      <c r="CG437" s="256"/>
      <c r="CH437" s="256"/>
      <c r="CI437" s="256"/>
      <c r="CJ437" s="256"/>
      <c r="CK437" s="256"/>
      <c r="CL437" s="256"/>
      <c r="CM437" s="256"/>
      <c r="CN437" s="256"/>
      <c r="CO437" s="256"/>
      <c r="CP437" s="256"/>
      <c r="CQ437" s="256"/>
    </row>
    <row r="438" spans="1:95" s="258" customFormat="1" ht="30" customHeight="1" thickBot="1" x14ac:dyDescent="0.25">
      <c r="A438" s="362"/>
      <c r="B438" s="294" t="s">
        <v>440</v>
      </c>
      <c r="C438" s="167" t="s">
        <v>60</v>
      </c>
      <c r="D438" s="269"/>
      <c r="E438" s="270"/>
      <c r="F438" s="332"/>
      <c r="G438" s="333"/>
      <c r="H438" s="34" t="s">
        <v>573</v>
      </c>
      <c r="I438" s="270"/>
      <c r="J438" s="479"/>
      <c r="K438" s="333"/>
      <c r="L438" s="269"/>
      <c r="M438" s="270"/>
      <c r="N438" s="332"/>
      <c r="O438" s="333"/>
      <c r="P438" s="34" t="s">
        <v>573</v>
      </c>
      <c r="Q438" s="270"/>
      <c r="R438" s="332"/>
      <c r="S438" s="333"/>
      <c r="T438" s="269"/>
      <c r="U438" s="270"/>
      <c r="V438" s="332"/>
      <c r="W438" s="333"/>
      <c r="X438" s="334"/>
      <c r="Y438" s="334"/>
      <c r="Z438" s="391"/>
      <c r="AA438" s="256"/>
      <c r="AB438" s="256"/>
      <c r="AC438" s="257"/>
      <c r="AD438" s="228"/>
      <c r="AE438" s="257"/>
      <c r="AF438" s="257"/>
      <c r="AG438" s="257"/>
      <c r="AH438" s="257"/>
      <c r="AI438" s="257"/>
      <c r="AJ438" s="257"/>
      <c r="AK438" s="257"/>
      <c r="AL438" s="257"/>
      <c r="AM438" s="257"/>
      <c r="AN438" s="257"/>
      <c r="AO438" s="257"/>
      <c r="AP438" s="257"/>
      <c r="AQ438" s="257"/>
      <c r="AR438" s="257"/>
      <c r="AS438" s="257"/>
      <c r="AT438" s="257"/>
      <c r="AU438" s="257"/>
      <c r="AV438" s="257"/>
      <c r="AW438" s="257"/>
      <c r="AX438" s="257"/>
      <c r="AY438" s="257"/>
      <c r="AZ438" s="257"/>
      <c r="BA438" s="257"/>
      <c r="BB438" s="257"/>
      <c r="BC438" s="257"/>
      <c r="BD438" s="257"/>
      <c r="BE438" s="257"/>
      <c r="BF438" s="257"/>
      <c r="BG438" s="257"/>
      <c r="BH438" s="257"/>
      <c r="BI438" s="257"/>
      <c r="BJ438" s="257"/>
      <c r="BK438" s="257"/>
      <c r="BL438" s="257"/>
      <c r="BM438" s="257"/>
      <c r="BN438" s="257"/>
      <c r="BO438" s="257"/>
      <c r="BP438" s="257"/>
      <c r="BQ438" s="257"/>
      <c r="BR438" s="257"/>
      <c r="BS438" s="257"/>
      <c r="BT438" s="257"/>
      <c r="BU438" s="257"/>
      <c r="BV438" s="257"/>
      <c r="BW438" s="257"/>
      <c r="BX438" s="257"/>
      <c r="BY438" s="257"/>
      <c r="BZ438" s="257"/>
      <c r="CA438" s="257"/>
      <c r="CB438" s="257"/>
      <c r="CC438" s="257"/>
      <c r="CD438" s="257"/>
      <c r="CE438" s="256"/>
      <c r="CF438" s="256"/>
      <c r="CG438" s="256"/>
      <c r="CH438" s="256"/>
      <c r="CI438" s="256"/>
      <c r="CJ438" s="256"/>
      <c r="CK438" s="256"/>
      <c r="CL438" s="256"/>
      <c r="CM438" s="256"/>
      <c r="CN438" s="256"/>
      <c r="CO438" s="256"/>
      <c r="CP438" s="256"/>
      <c r="CQ438" s="256"/>
    </row>
    <row r="439" spans="1:95" s="258" customFormat="1" ht="45" customHeight="1" thickBot="1" x14ac:dyDescent="0.25">
      <c r="A439" s="375"/>
      <c r="B439" s="266" t="s">
        <v>441</v>
      </c>
      <c r="C439" s="123" t="s">
        <v>61</v>
      </c>
      <c r="D439" s="650"/>
      <c r="E439" s="705"/>
      <c r="F439" s="650"/>
      <c r="G439" s="705"/>
      <c r="H439" s="650"/>
      <c r="I439" s="705"/>
      <c r="J439" s="650"/>
      <c r="K439" s="705"/>
      <c r="L439" s="650"/>
      <c r="M439" s="705"/>
      <c r="N439" s="650"/>
      <c r="O439" s="705"/>
      <c r="P439" s="650"/>
      <c r="Q439" s="705"/>
      <c r="R439" s="650"/>
      <c r="S439" s="705"/>
      <c r="T439" s="650"/>
      <c r="U439" s="705"/>
      <c r="V439" s="650"/>
      <c r="W439" s="705"/>
      <c r="X439" s="192"/>
      <c r="Y439" s="114">
        <f>IF(OR(D439="s",F439="s",H439="s",J439="s",L439="s",N439="s",P439="s",R439="s",T439="s",V439="s"), 0, IF(OR(D439="a",F439="a",H439="a",J439="a",L439="a",N439="a",P439="a",R439="a",T439="a",V439="a",X439="na"),Z439,0))</f>
        <v>0</v>
      </c>
      <c r="Z439" s="390">
        <v>20</v>
      </c>
      <c r="AA439" s="256">
        <f>COUNTIF(D439:W439,"a")+COUNTIF(D439:W439,"s")+COUNTIF(X439,"na")</f>
        <v>0</v>
      </c>
      <c r="AB439" s="238"/>
      <c r="AC439" s="257"/>
      <c r="AD439" s="228"/>
      <c r="AE439" s="257"/>
      <c r="AF439" s="257"/>
      <c r="AG439" s="257"/>
      <c r="AH439" s="257"/>
      <c r="AI439" s="257"/>
      <c r="AJ439" s="257"/>
      <c r="AK439" s="257"/>
      <c r="AL439" s="257"/>
      <c r="AM439" s="257"/>
      <c r="AN439" s="257"/>
      <c r="AO439" s="257"/>
      <c r="AP439" s="257"/>
      <c r="AQ439" s="257"/>
      <c r="AR439" s="257"/>
      <c r="AS439" s="257"/>
      <c r="AT439" s="257"/>
      <c r="AU439" s="257"/>
      <c r="AV439" s="257"/>
      <c r="AW439" s="257"/>
      <c r="AX439" s="257"/>
      <c r="AY439" s="257"/>
      <c r="AZ439" s="257"/>
      <c r="BA439" s="257"/>
      <c r="BB439" s="257"/>
      <c r="BC439" s="257"/>
      <c r="BD439" s="257"/>
      <c r="BE439" s="257"/>
      <c r="BF439" s="257"/>
      <c r="BG439" s="257"/>
      <c r="BH439" s="257"/>
      <c r="BI439" s="257"/>
      <c r="BJ439" s="257"/>
      <c r="BK439" s="257"/>
      <c r="BL439" s="257"/>
      <c r="BM439" s="257"/>
      <c r="BN439" s="257"/>
      <c r="BO439" s="257"/>
      <c r="BP439" s="257"/>
      <c r="BQ439" s="257"/>
      <c r="BR439" s="257"/>
      <c r="BS439" s="257"/>
      <c r="BT439" s="257"/>
      <c r="BU439" s="257"/>
      <c r="BV439" s="257"/>
      <c r="BW439" s="257"/>
      <c r="BX439" s="257"/>
      <c r="BY439" s="257"/>
      <c r="BZ439" s="257"/>
      <c r="CA439" s="257"/>
      <c r="CB439" s="257"/>
      <c r="CC439" s="257"/>
      <c r="CD439" s="257"/>
      <c r="CE439" s="256"/>
      <c r="CF439" s="256"/>
      <c r="CG439" s="256"/>
      <c r="CH439" s="256"/>
      <c r="CI439" s="256"/>
      <c r="CJ439" s="256"/>
      <c r="CK439" s="256"/>
      <c r="CL439" s="256"/>
      <c r="CM439" s="256"/>
      <c r="CN439" s="256"/>
      <c r="CO439" s="256"/>
      <c r="CP439" s="256"/>
      <c r="CQ439" s="256"/>
    </row>
    <row r="440" spans="1:95" s="258" customFormat="1" ht="21" customHeight="1" thickTop="1" thickBot="1" x14ac:dyDescent="0.25">
      <c r="A440" s="375"/>
      <c r="B440" s="239"/>
      <c r="C440" s="154"/>
      <c r="D440" s="697" t="s">
        <v>199</v>
      </c>
      <c r="E440" s="698"/>
      <c r="F440" s="698"/>
      <c r="G440" s="698"/>
      <c r="H440" s="698"/>
      <c r="I440" s="698"/>
      <c r="J440" s="698"/>
      <c r="K440" s="698"/>
      <c r="L440" s="698"/>
      <c r="M440" s="698"/>
      <c r="N440" s="698"/>
      <c r="O440" s="698"/>
      <c r="P440" s="698"/>
      <c r="Q440" s="698"/>
      <c r="R440" s="698"/>
      <c r="S440" s="698"/>
      <c r="T440" s="698"/>
      <c r="U440" s="698"/>
      <c r="V440" s="698"/>
      <c r="W440" s="698"/>
      <c r="X440" s="699"/>
      <c r="Y440" s="65">
        <f>SUM(Y439:Y439)</f>
        <v>0</v>
      </c>
      <c r="Z440" s="373">
        <f>SUM(Z439:Z439)</f>
        <v>20</v>
      </c>
      <c r="AA440" s="256"/>
      <c r="AB440" s="256"/>
      <c r="AC440" s="257"/>
      <c r="AD440" s="228"/>
      <c r="AE440" s="257"/>
      <c r="AF440" s="257"/>
      <c r="AG440" s="257"/>
      <c r="AH440" s="257"/>
      <c r="AI440" s="257"/>
      <c r="AJ440" s="257"/>
      <c r="AK440" s="257"/>
      <c r="AL440" s="257"/>
      <c r="AM440" s="257"/>
      <c r="AN440" s="257"/>
      <c r="AO440" s="257"/>
      <c r="AP440" s="257"/>
      <c r="AQ440" s="257"/>
      <c r="AR440" s="257"/>
      <c r="AS440" s="257"/>
      <c r="AT440" s="257"/>
      <c r="AU440" s="257"/>
      <c r="AV440" s="257"/>
      <c r="AW440" s="257"/>
      <c r="AX440" s="257"/>
      <c r="AY440" s="257"/>
      <c r="AZ440" s="257"/>
      <c r="BA440" s="257"/>
      <c r="BB440" s="257"/>
      <c r="BC440" s="257"/>
      <c r="BD440" s="257"/>
      <c r="BE440" s="257"/>
      <c r="BF440" s="257"/>
      <c r="BG440" s="257"/>
      <c r="BH440" s="257"/>
      <c r="BI440" s="257"/>
      <c r="BJ440" s="257"/>
      <c r="BK440" s="257"/>
      <c r="BL440" s="257"/>
      <c r="BM440" s="257"/>
      <c r="BN440" s="257"/>
      <c r="BO440" s="257"/>
      <c r="BP440" s="257"/>
      <c r="BQ440" s="257"/>
      <c r="BR440" s="257"/>
      <c r="BS440" s="257"/>
      <c r="BT440" s="257"/>
      <c r="BU440" s="257"/>
      <c r="BV440" s="257"/>
      <c r="BW440" s="257"/>
      <c r="BX440" s="257"/>
      <c r="BY440" s="257"/>
      <c r="BZ440" s="257"/>
      <c r="CA440" s="257"/>
      <c r="CB440" s="257"/>
      <c r="CC440" s="257"/>
      <c r="CD440" s="257"/>
      <c r="CE440" s="256"/>
      <c r="CF440" s="256"/>
      <c r="CG440" s="256"/>
      <c r="CH440" s="256"/>
      <c r="CI440" s="256"/>
      <c r="CJ440" s="256"/>
      <c r="CK440" s="256"/>
      <c r="CL440" s="256"/>
      <c r="CM440" s="256"/>
      <c r="CN440" s="256"/>
      <c r="CO440" s="256"/>
      <c r="CP440" s="256"/>
      <c r="CQ440" s="256"/>
    </row>
    <row r="441" spans="1:95" s="258" customFormat="1" ht="21" customHeight="1" thickBot="1" x14ac:dyDescent="0.25">
      <c r="A441" s="375"/>
      <c r="B441" s="335"/>
      <c r="C441" s="171"/>
      <c r="D441" s="700"/>
      <c r="E441" s="735"/>
      <c r="F441" s="736">
        <v>0</v>
      </c>
      <c r="G441" s="694"/>
      <c r="H441" s="694"/>
      <c r="I441" s="694"/>
      <c r="J441" s="694"/>
      <c r="K441" s="694"/>
      <c r="L441" s="694"/>
      <c r="M441" s="694"/>
      <c r="N441" s="694"/>
      <c r="O441" s="694"/>
      <c r="P441" s="694"/>
      <c r="Q441" s="694"/>
      <c r="R441" s="694"/>
      <c r="S441" s="694"/>
      <c r="T441" s="694"/>
      <c r="U441" s="694"/>
      <c r="V441" s="694"/>
      <c r="W441" s="694"/>
      <c r="X441" s="694"/>
      <c r="Y441" s="694"/>
      <c r="Z441" s="695"/>
      <c r="AA441" s="256"/>
      <c r="AB441" s="256"/>
      <c r="AC441" s="257"/>
      <c r="AD441" s="228"/>
      <c r="AE441" s="257"/>
      <c r="AF441" s="257"/>
      <c r="AG441" s="257"/>
      <c r="AH441" s="257"/>
      <c r="AI441" s="257"/>
      <c r="AJ441" s="257"/>
      <c r="AK441" s="257"/>
      <c r="AL441" s="257"/>
      <c r="AM441" s="257"/>
      <c r="AN441" s="257"/>
      <c r="AO441" s="257"/>
      <c r="AP441" s="257"/>
      <c r="AQ441" s="257"/>
      <c r="AR441" s="257"/>
      <c r="AS441" s="257"/>
      <c r="AT441" s="257"/>
      <c r="AU441" s="257"/>
      <c r="AV441" s="257"/>
      <c r="AW441" s="257"/>
      <c r="AX441" s="257"/>
      <c r="AY441" s="257"/>
      <c r="AZ441" s="257"/>
      <c r="BA441" s="257"/>
      <c r="BB441" s="257"/>
      <c r="BC441" s="257"/>
      <c r="BD441" s="257"/>
      <c r="BE441" s="257"/>
      <c r="BF441" s="257"/>
      <c r="BG441" s="257"/>
      <c r="BH441" s="257"/>
      <c r="BI441" s="257"/>
      <c r="BJ441" s="257"/>
      <c r="BK441" s="257"/>
      <c r="BL441" s="257"/>
      <c r="BM441" s="257"/>
      <c r="BN441" s="257"/>
      <c r="BO441" s="257"/>
      <c r="BP441" s="257"/>
      <c r="BQ441" s="257"/>
      <c r="BR441" s="257"/>
      <c r="BS441" s="257"/>
      <c r="BT441" s="257"/>
      <c r="BU441" s="257"/>
      <c r="BV441" s="257"/>
      <c r="BW441" s="257"/>
      <c r="BX441" s="257"/>
      <c r="BY441" s="257"/>
      <c r="BZ441" s="257"/>
      <c r="CA441" s="257"/>
      <c r="CB441" s="257"/>
      <c r="CC441" s="257"/>
      <c r="CD441" s="257"/>
      <c r="CE441" s="256"/>
      <c r="CF441" s="256"/>
      <c r="CG441" s="256"/>
      <c r="CH441" s="256"/>
      <c r="CI441" s="256"/>
      <c r="CJ441" s="256"/>
      <c r="CK441" s="256"/>
      <c r="CL441" s="256"/>
      <c r="CM441" s="256"/>
      <c r="CN441" s="256"/>
      <c r="CO441" s="256"/>
      <c r="CP441" s="256"/>
      <c r="CQ441" s="256"/>
    </row>
    <row r="442" spans="1:95" s="258" customFormat="1" ht="30" customHeight="1" thickBot="1" x14ac:dyDescent="0.25">
      <c r="A442" s="375"/>
      <c r="B442" s="259" t="s">
        <v>75</v>
      </c>
      <c r="C442" s="163" t="s">
        <v>62</v>
      </c>
      <c r="D442" s="260"/>
      <c r="E442" s="261"/>
      <c r="F442" s="262"/>
      <c r="G442" s="263"/>
      <c r="H442" s="29" t="s">
        <v>573</v>
      </c>
      <c r="I442" s="261"/>
      <c r="J442" s="264"/>
      <c r="K442" s="263"/>
      <c r="L442" s="260"/>
      <c r="M442" s="261"/>
      <c r="N442" s="262"/>
      <c r="O442" s="263"/>
      <c r="P442" s="29" t="s">
        <v>573</v>
      </c>
      <c r="Q442" s="261"/>
      <c r="R442" s="262"/>
      <c r="S442" s="263"/>
      <c r="T442" s="260"/>
      <c r="U442" s="261"/>
      <c r="V442" s="262"/>
      <c r="W442" s="263"/>
      <c r="X442" s="265"/>
      <c r="Y442" s="265"/>
      <c r="Z442" s="369"/>
      <c r="AA442" s="256"/>
      <c r="AB442" s="256"/>
      <c r="AC442" s="257"/>
      <c r="AD442" s="228"/>
      <c r="AE442" s="257"/>
      <c r="AF442" s="257"/>
      <c r="AG442" s="257"/>
      <c r="AH442" s="257"/>
      <c r="AI442" s="257"/>
      <c r="AJ442" s="257"/>
      <c r="AK442" s="257"/>
      <c r="AL442" s="257"/>
      <c r="AM442" s="257"/>
      <c r="AN442" s="257"/>
      <c r="AO442" s="257"/>
      <c r="AP442" s="257"/>
      <c r="AQ442" s="257"/>
      <c r="AR442" s="257"/>
      <c r="AS442" s="257"/>
      <c r="AT442" s="257"/>
      <c r="AU442" s="257"/>
      <c r="AV442" s="257"/>
      <c r="AW442" s="257"/>
      <c r="AX442" s="257"/>
      <c r="AY442" s="257"/>
      <c r="AZ442" s="257"/>
      <c r="BA442" s="257"/>
      <c r="BB442" s="257"/>
      <c r="BC442" s="257"/>
      <c r="BD442" s="257"/>
      <c r="BE442" s="257"/>
      <c r="BF442" s="257"/>
      <c r="BG442" s="257"/>
      <c r="BH442" s="257"/>
      <c r="BI442" s="257"/>
      <c r="BJ442" s="257"/>
      <c r="BK442" s="257"/>
      <c r="BL442" s="257"/>
      <c r="BM442" s="257"/>
      <c r="BN442" s="257"/>
      <c r="BO442" s="257"/>
      <c r="BP442" s="257"/>
      <c r="BQ442" s="257"/>
      <c r="BR442" s="257"/>
      <c r="BS442" s="257"/>
      <c r="BT442" s="257"/>
      <c r="BU442" s="257"/>
      <c r="BV442" s="257"/>
      <c r="BW442" s="257"/>
      <c r="BX442" s="257"/>
      <c r="BY442" s="257"/>
      <c r="BZ442" s="257"/>
      <c r="CA442" s="257"/>
      <c r="CB442" s="257"/>
      <c r="CC442" s="257"/>
      <c r="CD442" s="257"/>
      <c r="CE442" s="256"/>
      <c r="CF442" s="256"/>
      <c r="CG442" s="256"/>
      <c r="CH442" s="256"/>
      <c r="CI442" s="256"/>
      <c r="CJ442" s="256"/>
      <c r="CK442" s="256"/>
      <c r="CL442" s="256"/>
      <c r="CM442" s="256"/>
      <c r="CN442" s="256"/>
      <c r="CO442" s="256"/>
      <c r="CP442" s="256"/>
      <c r="CQ442" s="256"/>
    </row>
    <row r="443" spans="1:95" s="258" customFormat="1" ht="27.95" customHeight="1" x14ac:dyDescent="0.2">
      <c r="A443" s="375"/>
      <c r="B443" s="266" t="s">
        <v>212</v>
      </c>
      <c r="C443" s="123" t="s">
        <v>113</v>
      </c>
      <c r="D443" s="650"/>
      <c r="E443" s="705"/>
      <c r="F443" s="650"/>
      <c r="G443" s="705"/>
      <c r="H443" s="650"/>
      <c r="I443" s="705"/>
      <c r="J443" s="650"/>
      <c r="K443" s="705"/>
      <c r="L443" s="650"/>
      <c r="M443" s="705"/>
      <c r="N443" s="650"/>
      <c r="O443" s="705"/>
      <c r="P443" s="650"/>
      <c r="Q443" s="705"/>
      <c r="R443" s="650"/>
      <c r="S443" s="705"/>
      <c r="T443" s="650"/>
      <c r="U443" s="705"/>
      <c r="V443" s="650"/>
      <c r="W443" s="705"/>
      <c r="X443" s="267"/>
      <c r="Y443" s="114">
        <f t="shared" ref="Y443:Y448" si="57">IF(OR(D443="s",F443="s",H443="s",J443="s",L443="s",N443="s",P443="s",R443="s",T443="s",V443="s"), 0, IF(OR(D443="a",F443="a",H443="a",J443="a",L443="a",N443="a",P443="a",R443="a",T443="a",V443="a"),Z443,0))</f>
        <v>0</v>
      </c>
      <c r="Z443" s="374">
        <v>15</v>
      </c>
      <c r="AA443" s="256">
        <f>COUNTIF(D443:W443,"a")+COUNTIF(D443:W443,"s")</f>
        <v>0</v>
      </c>
      <c r="AB443" s="238"/>
      <c r="AC443" s="257"/>
      <c r="AD443" s="228"/>
      <c r="AE443" s="257"/>
      <c r="AF443" s="257"/>
      <c r="AG443" s="257"/>
      <c r="AH443" s="257"/>
      <c r="AI443" s="257"/>
      <c r="AJ443" s="257"/>
      <c r="AK443" s="257"/>
      <c r="AL443" s="257"/>
      <c r="AM443" s="257"/>
      <c r="AN443" s="257"/>
      <c r="AO443" s="257"/>
      <c r="AP443" s="257"/>
      <c r="AQ443" s="257"/>
      <c r="AR443" s="257"/>
      <c r="AS443" s="257"/>
      <c r="AT443" s="257"/>
      <c r="AU443" s="257"/>
      <c r="AV443" s="257"/>
      <c r="AW443" s="257"/>
      <c r="AX443" s="257"/>
      <c r="AY443" s="257"/>
      <c r="AZ443" s="257"/>
      <c r="BA443" s="257"/>
      <c r="BB443" s="257"/>
      <c r="BC443" s="257"/>
      <c r="BD443" s="257"/>
      <c r="BE443" s="257"/>
      <c r="BF443" s="257"/>
      <c r="BG443" s="257"/>
      <c r="BH443" s="257"/>
      <c r="BI443" s="257"/>
      <c r="BJ443" s="257"/>
      <c r="BK443" s="257"/>
      <c r="BL443" s="257"/>
      <c r="BM443" s="257"/>
      <c r="BN443" s="257"/>
      <c r="BO443" s="257"/>
      <c r="BP443" s="257"/>
      <c r="BQ443" s="257"/>
      <c r="BR443" s="257"/>
      <c r="BS443" s="257"/>
      <c r="BT443" s="257"/>
      <c r="BU443" s="257"/>
      <c r="BV443" s="257"/>
      <c r="BW443" s="257"/>
      <c r="BX443" s="257"/>
      <c r="BY443" s="257"/>
      <c r="BZ443" s="257"/>
      <c r="CA443" s="257"/>
      <c r="CB443" s="257"/>
      <c r="CC443" s="257"/>
      <c r="CD443" s="257"/>
      <c r="CE443" s="256"/>
      <c r="CF443" s="256"/>
      <c r="CG443" s="256"/>
      <c r="CH443" s="256"/>
      <c r="CI443" s="256"/>
      <c r="CJ443" s="256"/>
      <c r="CK443" s="256"/>
      <c r="CL443" s="256"/>
      <c r="CM443" s="256"/>
      <c r="CN443" s="256"/>
      <c r="CO443" s="256"/>
      <c r="CP443" s="256"/>
      <c r="CQ443" s="256"/>
    </row>
    <row r="444" spans="1:95" s="258" customFormat="1" ht="27.95" customHeight="1" x14ac:dyDescent="0.2">
      <c r="A444" s="375"/>
      <c r="B444" s="250" t="s">
        <v>213</v>
      </c>
      <c r="C444" s="143" t="s">
        <v>114</v>
      </c>
      <c r="D444" s="651"/>
      <c r="E444" s="682"/>
      <c r="F444" s="651"/>
      <c r="G444" s="682"/>
      <c r="H444" s="651"/>
      <c r="I444" s="682"/>
      <c r="J444" s="651"/>
      <c r="K444" s="682"/>
      <c r="L444" s="651"/>
      <c r="M444" s="682"/>
      <c r="N444" s="651"/>
      <c r="O444" s="682"/>
      <c r="P444" s="651"/>
      <c r="Q444" s="682"/>
      <c r="R444" s="651"/>
      <c r="S444" s="682"/>
      <c r="T444" s="651"/>
      <c r="U444" s="682"/>
      <c r="V444" s="651"/>
      <c r="W444" s="682"/>
      <c r="X444" s="267"/>
      <c r="Y444" s="114">
        <f t="shared" si="57"/>
        <v>0</v>
      </c>
      <c r="Z444" s="372">
        <v>10</v>
      </c>
      <c r="AA444" s="256">
        <f>COUNTIF(D444:W444,"a")+COUNTIF(D444:W444,"s")</f>
        <v>0</v>
      </c>
      <c r="AB444" s="238"/>
      <c r="AC444" s="257"/>
      <c r="AD444" s="228"/>
      <c r="AE444" s="257"/>
      <c r="AF444" s="257"/>
      <c r="AG444" s="257"/>
      <c r="AH444" s="257"/>
      <c r="AI444" s="257"/>
      <c r="AJ444" s="257"/>
      <c r="AK444" s="257"/>
      <c r="AL444" s="257"/>
      <c r="AM444" s="257"/>
      <c r="AN444" s="257"/>
      <c r="AO444" s="257"/>
      <c r="AP444" s="257"/>
      <c r="AQ444" s="257"/>
      <c r="AR444" s="257"/>
      <c r="AS444" s="257"/>
      <c r="AT444" s="257"/>
      <c r="AU444" s="257"/>
      <c r="AV444" s="257"/>
      <c r="AW444" s="257"/>
      <c r="AX444" s="257"/>
      <c r="AY444" s="257"/>
      <c r="AZ444" s="257"/>
      <c r="BA444" s="257"/>
      <c r="BB444" s="257"/>
      <c r="BC444" s="257"/>
      <c r="BD444" s="257"/>
      <c r="BE444" s="257"/>
      <c r="BF444" s="257"/>
      <c r="BG444" s="257"/>
      <c r="BH444" s="257"/>
      <c r="BI444" s="257"/>
      <c r="BJ444" s="257"/>
      <c r="BK444" s="257"/>
      <c r="BL444" s="257"/>
      <c r="BM444" s="257"/>
      <c r="BN444" s="257"/>
      <c r="BO444" s="257"/>
      <c r="BP444" s="257"/>
      <c r="BQ444" s="257"/>
      <c r="BR444" s="257"/>
      <c r="BS444" s="257"/>
      <c r="BT444" s="257"/>
      <c r="BU444" s="257"/>
      <c r="BV444" s="257"/>
      <c r="BW444" s="257"/>
      <c r="BX444" s="257"/>
      <c r="BY444" s="257"/>
      <c r="BZ444" s="257"/>
      <c r="CA444" s="257"/>
      <c r="CB444" s="257"/>
      <c r="CC444" s="257"/>
      <c r="CD444" s="257"/>
      <c r="CE444" s="256"/>
      <c r="CF444" s="256"/>
      <c r="CG444" s="256"/>
      <c r="CH444" s="256"/>
      <c r="CI444" s="256"/>
      <c r="CJ444" s="256"/>
      <c r="CK444" s="256"/>
      <c r="CL444" s="256"/>
      <c r="CM444" s="256"/>
      <c r="CN444" s="256"/>
      <c r="CO444" s="256"/>
      <c r="CP444" s="256"/>
      <c r="CQ444" s="256"/>
    </row>
    <row r="445" spans="1:95" s="258" customFormat="1" ht="45" customHeight="1" x14ac:dyDescent="0.2">
      <c r="A445" s="375"/>
      <c r="B445" s="250" t="s">
        <v>74</v>
      </c>
      <c r="C445" s="143" t="s">
        <v>115</v>
      </c>
      <c r="D445" s="628"/>
      <c r="E445" s="633"/>
      <c r="F445" s="628"/>
      <c r="G445" s="633"/>
      <c r="H445" s="628"/>
      <c r="I445" s="633"/>
      <c r="J445" s="628"/>
      <c r="K445" s="633"/>
      <c r="L445" s="628"/>
      <c r="M445" s="633"/>
      <c r="N445" s="628"/>
      <c r="O445" s="633"/>
      <c r="P445" s="628"/>
      <c r="Q445" s="633"/>
      <c r="R445" s="628"/>
      <c r="S445" s="633"/>
      <c r="T445" s="628"/>
      <c r="U445" s="633"/>
      <c r="V445" s="628"/>
      <c r="W445" s="633"/>
      <c r="X445" s="267"/>
      <c r="Y445" s="268">
        <f t="shared" si="57"/>
        <v>0</v>
      </c>
      <c r="Z445" s="372">
        <v>10</v>
      </c>
      <c r="AA445" s="256">
        <f>COUNTIF(D445:W445,"a")+COUNTIF(D445:W445,"s")</f>
        <v>0</v>
      </c>
      <c r="AB445" s="238"/>
      <c r="AC445" s="257"/>
      <c r="AD445" s="228"/>
      <c r="AE445" s="257"/>
      <c r="AF445" s="257"/>
      <c r="AG445" s="257"/>
      <c r="AH445" s="257"/>
      <c r="AI445" s="257"/>
      <c r="AJ445" s="257"/>
      <c r="AK445" s="257"/>
      <c r="AL445" s="257"/>
      <c r="AM445" s="257"/>
      <c r="AN445" s="257"/>
      <c r="AO445" s="257"/>
      <c r="AP445" s="257"/>
      <c r="AQ445" s="257"/>
      <c r="AR445" s="257"/>
      <c r="AS445" s="257"/>
      <c r="AT445" s="257"/>
      <c r="AU445" s="257"/>
      <c r="AV445" s="257"/>
      <c r="AW445" s="257"/>
      <c r="AX445" s="257"/>
      <c r="AY445" s="257"/>
      <c r="AZ445" s="257"/>
      <c r="BA445" s="257"/>
      <c r="BB445" s="257"/>
      <c r="BC445" s="257"/>
      <c r="BD445" s="257"/>
      <c r="BE445" s="257"/>
      <c r="BF445" s="257"/>
      <c r="BG445" s="257"/>
      <c r="BH445" s="257"/>
      <c r="BI445" s="257"/>
      <c r="BJ445" s="257"/>
      <c r="BK445" s="257"/>
      <c r="BL445" s="257"/>
      <c r="BM445" s="257"/>
      <c r="BN445" s="257"/>
      <c r="BO445" s="257"/>
      <c r="BP445" s="257"/>
      <c r="BQ445" s="257"/>
      <c r="BR445" s="257"/>
      <c r="BS445" s="257"/>
      <c r="BT445" s="257"/>
      <c r="BU445" s="257"/>
      <c r="BV445" s="257"/>
      <c r="BW445" s="257"/>
      <c r="BX445" s="257"/>
      <c r="BY445" s="257"/>
      <c r="BZ445" s="257"/>
      <c r="CA445" s="257"/>
      <c r="CB445" s="257"/>
      <c r="CC445" s="257"/>
      <c r="CD445" s="257"/>
      <c r="CE445" s="256"/>
      <c r="CF445" s="256"/>
      <c r="CG445" s="256"/>
      <c r="CH445" s="256"/>
      <c r="CI445" s="256"/>
      <c r="CJ445" s="256"/>
      <c r="CK445" s="256"/>
      <c r="CL445" s="256"/>
      <c r="CM445" s="256"/>
      <c r="CN445" s="256"/>
      <c r="CO445" s="256"/>
      <c r="CP445" s="256"/>
      <c r="CQ445" s="256"/>
    </row>
    <row r="446" spans="1:95" s="258" customFormat="1" ht="27.95" customHeight="1" x14ac:dyDescent="0.2">
      <c r="A446" s="375"/>
      <c r="B446" s="250" t="s">
        <v>73</v>
      </c>
      <c r="C446" s="143" t="s">
        <v>566</v>
      </c>
      <c r="D446" s="651"/>
      <c r="E446" s="682"/>
      <c r="F446" s="651"/>
      <c r="G446" s="682"/>
      <c r="H446" s="651"/>
      <c r="I446" s="682"/>
      <c r="J446" s="651"/>
      <c r="K446" s="682"/>
      <c r="L446" s="651"/>
      <c r="M446" s="682"/>
      <c r="N446" s="651"/>
      <c r="O446" s="682"/>
      <c r="P446" s="651"/>
      <c r="Q446" s="682"/>
      <c r="R446" s="651"/>
      <c r="S446" s="682"/>
      <c r="T446" s="651"/>
      <c r="U446" s="682"/>
      <c r="V446" s="651"/>
      <c r="W446" s="682"/>
      <c r="X446" s="267"/>
      <c r="Y446" s="114">
        <f t="shared" si="57"/>
        <v>0</v>
      </c>
      <c r="Z446" s="372">
        <v>10</v>
      </c>
      <c r="AA446" s="256">
        <f>COUNTIF(D446:W446,"a")+COUNTIF(D446:W446,"s")</f>
        <v>0</v>
      </c>
      <c r="AB446" s="238"/>
      <c r="AC446" s="257"/>
      <c r="AD446" s="228"/>
      <c r="AE446" s="257"/>
      <c r="AF446" s="257"/>
      <c r="AG446" s="257"/>
      <c r="AH446" s="257"/>
      <c r="AI446" s="257"/>
      <c r="AJ446" s="257"/>
      <c r="AK446" s="257"/>
      <c r="AL446" s="257"/>
      <c r="AM446" s="257"/>
      <c r="AN446" s="257"/>
      <c r="AO446" s="257"/>
      <c r="AP446" s="257"/>
      <c r="AQ446" s="257"/>
      <c r="AR446" s="257"/>
      <c r="AS446" s="257"/>
      <c r="AT446" s="257"/>
      <c r="AU446" s="257"/>
      <c r="AV446" s="257"/>
      <c r="AW446" s="257"/>
      <c r="AX446" s="257"/>
      <c r="AY446" s="257"/>
      <c r="AZ446" s="257"/>
      <c r="BA446" s="257"/>
      <c r="BB446" s="257"/>
      <c r="BC446" s="257"/>
      <c r="BD446" s="257"/>
      <c r="BE446" s="257"/>
      <c r="BF446" s="257"/>
      <c r="BG446" s="257"/>
      <c r="BH446" s="257"/>
      <c r="BI446" s="257"/>
      <c r="BJ446" s="257"/>
      <c r="BK446" s="257"/>
      <c r="BL446" s="257"/>
      <c r="BM446" s="257"/>
      <c r="BN446" s="257"/>
      <c r="BO446" s="257"/>
      <c r="BP446" s="257"/>
      <c r="BQ446" s="257"/>
      <c r="BR446" s="257"/>
      <c r="BS446" s="257"/>
      <c r="BT446" s="257"/>
      <c r="BU446" s="257"/>
      <c r="BV446" s="257"/>
      <c r="BW446" s="257"/>
      <c r="BX446" s="257"/>
      <c r="BY446" s="257"/>
      <c r="BZ446" s="257"/>
      <c r="CA446" s="257"/>
      <c r="CB446" s="257"/>
      <c r="CC446" s="257"/>
      <c r="CD446" s="257"/>
      <c r="CE446" s="256"/>
      <c r="CF446" s="256"/>
      <c r="CG446" s="256"/>
      <c r="CH446" s="256"/>
      <c r="CI446" s="256"/>
      <c r="CJ446" s="256"/>
      <c r="CK446" s="256"/>
      <c r="CL446" s="256"/>
      <c r="CM446" s="256"/>
      <c r="CN446" s="256"/>
      <c r="CO446" s="256"/>
      <c r="CP446" s="256"/>
      <c r="CQ446" s="256"/>
    </row>
    <row r="447" spans="1:95" s="258" customFormat="1" ht="45" customHeight="1" x14ac:dyDescent="0.2">
      <c r="A447" s="375"/>
      <c r="B447" s="250" t="s">
        <v>72</v>
      </c>
      <c r="C447" s="143" t="s">
        <v>5</v>
      </c>
      <c r="D447" s="651"/>
      <c r="E447" s="682"/>
      <c r="F447" s="651"/>
      <c r="G447" s="682"/>
      <c r="H447" s="651"/>
      <c r="I447" s="682"/>
      <c r="J447" s="651"/>
      <c r="K447" s="682"/>
      <c r="L447" s="651"/>
      <c r="M447" s="682"/>
      <c r="N447" s="651"/>
      <c r="O447" s="682"/>
      <c r="P447" s="651"/>
      <c r="Q447" s="682"/>
      <c r="R447" s="651"/>
      <c r="S447" s="682"/>
      <c r="T447" s="651"/>
      <c r="U447" s="682"/>
      <c r="V447" s="651"/>
      <c r="W447" s="682"/>
      <c r="X447" s="192"/>
      <c r="Y447" s="114">
        <f>IF(OR(D447="s",F447="s",H447="s",J447="s",L447="s",N447="s",P447="s",R447="s",T447="s",V447="s"), 0, IF(OR(D447="a",F447="a",H447="a",J447="a",L447="a",N447="a",P447="a",R447="a",T447="a",V447="a",X447="na"),Z447,0))</f>
        <v>0</v>
      </c>
      <c r="Z447" s="372">
        <v>10</v>
      </c>
      <c r="AA447" s="256">
        <f>COUNTIF(D447:W447,"a")+COUNTIF(D447:W447,"s")+COUNTIF(X447,"na")</f>
        <v>0</v>
      </c>
      <c r="AB447" s="238"/>
      <c r="AC447" s="271"/>
      <c r="AD447" s="228"/>
      <c r="AE447" s="257"/>
      <c r="AF447" s="257"/>
      <c r="AG447" s="257"/>
      <c r="AH447" s="257"/>
      <c r="AI447" s="257"/>
      <c r="AJ447" s="257"/>
      <c r="AK447" s="257"/>
      <c r="AL447" s="257"/>
      <c r="AM447" s="257"/>
      <c r="AN447" s="257"/>
      <c r="AO447" s="257"/>
      <c r="AP447" s="257"/>
      <c r="AQ447" s="257"/>
      <c r="AR447" s="257"/>
      <c r="AS447" s="257"/>
      <c r="AT447" s="257"/>
      <c r="AU447" s="257"/>
      <c r="AV447" s="257"/>
      <c r="AW447" s="257"/>
      <c r="AX447" s="257"/>
      <c r="AY447" s="257"/>
      <c r="AZ447" s="257"/>
      <c r="BA447" s="257"/>
      <c r="BB447" s="257"/>
      <c r="BC447" s="257"/>
      <c r="BD447" s="257"/>
      <c r="BE447" s="257"/>
      <c r="BF447" s="257"/>
      <c r="BG447" s="257"/>
      <c r="BH447" s="257"/>
      <c r="BI447" s="257"/>
      <c r="BJ447" s="257"/>
      <c r="BK447" s="257"/>
      <c r="BL447" s="257"/>
      <c r="BM447" s="257"/>
      <c r="BN447" s="257"/>
      <c r="BO447" s="257"/>
      <c r="BP447" s="257"/>
      <c r="BQ447" s="257"/>
      <c r="BR447" s="257"/>
      <c r="BS447" s="257"/>
      <c r="BT447" s="257"/>
      <c r="BU447" s="257"/>
      <c r="BV447" s="257"/>
      <c r="BW447" s="257"/>
      <c r="BX447" s="257"/>
      <c r="BY447" s="257"/>
      <c r="BZ447" s="257"/>
      <c r="CA447" s="257"/>
      <c r="CB447" s="257"/>
      <c r="CC447" s="257"/>
      <c r="CD447" s="257"/>
      <c r="CE447" s="256"/>
      <c r="CF447" s="256"/>
      <c r="CG447" s="256"/>
      <c r="CH447" s="256"/>
      <c r="CI447" s="256"/>
      <c r="CJ447" s="256"/>
      <c r="CK447" s="256"/>
      <c r="CL447" s="256"/>
      <c r="CM447" s="256"/>
      <c r="CN447" s="256"/>
      <c r="CO447" s="256"/>
      <c r="CP447" s="256"/>
      <c r="CQ447" s="256"/>
    </row>
    <row r="448" spans="1:95" s="258" customFormat="1" ht="67.7" customHeight="1" thickBot="1" x14ac:dyDescent="0.2">
      <c r="A448" s="375"/>
      <c r="B448" s="250" t="s">
        <v>442</v>
      </c>
      <c r="C448" s="143" t="s">
        <v>6</v>
      </c>
      <c r="D448" s="628"/>
      <c r="E448" s="633"/>
      <c r="F448" s="628"/>
      <c r="G448" s="633"/>
      <c r="H448" s="628"/>
      <c r="I448" s="633"/>
      <c r="J448" s="628"/>
      <c r="K448" s="633"/>
      <c r="L448" s="628"/>
      <c r="M448" s="633"/>
      <c r="N448" s="628"/>
      <c r="O448" s="633"/>
      <c r="P448" s="628"/>
      <c r="Q448" s="633"/>
      <c r="R448" s="628"/>
      <c r="S448" s="633"/>
      <c r="T448" s="628"/>
      <c r="U448" s="633"/>
      <c r="V448" s="628"/>
      <c r="W448" s="633"/>
      <c r="X448" s="192"/>
      <c r="Y448" s="114">
        <f t="shared" si="57"/>
        <v>0</v>
      </c>
      <c r="Z448" s="372">
        <v>10</v>
      </c>
      <c r="AA448" s="256">
        <f>COUNTIF(D448:W448,"a")+COUNTIF(D448:W448,"s")+COUNTIF(X448,"na")</f>
        <v>0</v>
      </c>
      <c r="AB448" s="238"/>
      <c r="AC448" s="257"/>
      <c r="AD448" s="228"/>
      <c r="AE448" s="257"/>
      <c r="AF448" s="257"/>
      <c r="AG448" s="257"/>
      <c r="AH448" s="257"/>
      <c r="AI448" s="257"/>
      <c r="AJ448" s="257"/>
      <c r="AK448" s="257"/>
      <c r="AL448" s="257"/>
      <c r="AM448" s="257"/>
      <c r="AN448" s="257"/>
      <c r="AO448" s="257"/>
      <c r="AP448" s="257"/>
      <c r="AQ448" s="257"/>
      <c r="AR448" s="257"/>
      <c r="AS448" s="257"/>
      <c r="AT448" s="257"/>
      <c r="AU448" s="257"/>
      <c r="AV448" s="257"/>
      <c r="AW448" s="257"/>
      <c r="AX448" s="257"/>
      <c r="AY448" s="257"/>
      <c r="AZ448" s="257"/>
      <c r="BA448" s="257"/>
      <c r="BB448" s="257"/>
      <c r="BC448" s="257"/>
      <c r="BD448" s="257"/>
      <c r="BE448" s="257"/>
      <c r="BF448" s="257"/>
      <c r="BG448" s="257"/>
      <c r="BH448" s="257"/>
      <c r="BI448" s="257"/>
      <c r="BJ448" s="257"/>
      <c r="BK448" s="257"/>
      <c r="BL448" s="257"/>
      <c r="BM448" s="257"/>
      <c r="BN448" s="257"/>
      <c r="BO448" s="257"/>
      <c r="BP448" s="257"/>
      <c r="BQ448" s="257"/>
      <c r="BR448" s="257"/>
      <c r="BS448" s="257"/>
      <c r="BT448" s="257"/>
      <c r="BU448" s="257"/>
      <c r="BV448" s="257"/>
      <c r="BW448" s="257"/>
      <c r="BX448" s="257"/>
      <c r="BY448" s="257"/>
      <c r="BZ448" s="257"/>
      <c r="CA448" s="257"/>
      <c r="CB448" s="257"/>
      <c r="CC448" s="257"/>
      <c r="CD448" s="257"/>
      <c r="CE448" s="256"/>
      <c r="CF448" s="256"/>
      <c r="CG448" s="256"/>
      <c r="CH448" s="256"/>
      <c r="CI448" s="256"/>
      <c r="CJ448" s="256"/>
      <c r="CK448" s="256"/>
      <c r="CL448" s="256"/>
      <c r="CM448" s="256"/>
      <c r="CN448" s="256"/>
      <c r="CO448" s="256"/>
      <c r="CP448" s="256"/>
      <c r="CQ448" s="256"/>
    </row>
    <row r="449" spans="1:95" s="258" customFormat="1" ht="21" customHeight="1" thickTop="1" thickBot="1" x14ac:dyDescent="0.25">
      <c r="A449" s="375"/>
      <c r="B449" s="239"/>
      <c r="C449" s="154"/>
      <c r="D449" s="697" t="s">
        <v>199</v>
      </c>
      <c r="E449" s="698"/>
      <c r="F449" s="698"/>
      <c r="G449" s="698"/>
      <c r="H449" s="698"/>
      <c r="I449" s="698"/>
      <c r="J449" s="698"/>
      <c r="K449" s="698"/>
      <c r="L449" s="698"/>
      <c r="M449" s="698"/>
      <c r="N449" s="698"/>
      <c r="O449" s="698"/>
      <c r="P449" s="698"/>
      <c r="Q449" s="698"/>
      <c r="R449" s="698"/>
      <c r="S449" s="698"/>
      <c r="T449" s="698"/>
      <c r="U449" s="698"/>
      <c r="V449" s="698"/>
      <c r="W449" s="698"/>
      <c r="X449" s="699"/>
      <c r="Y449" s="65">
        <f>SUM(Y443:Y448)</f>
        <v>0</v>
      </c>
      <c r="Z449" s="373">
        <f>SUM(Z443:Z448)</f>
        <v>65</v>
      </c>
      <c r="AA449" s="256"/>
      <c r="AB449" s="256"/>
      <c r="AC449" s="257"/>
      <c r="AD449" s="228"/>
      <c r="AE449" s="257"/>
      <c r="AF449" s="257"/>
      <c r="AG449" s="257"/>
      <c r="AH449" s="257"/>
      <c r="AI449" s="257"/>
      <c r="AJ449" s="257"/>
      <c r="AK449" s="257"/>
      <c r="AL449" s="257"/>
      <c r="AM449" s="257"/>
      <c r="AN449" s="257"/>
      <c r="AO449" s="257"/>
      <c r="AP449" s="257"/>
      <c r="AQ449" s="257"/>
      <c r="AR449" s="257"/>
      <c r="AS449" s="257"/>
      <c r="AT449" s="257"/>
      <c r="AU449" s="257"/>
      <c r="AV449" s="257"/>
      <c r="AW449" s="257"/>
      <c r="AX449" s="257"/>
      <c r="AY449" s="257"/>
      <c r="AZ449" s="257"/>
      <c r="BA449" s="257"/>
      <c r="BB449" s="257"/>
      <c r="BC449" s="257"/>
      <c r="BD449" s="257"/>
      <c r="BE449" s="257"/>
      <c r="BF449" s="257"/>
      <c r="BG449" s="257"/>
      <c r="BH449" s="257"/>
      <c r="BI449" s="257"/>
      <c r="BJ449" s="257"/>
      <c r="BK449" s="257"/>
      <c r="BL449" s="257"/>
      <c r="BM449" s="257"/>
      <c r="BN449" s="257"/>
      <c r="BO449" s="257"/>
      <c r="BP449" s="257"/>
      <c r="BQ449" s="257"/>
      <c r="BR449" s="257"/>
      <c r="BS449" s="257"/>
      <c r="BT449" s="257"/>
      <c r="BU449" s="257"/>
      <c r="BV449" s="257"/>
      <c r="BW449" s="257"/>
      <c r="BX449" s="257"/>
      <c r="BY449" s="257"/>
      <c r="BZ449" s="257"/>
      <c r="CA449" s="257"/>
      <c r="CB449" s="257"/>
      <c r="CC449" s="257"/>
      <c r="CD449" s="257"/>
      <c r="CE449" s="256"/>
      <c r="CF449" s="256"/>
      <c r="CG449" s="256"/>
      <c r="CH449" s="256"/>
      <c r="CI449" s="256"/>
      <c r="CJ449" s="256"/>
      <c r="CK449" s="256"/>
      <c r="CL449" s="256"/>
      <c r="CM449" s="256"/>
      <c r="CN449" s="256"/>
      <c r="CO449" s="256"/>
      <c r="CP449" s="256"/>
      <c r="CQ449" s="256"/>
    </row>
    <row r="450" spans="1:95" s="258" customFormat="1" ht="21" customHeight="1" thickBot="1" x14ac:dyDescent="0.25">
      <c r="A450" s="365"/>
      <c r="B450" s="298"/>
      <c r="C450" s="171"/>
      <c r="D450" s="700"/>
      <c r="E450" s="735"/>
      <c r="F450" s="871">
        <v>0</v>
      </c>
      <c r="G450" s="694"/>
      <c r="H450" s="694"/>
      <c r="I450" s="694"/>
      <c r="J450" s="694"/>
      <c r="K450" s="694"/>
      <c r="L450" s="694"/>
      <c r="M450" s="694"/>
      <c r="N450" s="694"/>
      <c r="O450" s="694"/>
      <c r="P450" s="694"/>
      <c r="Q450" s="694"/>
      <c r="R450" s="694"/>
      <c r="S450" s="694"/>
      <c r="T450" s="694"/>
      <c r="U450" s="694"/>
      <c r="V450" s="694"/>
      <c r="W450" s="694"/>
      <c r="X450" s="694"/>
      <c r="Y450" s="694"/>
      <c r="Z450" s="695"/>
      <c r="AA450" s="256"/>
      <c r="AB450" s="256"/>
      <c r="AC450" s="257"/>
      <c r="AD450" s="228"/>
      <c r="AE450" s="257"/>
      <c r="AF450" s="257"/>
      <c r="AG450" s="257"/>
      <c r="AH450" s="257"/>
      <c r="AI450" s="257"/>
      <c r="AJ450" s="257"/>
      <c r="AK450" s="257"/>
      <c r="AL450" s="257"/>
      <c r="AM450" s="257"/>
      <c r="AN450" s="257"/>
      <c r="AO450" s="257"/>
      <c r="AP450" s="257"/>
      <c r="AQ450" s="257"/>
      <c r="AR450" s="257"/>
      <c r="AS450" s="257"/>
      <c r="AT450" s="257"/>
      <c r="AU450" s="257"/>
      <c r="AV450" s="257"/>
      <c r="AW450" s="257"/>
      <c r="AX450" s="257"/>
      <c r="AY450" s="257"/>
      <c r="AZ450" s="257"/>
      <c r="BA450" s="257"/>
      <c r="BB450" s="257"/>
      <c r="BC450" s="257"/>
      <c r="BD450" s="257"/>
      <c r="BE450" s="257"/>
      <c r="BF450" s="257"/>
      <c r="BG450" s="257"/>
      <c r="BH450" s="257"/>
      <c r="BI450" s="257"/>
      <c r="BJ450" s="257"/>
      <c r="BK450" s="257"/>
      <c r="BL450" s="257"/>
      <c r="BM450" s="257"/>
      <c r="BN450" s="257"/>
      <c r="BO450" s="257"/>
      <c r="BP450" s="257"/>
      <c r="BQ450" s="257"/>
      <c r="BR450" s="257"/>
      <c r="BS450" s="257"/>
      <c r="BT450" s="257"/>
      <c r="BU450" s="257"/>
      <c r="BV450" s="257"/>
      <c r="BW450" s="257"/>
      <c r="BX450" s="257"/>
      <c r="BY450" s="257"/>
      <c r="BZ450" s="257"/>
      <c r="CA450" s="257"/>
      <c r="CB450" s="257"/>
      <c r="CC450" s="257"/>
      <c r="CD450" s="257"/>
      <c r="CE450" s="256"/>
      <c r="CF450" s="256"/>
      <c r="CG450" s="256"/>
      <c r="CH450" s="256"/>
      <c r="CI450" s="256"/>
      <c r="CJ450" s="256"/>
      <c r="CK450" s="256"/>
      <c r="CL450" s="256"/>
      <c r="CM450" s="256"/>
      <c r="CN450" s="256"/>
      <c r="CO450" s="256"/>
      <c r="CP450" s="256"/>
      <c r="CQ450" s="256"/>
    </row>
    <row r="451" spans="1:95" s="258" customFormat="1" ht="30" customHeight="1" thickBot="1" x14ac:dyDescent="0.25">
      <c r="A451" s="362"/>
      <c r="B451" s="294" t="s">
        <v>418</v>
      </c>
      <c r="C451" s="304" t="s">
        <v>459</v>
      </c>
      <c r="D451" s="269"/>
      <c r="E451" s="270"/>
      <c r="F451" s="35" t="s">
        <v>573</v>
      </c>
      <c r="G451" s="57"/>
      <c r="H451" s="34" t="s">
        <v>573</v>
      </c>
      <c r="I451" s="55"/>
      <c r="J451" s="188" t="s">
        <v>573</v>
      </c>
      <c r="K451" s="57"/>
      <c r="L451" s="34" t="s">
        <v>573</v>
      </c>
      <c r="M451" s="69"/>
      <c r="N451" s="34" t="s">
        <v>573</v>
      </c>
      <c r="O451" s="333"/>
      <c r="P451" s="34"/>
      <c r="Q451" s="270"/>
      <c r="R451" s="332"/>
      <c r="S451" s="333"/>
      <c r="T451" s="269"/>
      <c r="U451" s="270"/>
      <c r="V451" s="332"/>
      <c r="W451" s="333"/>
      <c r="X451" s="334"/>
      <c r="Y451" s="334"/>
      <c r="Z451" s="391"/>
      <c r="AA451" s="256"/>
      <c r="AB451" s="256"/>
      <c r="AC451" s="257"/>
      <c r="AD451" s="228"/>
      <c r="AE451" s="257"/>
      <c r="AF451" s="257"/>
      <c r="AG451" s="257"/>
      <c r="AH451" s="257"/>
      <c r="AI451" s="257"/>
      <c r="AJ451" s="257"/>
      <c r="AK451" s="257"/>
      <c r="AL451" s="257"/>
      <c r="AM451" s="257"/>
      <c r="AN451" s="257"/>
      <c r="AO451" s="257"/>
      <c r="AP451" s="257"/>
      <c r="AQ451" s="257"/>
      <c r="AR451" s="257"/>
      <c r="AS451" s="257"/>
      <c r="AT451" s="257"/>
      <c r="AU451" s="257"/>
      <c r="AV451" s="257"/>
      <c r="AW451" s="257"/>
      <c r="AX451" s="257"/>
      <c r="AY451" s="257"/>
      <c r="AZ451" s="257"/>
      <c r="BA451" s="257"/>
      <c r="BB451" s="257"/>
      <c r="BC451" s="257"/>
      <c r="BD451" s="257"/>
      <c r="BE451" s="257"/>
      <c r="BF451" s="257"/>
      <c r="BG451" s="257"/>
      <c r="BH451" s="257"/>
      <c r="BI451" s="257"/>
      <c r="BJ451" s="257"/>
      <c r="BK451" s="257"/>
      <c r="BL451" s="257"/>
      <c r="BM451" s="257"/>
      <c r="BN451" s="257"/>
      <c r="BO451" s="257"/>
      <c r="BP451" s="257"/>
      <c r="BQ451" s="257"/>
      <c r="BR451" s="257"/>
      <c r="BS451" s="257"/>
      <c r="BT451" s="257"/>
      <c r="BU451" s="257"/>
      <c r="BV451" s="257"/>
      <c r="BW451" s="257"/>
      <c r="BX451" s="257"/>
      <c r="BY451" s="257"/>
      <c r="BZ451" s="257"/>
      <c r="CA451" s="257"/>
      <c r="CB451" s="257"/>
      <c r="CC451" s="257"/>
      <c r="CD451" s="257"/>
      <c r="CE451" s="256"/>
      <c r="CF451" s="256"/>
      <c r="CG451" s="256"/>
      <c r="CH451" s="256"/>
      <c r="CI451" s="256"/>
      <c r="CJ451" s="256"/>
      <c r="CK451" s="256"/>
      <c r="CL451" s="256"/>
      <c r="CM451" s="256"/>
      <c r="CN451" s="256"/>
      <c r="CO451" s="256"/>
      <c r="CP451" s="256"/>
      <c r="CQ451" s="256"/>
    </row>
    <row r="452" spans="1:95" s="258" customFormat="1" ht="45" customHeight="1" x14ac:dyDescent="0.2">
      <c r="A452" s="375"/>
      <c r="B452" s="250" t="s">
        <v>120</v>
      </c>
      <c r="C452" s="143" t="s">
        <v>898</v>
      </c>
      <c r="D452" s="628"/>
      <c r="E452" s="633"/>
      <c r="F452" s="628"/>
      <c r="G452" s="633"/>
      <c r="H452" s="628"/>
      <c r="I452" s="633"/>
      <c r="J452" s="628"/>
      <c r="K452" s="633"/>
      <c r="L452" s="628"/>
      <c r="M452" s="633"/>
      <c r="N452" s="628"/>
      <c r="O452" s="633"/>
      <c r="P452" s="628"/>
      <c r="Q452" s="633"/>
      <c r="R452" s="628"/>
      <c r="S452" s="633"/>
      <c r="T452" s="628"/>
      <c r="U452" s="633"/>
      <c r="V452" s="628"/>
      <c r="W452" s="633"/>
      <c r="X452" s="267"/>
      <c r="Y452" s="107">
        <f>IF(OR(D452="s",F452="s",H452="s",J452="s",L452="s",N452="s",P452="s",R452="s",T452="s",V452="s"), 0, IF(OR(D452="a",F452="a",H452="a",J452="a",L452="a",N452="a",P452="a",R452="a",T452="a",V452="a"),Z452,0))</f>
        <v>0</v>
      </c>
      <c r="Z452" s="372">
        <v>10</v>
      </c>
      <c r="AA452" s="256">
        <f>COUNTIF(D452:W452,"a")+COUNTIF(D452:W452,"s")</f>
        <v>0</v>
      </c>
      <c r="AB452" s="447"/>
      <c r="AC452" s="257"/>
      <c r="AD452" s="228" t="s">
        <v>52</v>
      </c>
      <c r="AE452" s="449"/>
      <c r="AF452" s="257"/>
      <c r="AG452" s="257"/>
      <c r="AH452" s="257"/>
      <c r="AI452" s="257"/>
      <c r="AJ452" s="257"/>
      <c r="AK452" s="257"/>
      <c r="AL452" s="257"/>
      <c r="AM452" s="257"/>
      <c r="AN452" s="257"/>
      <c r="AO452" s="257"/>
      <c r="AP452" s="257"/>
      <c r="AQ452" s="257"/>
      <c r="AR452" s="257"/>
      <c r="AS452" s="257"/>
      <c r="AT452" s="257"/>
      <c r="AU452" s="257"/>
      <c r="AV452" s="257"/>
      <c r="AW452" s="257"/>
      <c r="AX452" s="257"/>
      <c r="AY452" s="257"/>
      <c r="AZ452" s="257"/>
      <c r="BA452" s="257"/>
      <c r="BB452" s="257"/>
      <c r="BC452" s="257"/>
      <c r="BD452" s="257"/>
      <c r="BE452" s="257"/>
      <c r="BF452" s="257"/>
      <c r="BG452" s="257"/>
      <c r="BH452" s="257"/>
      <c r="BI452" s="257"/>
      <c r="BJ452" s="257"/>
      <c r="BK452" s="257"/>
      <c r="BL452" s="257"/>
      <c r="BM452" s="257"/>
      <c r="BN452" s="257"/>
      <c r="BO452" s="257"/>
      <c r="BP452" s="257"/>
      <c r="BQ452" s="257"/>
      <c r="BR452" s="257"/>
      <c r="BS452" s="257"/>
      <c r="BT452" s="257"/>
      <c r="BU452" s="257"/>
      <c r="BV452" s="257"/>
      <c r="BW452" s="257"/>
      <c r="BX452" s="257"/>
      <c r="BY452" s="257"/>
      <c r="BZ452" s="257"/>
      <c r="CA452" s="257"/>
      <c r="CB452" s="257"/>
      <c r="CC452" s="257"/>
      <c r="CD452" s="257"/>
      <c r="CE452" s="256"/>
      <c r="CF452" s="256"/>
      <c r="CG452" s="256"/>
      <c r="CH452" s="256"/>
      <c r="CI452" s="256"/>
      <c r="CJ452" s="256"/>
      <c r="CK452" s="256"/>
      <c r="CL452" s="256"/>
      <c r="CM452" s="256"/>
      <c r="CN452" s="256"/>
      <c r="CO452" s="256"/>
      <c r="CP452" s="256"/>
      <c r="CQ452" s="256"/>
    </row>
    <row r="453" spans="1:95" s="258" customFormat="1" ht="45" customHeight="1" x14ac:dyDescent="0.2">
      <c r="A453" s="375"/>
      <c r="B453" s="266" t="s">
        <v>133</v>
      </c>
      <c r="C453" s="143" t="s">
        <v>899</v>
      </c>
      <c r="D453" s="628"/>
      <c r="E453" s="633"/>
      <c r="F453" s="628"/>
      <c r="G453" s="633"/>
      <c r="H453" s="628"/>
      <c r="I453" s="633"/>
      <c r="J453" s="628"/>
      <c r="K453" s="633"/>
      <c r="L453" s="628"/>
      <c r="M453" s="633"/>
      <c r="N453" s="628"/>
      <c r="O453" s="633"/>
      <c r="P453" s="628"/>
      <c r="Q453" s="633"/>
      <c r="R453" s="628"/>
      <c r="S453" s="633"/>
      <c r="T453" s="628"/>
      <c r="U453" s="633"/>
      <c r="V453" s="628"/>
      <c r="W453" s="633"/>
      <c r="X453" s="267"/>
      <c r="Y453" s="268">
        <f>IF(OR(D453="s",F453="s",H453="s",J453="s",L453="s",N453="s",P453="s",R453="s",T453="s",V453="s"), 0, IF(OR(D453="a",F453="a",H453="a",J453="a",L453="a",N453="a",P453="a",R453="a",T453="a",V453="a"),Z453,0))</f>
        <v>0</v>
      </c>
      <c r="Z453" s="372">
        <v>5</v>
      </c>
      <c r="AA453" s="256">
        <f>COUNTIF(D453:W453,"a")+COUNTIF(D453:W453,"s")</f>
        <v>0</v>
      </c>
      <c r="AB453" s="447"/>
      <c r="AC453" s="257"/>
      <c r="AD453" s="228" t="s">
        <v>52</v>
      </c>
      <c r="AE453" s="449"/>
      <c r="AF453" s="257"/>
      <c r="AG453" s="257"/>
      <c r="AH453" s="257"/>
      <c r="AI453" s="257"/>
      <c r="AJ453" s="257"/>
      <c r="AK453" s="257"/>
      <c r="AL453" s="257"/>
      <c r="AM453" s="257"/>
      <c r="AN453" s="257"/>
      <c r="AO453" s="257"/>
      <c r="AP453" s="257"/>
      <c r="AQ453" s="257"/>
      <c r="AR453" s="257"/>
      <c r="AS453" s="257"/>
      <c r="AT453" s="257"/>
      <c r="AU453" s="257"/>
      <c r="AV453" s="257"/>
      <c r="AW453" s="257"/>
      <c r="AX453" s="257"/>
      <c r="AY453" s="257"/>
      <c r="AZ453" s="257"/>
      <c r="BA453" s="257"/>
      <c r="BB453" s="257"/>
      <c r="BC453" s="257"/>
      <c r="BD453" s="257"/>
      <c r="BE453" s="257"/>
      <c r="BF453" s="257"/>
      <c r="BG453" s="257"/>
      <c r="BH453" s="257"/>
      <c r="BI453" s="257"/>
      <c r="BJ453" s="257"/>
      <c r="BK453" s="257"/>
      <c r="BL453" s="257"/>
      <c r="BM453" s="257"/>
      <c r="BN453" s="257"/>
      <c r="BO453" s="257"/>
      <c r="BP453" s="257"/>
      <c r="BQ453" s="257"/>
      <c r="BR453" s="257"/>
      <c r="BS453" s="257"/>
      <c r="BT453" s="257"/>
      <c r="BU453" s="257"/>
      <c r="BV453" s="257"/>
      <c r="BW453" s="257"/>
      <c r="BX453" s="257"/>
      <c r="BY453" s="257"/>
      <c r="BZ453" s="257"/>
      <c r="CA453" s="257"/>
      <c r="CB453" s="257"/>
      <c r="CC453" s="257"/>
      <c r="CD453" s="257"/>
      <c r="CE453" s="256"/>
      <c r="CF453" s="256"/>
      <c r="CG453" s="256"/>
      <c r="CH453" s="256"/>
      <c r="CI453" s="256"/>
      <c r="CJ453" s="256"/>
      <c r="CK453" s="256"/>
      <c r="CL453" s="256"/>
      <c r="CM453" s="256"/>
      <c r="CN453" s="256"/>
      <c r="CO453" s="256"/>
      <c r="CP453" s="256"/>
      <c r="CQ453" s="256"/>
    </row>
    <row r="454" spans="1:95" s="258" customFormat="1" ht="45" customHeight="1" x14ac:dyDescent="0.2">
      <c r="A454" s="375"/>
      <c r="B454" s="250" t="s">
        <v>32</v>
      </c>
      <c r="C454" s="143" t="s">
        <v>33</v>
      </c>
      <c r="D454" s="651"/>
      <c r="E454" s="682"/>
      <c r="F454" s="651"/>
      <c r="G454" s="682"/>
      <c r="H454" s="651"/>
      <c r="I454" s="682"/>
      <c r="J454" s="651"/>
      <c r="K454" s="682"/>
      <c r="L454" s="651"/>
      <c r="M454" s="682"/>
      <c r="N454" s="651"/>
      <c r="O454" s="682"/>
      <c r="P454" s="651"/>
      <c r="Q454" s="682"/>
      <c r="R454" s="651"/>
      <c r="S454" s="682"/>
      <c r="T454" s="651"/>
      <c r="U454" s="682"/>
      <c r="V454" s="651"/>
      <c r="W454" s="682"/>
      <c r="X454" s="192"/>
      <c r="Y454" s="114">
        <f>IF(OR(D454="s",F454="s",H454="s",J454="s",L454="s",N454="s",P454="s",R454="s",T454="s",V454="s"), 0, IF(OR(D454="a",F454="a",H454="a",J454="a",L454="a",N454="a",P454="a",R454="a",T454="a",V454="a",X454="na"),Z454,0))</f>
        <v>0</v>
      </c>
      <c r="Z454" s="372">
        <v>5</v>
      </c>
      <c r="AA454" s="256">
        <f>COUNTIF(D454:W454,"a")+COUNTIF(D454:W454,"s")+COUNTIF(X454,"na")</f>
        <v>0</v>
      </c>
      <c r="AB454" s="447"/>
      <c r="AC454" s="257"/>
      <c r="AD454" s="228"/>
      <c r="AE454" s="449"/>
      <c r="AF454" s="257"/>
      <c r="AG454" s="257"/>
      <c r="AH454" s="257"/>
      <c r="AI454" s="257"/>
      <c r="AJ454" s="257"/>
      <c r="AK454" s="257"/>
      <c r="AL454" s="257"/>
      <c r="AM454" s="257"/>
      <c r="AN454" s="257"/>
      <c r="AO454" s="257"/>
      <c r="AP454" s="257"/>
      <c r="AQ454" s="257"/>
      <c r="AR454" s="257"/>
      <c r="AS454" s="257"/>
      <c r="AT454" s="257"/>
      <c r="AU454" s="257"/>
      <c r="AV454" s="257"/>
      <c r="AW454" s="257"/>
      <c r="AX454" s="257"/>
      <c r="AY454" s="257"/>
      <c r="AZ454" s="257"/>
      <c r="BA454" s="257"/>
      <c r="BB454" s="257"/>
      <c r="BC454" s="257"/>
      <c r="BD454" s="257"/>
      <c r="BE454" s="257"/>
      <c r="BF454" s="257"/>
      <c r="BG454" s="257"/>
      <c r="BH454" s="257"/>
      <c r="BI454" s="257"/>
      <c r="BJ454" s="257"/>
      <c r="BK454" s="257"/>
      <c r="BL454" s="257"/>
      <c r="BM454" s="257"/>
      <c r="BN454" s="257"/>
      <c r="BO454" s="257"/>
      <c r="BP454" s="257"/>
      <c r="BQ454" s="257"/>
      <c r="BR454" s="257"/>
      <c r="BS454" s="257"/>
      <c r="BT454" s="257"/>
      <c r="BU454" s="257"/>
      <c r="BV454" s="257"/>
      <c r="BW454" s="257"/>
      <c r="BX454" s="257"/>
      <c r="BY454" s="257"/>
      <c r="BZ454" s="257"/>
      <c r="CA454" s="257"/>
      <c r="CB454" s="257"/>
      <c r="CC454" s="257"/>
      <c r="CD454" s="257"/>
      <c r="CE454" s="256"/>
      <c r="CF454" s="256"/>
      <c r="CG454" s="256"/>
      <c r="CH454" s="256"/>
      <c r="CI454" s="256"/>
      <c r="CJ454" s="256"/>
      <c r="CK454" s="256"/>
      <c r="CL454" s="256"/>
      <c r="CM454" s="256"/>
      <c r="CN454" s="256"/>
      <c r="CO454" s="256"/>
      <c r="CP454" s="256"/>
      <c r="CQ454" s="256"/>
    </row>
    <row r="455" spans="1:95" s="258" customFormat="1" ht="45" customHeight="1" thickBot="1" x14ac:dyDescent="0.2">
      <c r="A455" s="375"/>
      <c r="B455" s="250" t="s">
        <v>34</v>
      </c>
      <c r="C455" s="143" t="s">
        <v>900</v>
      </c>
      <c r="D455" s="628"/>
      <c r="E455" s="633"/>
      <c r="F455" s="628"/>
      <c r="G455" s="633"/>
      <c r="H455" s="628"/>
      <c r="I455" s="633"/>
      <c r="J455" s="628"/>
      <c r="K455" s="633"/>
      <c r="L455" s="628"/>
      <c r="M455" s="633"/>
      <c r="N455" s="628"/>
      <c r="O455" s="633"/>
      <c r="P455" s="628"/>
      <c r="Q455" s="633"/>
      <c r="R455" s="628"/>
      <c r="S455" s="633"/>
      <c r="T455" s="628"/>
      <c r="U455" s="633"/>
      <c r="V455" s="628"/>
      <c r="W455" s="633"/>
      <c r="X455" s="336"/>
      <c r="Y455" s="114">
        <f>IF(OR(D455="s",F455="s",H455="s",J455="s",L455="s",N455="s",P455="s",R455="s",T455="s",V455="s"), 0, IF(OR(D455="a",F455="a",H455="a",J455="a",L455="a",N455="a",P455="a",R455="a",T455="a",V455="a"),Z455,0))</f>
        <v>0</v>
      </c>
      <c r="Z455" s="372">
        <v>5</v>
      </c>
      <c r="AA455" s="256">
        <f>COUNTIF(D455:W455,"a")+COUNTIF(D455:W455,"s")</f>
        <v>0</v>
      </c>
      <c r="AB455" s="447"/>
      <c r="AC455" s="257"/>
      <c r="AD455" s="228"/>
      <c r="AE455" s="449"/>
      <c r="AF455" s="257"/>
      <c r="AG455" s="257"/>
      <c r="AH455" s="257"/>
      <c r="AI455" s="257"/>
      <c r="AJ455" s="257"/>
      <c r="AK455" s="257"/>
      <c r="AL455" s="257"/>
      <c r="AM455" s="257"/>
      <c r="AN455" s="257"/>
      <c r="AO455" s="257"/>
      <c r="AP455" s="257"/>
      <c r="AQ455" s="257"/>
      <c r="AR455" s="257"/>
      <c r="AS455" s="257"/>
      <c r="AT455" s="257"/>
      <c r="AU455" s="257"/>
      <c r="AV455" s="257"/>
      <c r="AW455" s="257"/>
      <c r="AX455" s="257"/>
      <c r="AY455" s="257"/>
      <c r="AZ455" s="257"/>
      <c r="BA455" s="257"/>
      <c r="BB455" s="257"/>
      <c r="BC455" s="257"/>
      <c r="BD455" s="257"/>
      <c r="BE455" s="257"/>
      <c r="BF455" s="257"/>
      <c r="BG455" s="257"/>
      <c r="BH455" s="257"/>
      <c r="BI455" s="257"/>
      <c r="BJ455" s="257"/>
      <c r="BK455" s="257"/>
      <c r="BL455" s="257"/>
      <c r="BM455" s="257"/>
      <c r="BN455" s="257"/>
      <c r="BO455" s="257"/>
      <c r="BP455" s="257"/>
      <c r="BQ455" s="257"/>
      <c r="BR455" s="257"/>
      <c r="BS455" s="257"/>
      <c r="BT455" s="257"/>
      <c r="BU455" s="257"/>
      <c r="BV455" s="257"/>
      <c r="BW455" s="257"/>
      <c r="BX455" s="257"/>
      <c r="BY455" s="257"/>
      <c r="BZ455" s="257"/>
      <c r="CA455" s="257"/>
      <c r="CB455" s="257"/>
      <c r="CC455" s="257"/>
      <c r="CD455" s="257"/>
      <c r="CE455" s="256"/>
      <c r="CF455" s="256"/>
      <c r="CG455" s="256"/>
      <c r="CH455" s="256"/>
      <c r="CI455" s="256"/>
      <c r="CJ455" s="256"/>
      <c r="CK455" s="256"/>
      <c r="CL455" s="256"/>
      <c r="CM455" s="256"/>
      <c r="CN455" s="256"/>
      <c r="CO455" s="256"/>
      <c r="CP455" s="256"/>
      <c r="CQ455" s="256"/>
    </row>
    <row r="456" spans="1:95" s="258" customFormat="1" ht="21" customHeight="1" thickTop="1" thickBot="1" x14ac:dyDescent="0.25">
      <c r="A456" s="375"/>
      <c r="B456" s="239"/>
      <c r="C456" s="154"/>
      <c r="D456" s="697" t="s">
        <v>199</v>
      </c>
      <c r="E456" s="698"/>
      <c r="F456" s="698"/>
      <c r="G456" s="698"/>
      <c r="H456" s="698"/>
      <c r="I456" s="698"/>
      <c r="J456" s="698"/>
      <c r="K456" s="698"/>
      <c r="L456" s="698"/>
      <c r="M456" s="698"/>
      <c r="N456" s="698"/>
      <c r="O456" s="698"/>
      <c r="P456" s="698"/>
      <c r="Q456" s="698"/>
      <c r="R456" s="698"/>
      <c r="S456" s="698"/>
      <c r="T456" s="698"/>
      <c r="U456" s="698"/>
      <c r="V456" s="698"/>
      <c r="W456" s="698"/>
      <c r="X456" s="699"/>
      <c r="Y456" s="497">
        <f>SUM(Y452:Y455)</f>
        <v>0</v>
      </c>
      <c r="Z456" s="373">
        <f>SUM(Z452:Z455)</f>
        <v>25</v>
      </c>
      <c r="AA456" s="256"/>
      <c r="AB456" s="256"/>
      <c r="AC456" s="257"/>
      <c r="AD456" s="228"/>
      <c r="AE456" s="257"/>
      <c r="AF456" s="257"/>
      <c r="AG456" s="257"/>
      <c r="AH456" s="257"/>
      <c r="AI456" s="257"/>
      <c r="AJ456" s="257"/>
      <c r="AK456" s="257"/>
      <c r="AL456" s="257"/>
      <c r="AM456" s="257"/>
      <c r="AN456" s="257"/>
      <c r="AO456" s="257"/>
      <c r="AP456" s="257"/>
      <c r="AQ456" s="257"/>
      <c r="AR456" s="257"/>
      <c r="AS456" s="257"/>
      <c r="AT456" s="257"/>
      <c r="AU456" s="257"/>
      <c r="AV456" s="257"/>
      <c r="AW456" s="257"/>
      <c r="AX456" s="257"/>
      <c r="AY456" s="257"/>
      <c r="AZ456" s="257"/>
      <c r="BA456" s="257"/>
      <c r="BB456" s="257"/>
      <c r="BC456" s="257"/>
      <c r="BD456" s="257"/>
      <c r="BE456" s="257"/>
      <c r="BF456" s="257"/>
      <c r="BG456" s="257"/>
      <c r="BH456" s="257"/>
      <c r="BI456" s="257"/>
      <c r="BJ456" s="257"/>
      <c r="BK456" s="257"/>
      <c r="BL456" s="257"/>
      <c r="BM456" s="257"/>
      <c r="BN456" s="257"/>
      <c r="BO456" s="257"/>
      <c r="BP456" s="257"/>
      <c r="BQ456" s="257"/>
      <c r="BR456" s="257"/>
      <c r="BS456" s="257"/>
      <c r="BT456" s="257"/>
      <c r="BU456" s="257"/>
      <c r="BV456" s="257"/>
      <c r="BW456" s="257"/>
      <c r="BX456" s="257"/>
      <c r="BY456" s="257"/>
      <c r="BZ456" s="257"/>
      <c r="CA456" s="257"/>
      <c r="CB456" s="257"/>
      <c r="CC456" s="257"/>
      <c r="CD456" s="257"/>
      <c r="CE456" s="256"/>
      <c r="CF456" s="256"/>
      <c r="CG456" s="256"/>
      <c r="CH456" s="256"/>
      <c r="CI456" s="256"/>
      <c r="CJ456" s="256"/>
      <c r="CK456" s="256"/>
      <c r="CL456" s="256"/>
      <c r="CM456" s="256"/>
      <c r="CN456" s="256"/>
      <c r="CO456" s="256"/>
      <c r="CP456" s="256"/>
      <c r="CQ456" s="256"/>
    </row>
    <row r="457" spans="1:95" s="258" customFormat="1" ht="21" customHeight="1" thickBot="1" x14ac:dyDescent="0.25">
      <c r="A457" s="365"/>
      <c r="B457" s="335"/>
      <c r="C457" s="337"/>
      <c r="D457" s="700"/>
      <c r="E457" s="701"/>
      <c r="F457" s="730">
        <v>15</v>
      </c>
      <c r="G457" s="731"/>
      <c r="H457" s="731"/>
      <c r="I457" s="731"/>
      <c r="J457" s="731"/>
      <c r="K457" s="731"/>
      <c r="L457" s="731"/>
      <c r="M457" s="731"/>
      <c r="N457" s="731"/>
      <c r="O457" s="731"/>
      <c r="P457" s="731"/>
      <c r="Q457" s="731"/>
      <c r="R457" s="731"/>
      <c r="S457" s="731"/>
      <c r="T457" s="731"/>
      <c r="U457" s="731"/>
      <c r="V457" s="731"/>
      <c r="W457" s="731"/>
      <c r="X457" s="731"/>
      <c r="Y457" s="731"/>
      <c r="Z457" s="732"/>
      <c r="AA457" s="256"/>
      <c r="AB457" s="256"/>
      <c r="AC457" s="257"/>
      <c r="AD457" s="228"/>
      <c r="AE457" s="257"/>
      <c r="AF457" s="257"/>
      <c r="AG457" s="257"/>
      <c r="AH457" s="257"/>
      <c r="AI457" s="257"/>
      <c r="AJ457" s="257"/>
      <c r="AK457" s="257"/>
      <c r="AL457" s="257"/>
      <c r="AM457" s="257"/>
      <c r="AN457" s="257"/>
      <c r="AO457" s="257"/>
      <c r="AP457" s="257"/>
      <c r="AQ457" s="257"/>
      <c r="AR457" s="257"/>
      <c r="AS457" s="257"/>
      <c r="AT457" s="257"/>
      <c r="AU457" s="257"/>
      <c r="AV457" s="257"/>
      <c r="AW457" s="257"/>
      <c r="AX457" s="257"/>
      <c r="AY457" s="257"/>
      <c r="AZ457" s="257"/>
      <c r="BA457" s="257"/>
      <c r="BB457" s="257"/>
      <c r="BC457" s="257"/>
      <c r="BD457" s="257"/>
      <c r="BE457" s="257"/>
      <c r="BF457" s="257"/>
      <c r="BG457" s="257"/>
      <c r="BH457" s="257"/>
      <c r="BI457" s="257"/>
      <c r="BJ457" s="257"/>
      <c r="BK457" s="257"/>
      <c r="BL457" s="257"/>
      <c r="BM457" s="257"/>
      <c r="BN457" s="257"/>
      <c r="BO457" s="257"/>
      <c r="BP457" s="257"/>
      <c r="BQ457" s="257"/>
      <c r="BR457" s="257"/>
      <c r="BS457" s="257"/>
      <c r="BT457" s="257"/>
      <c r="BU457" s="257"/>
      <c r="BV457" s="257"/>
      <c r="BW457" s="257"/>
      <c r="BX457" s="257"/>
      <c r="BY457" s="257"/>
      <c r="BZ457" s="257"/>
      <c r="CA457" s="257"/>
      <c r="CB457" s="257"/>
      <c r="CC457" s="257"/>
      <c r="CD457" s="257"/>
      <c r="CE457" s="256"/>
      <c r="CF457" s="256"/>
      <c r="CG457" s="256"/>
      <c r="CH457" s="256"/>
      <c r="CI457" s="256"/>
      <c r="CJ457" s="256"/>
      <c r="CK457" s="256"/>
      <c r="CL457" s="256"/>
      <c r="CM457" s="256"/>
      <c r="CN457" s="256"/>
      <c r="CO457" s="256"/>
      <c r="CP457" s="256"/>
      <c r="CQ457" s="256"/>
    </row>
    <row r="458" spans="1:95" s="258" customFormat="1" ht="30" customHeight="1" thickBot="1" x14ac:dyDescent="0.25">
      <c r="A458" s="362"/>
      <c r="B458" s="274" t="s">
        <v>35</v>
      </c>
      <c r="C458" s="304" t="s">
        <v>36</v>
      </c>
      <c r="D458" s="269"/>
      <c r="E458" s="270"/>
      <c r="F458" s="35" t="s">
        <v>573</v>
      </c>
      <c r="G458" s="57"/>
      <c r="H458" s="34" t="s">
        <v>573</v>
      </c>
      <c r="I458" s="55"/>
      <c r="J458" s="188" t="s">
        <v>573</v>
      </c>
      <c r="K458" s="57"/>
      <c r="L458" s="34" t="s">
        <v>573</v>
      </c>
      <c r="M458" s="69"/>
      <c r="N458" s="34" t="s">
        <v>573</v>
      </c>
      <c r="O458" s="333"/>
      <c r="P458" s="34"/>
      <c r="Q458" s="270"/>
      <c r="R458" s="332"/>
      <c r="S458" s="333"/>
      <c r="T458" s="269"/>
      <c r="U458" s="270"/>
      <c r="V458" s="332"/>
      <c r="W458" s="333"/>
      <c r="X458" s="334"/>
      <c r="Y458" s="334"/>
      <c r="Z458" s="391"/>
      <c r="AA458" s="256"/>
      <c r="AB458" s="256"/>
      <c r="AC458" s="257"/>
      <c r="AD458" s="228"/>
      <c r="AE458" s="257"/>
      <c r="AF458" s="257"/>
      <c r="AG458" s="257"/>
      <c r="AH458" s="257"/>
      <c r="AI458" s="257"/>
      <c r="AJ458" s="257"/>
      <c r="AK458" s="257"/>
      <c r="AL458" s="257"/>
      <c r="AM458" s="257"/>
      <c r="AN458" s="257"/>
      <c r="AO458" s="257"/>
      <c r="AP458" s="257"/>
      <c r="AQ458" s="257"/>
      <c r="AR458" s="257"/>
      <c r="AS458" s="257"/>
      <c r="AT458" s="257"/>
      <c r="AU458" s="257"/>
      <c r="AV458" s="257"/>
      <c r="AW458" s="257"/>
      <c r="AX458" s="257"/>
      <c r="AY458" s="257"/>
      <c r="AZ458" s="257"/>
      <c r="BA458" s="257"/>
      <c r="BB458" s="257"/>
      <c r="BC458" s="257"/>
      <c r="BD458" s="257"/>
      <c r="BE458" s="257"/>
      <c r="BF458" s="257"/>
      <c r="BG458" s="257"/>
      <c r="BH458" s="257"/>
      <c r="BI458" s="257"/>
      <c r="BJ458" s="257"/>
      <c r="BK458" s="257"/>
      <c r="BL458" s="257"/>
      <c r="BM458" s="257"/>
      <c r="BN458" s="257"/>
      <c r="BO458" s="257"/>
      <c r="BP458" s="257"/>
      <c r="BQ458" s="257"/>
      <c r="BR458" s="257"/>
      <c r="BS458" s="257"/>
      <c r="BT458" s="257"/>
      <c r="BU458" s="257"/>
      <c r="BV458" s="257"/>
      <c r="BW458" s="257"/>
      <c r="BX458" s="257"/>
      <c r="BY458" s="257"/>
      <c r="BZ458" s="257"/>
      <c r="CA458" s="257"/>
      <c r="CB458" s="257"/>
      <c r="CC458" s="257"/>
      <c r="CD458" s="257"/>
      <c r="CE458" s="256"/>
      <c r="CF458" s="256"/>
      <c r="CG458" s="256"/>
      <c r="CH458" s="256"/>
      <c r="CI458" s="256"/>
      <c r="CJ458" s="256"/>
      <c r="CK458" s="256"/>
      <c r="CL458" s="256"/>
      <c r="CM458" s="256"/>
      <c r="CN458" s="256"/>
      <c r="CO458" s="256"/>
      <c r="CP458" s="256"/>
      <c r="CQ458" s="256"/>
    </row>
    <row r="459" spans="1:95" s="1" customFormat="1" ht="30" customHeight="1" x14ac:dyDescent="0.2">
      <c r="A459" s="375"/>
      <c r="B459" s="266"/>
      <c r="C459" s="346" t="s">
        <v>901</v>
      </c>
      <c r="D459" s="733"/>
      <c r="E459" s="733"/>
      <c r="F459" s="733"/>
      <c r="G459" s="733"/>
      <c r="H459" s="733"/>
      <c r="I459" s="733"/>
      <c r="J459" s="733"/>
      <c r="K459" s="733"/>
      <c r="L459" s="733"/>
      <c r="M459" s="733"/>
      <c r="N459" s="733"/>
      <c r="O459" s="733"/>
      <c r="P459" s="733"/>
      <c r="Q459" s="733"/>
      <c r="R459" s="733"/>
      <c r="S459" s="733"/>
      <c r="T459" s="733"/>
      <c r="U459" s="733"/>
      <c r="V459" s="733"/>
      <c r="W459" s="733"/>
      <c r="X459" s="733"/>
      <c r="Y459" s="733"/>
      <c r="Z459" s="734"/>
      <c r="AA459" s="258"/>
      <c r="AB459" s="64"/>
      <c r="AC459" s="225"/>
      <c r="AD459" s="225"/>
      <c r="AE459" s="225"/>
      <c r="AF459" s="225"/>
      <c r="AG459" s="225"/>
      <c r="AH459" s="225"/>
      <c r="AI459" s="225"/>
      <c r="AJ459" s="225"/>
      <c r="AK459" s="225"/>
      <c r="AL459" s="225"/>
      <c r="AM459" s="225"/>
      <c r="AN459" s="225"/>
      <c r="AO459" s="225"/>
      <c r="AP459" s="225"/>
      <c r="AQ459" s="225"/>
      <c r="AR459" s="225"/>
      <c r="AS459" s="225"/>
      <c r="AT459" s="225"/>
      <c r="AU459" s="225"/>
      <c r="AV459" s="225"/>
      <c r="AW459" s="225"/>
      <c r="AX459" s="225"/>
      <c r="AY459" s="225"/>
      <c r="AZ459" s="225"/>
      <c r="BA459" s="225"/>
      <c r="BB459" s="225"/>
      <c r="BC459" s="225"/>
      <c r="BD459" s="225"/>
      <c r="BE459" s="225"/>
      <c r="BF459" s="225"/>
      <c r="BG459" s="225"/>
      <c r="BH459" s="225"/>
      <c r="BI459" s="225"/>
      <c r="BJ459" s="225"/>
      <c r="BK459" s="225"/>
      <c r="BL459" s="225"/>
      <c r="BM459" s="225"/>
      <c r="BN459" s="225"/>
      <c r="BO459" s="225"/>
      <c r="BP459" s="225"/>
      <c r="BQ459" s="225"/>
      <c r="BR459" s="225"/>
      <c r="BS459" s="225"/>
      <c r="BT459" s="225"/>
      <c r="BU459" s="225"/>
      <c r="BV459" s="225"/>
      <c r="BW459" s="225"/>
      <c r="BX459" s="225"/>
      <c r="BY459" s="225"/>
      <c r="BZ459" s="225"/>
      <c r="CA459" s="225"/>
      <c r="CB459" s="225"/>
      <c r="CC459" s="225"/>
      <c r="CD459" s="225"/>
      <c r="CE459" s="225"/>
    </row>
    <row r="460" spans="1:95" s="258" customFormat="1" ht="45" customHeight="1" x14ac:dyDescent="0.2">
      <c r="A460" s="375"/>
      <c r="B460" s="250" t="s">
        <v>37</v>
      </c>
      <c r="C460" s="123" t="s">
        <v>902</v>
      </c>
      <c r="D460" s="691"/>
      <c r="E460" s="692"/>
      <c r="F460" s="691"/>
      <c r="G460" s="692"/>
      <c r="H460" s="691"/>
      <c r="I460" s="692"/>
      <c r="J460" s="691"/>
      <c r="K460" s="692"/>
      <c r="L460" s="691"/>
      <c r="M460" s="692"/>
      <c r="N460" s="691"/>
      <c r="O460" s="692"/>
      <c r="P460" s="691"/>
      <c r="Q460" s="692"/>
      <c r="R460" s="691"/>
      <c r="S460" s="692"/>
      <c r="T460" s="691"/>
      <c r="U460" s="692"/>
      <c r="V460" s="691"/>
      <c r="W460" s="692"/>
      <c r="X460" s="120"/>
      <c r="Y460" s="113">
        <f>IF(OR(D460="s",F460="s",H460="s",J460="s",L460="s",N460="s",P460="s",R460="s",T460="s",V460="s"), 0, IF(OR(D460="a",F460="a",H460="a",J460="a",L460="a",N460="a",P460="a",R460="a",T460="a",V460="a"),Z460,0))</f>
        <v>0</v>
      </c>
      <c r="Z460" s="374">
        <f>IF(X460="na",0,5)</f>
        <v>5</v>
      </c>
      <c r="AA460" s="258">
        <f>IF(OR(COUNTIF(D472:W472,"a")+COUNTIF(D472:W472,"s")&gt;0),0,(COUNTIF(D460:W460,"a")+COUNTIF(D460:W460,"s")+COUNTIF(X460,"na")))</f>
        <v>0</v>
      </c>
      <c r="AB460" s="254"/>
      <c r="AC460" s="257"/>
      <c r="AD460" s="228" t="s">
        <v>52</v>
      </c>
      <c r="AE460" s="449"/>
      <c r="AF460" s="257"/>
      <c r="AG460" s="257"/>
      <c r="AH460" s="257"/>
      <c r="AI460" s="257"/>
      <c r="AJ460" s="257"/>
      <c r="AK460" s="257"/>
      <c r="AL460" s="257"/>
      <c r="AM460" s="257"/>
      <c r="AN460" s="257"/>
      <c r="AO460" s="257"/>
      <c r="AP460" s="257"/>
      <c r="AQ460" s="257"/>
      <c r="AR460" s="257"/>
      <c r="AS460" s="257"/>
      <c r="AT460" s="257"/>
      <c r="AU460" s="257"/>
      <c r="AV460" s="257"/>
      <c r="AW460" s="257"/>
      <c r="AX460" s="257"/>
      <c r="AY460" s="257"/>
      <c r="AZ460" s="257"/>
      <c r="BA460" s="257"/>
      <c r="BB460" s="257"/>
      <c r="BC460" s="257"/>
      <c r="BD460" s="257"/>
      <c r="BE460" s="257"/>
      <c r="BF460" s="257"/>
      <c r="BG460" s="257"/>
      <c r="BH460" s="257"/>
      <c r="BI460" s="257"/>
      <c r="BJ460" s="257"/>
      <c r="BK460" s="257"/>
      <c r="BL460" s="257"/>
      <c r="BM460" s="257"/>
      <c r="BN460" s="257"/>
      <c r="BO460" s="257"/>
      <c r="BP460" s="257"/>
      <c r="BQ460" s="257"/>
      <c r="BR460" s="257"/>
      <c r="BS460" s="257"/>
      <c r="BT460" s="257"/>
      <c r="BU460" s="257"/>
      <c r="BV460" s="257"/>
      <c r="BW460" s="257"/>
      <c r="BX460" s="257"/>
      <c r="BY460" s="257"/>
      <c r="BZ460" s="257"/>
      <c r="CA460" s="257"/>
      <c r="CB460" s="257"/>
      <c r="CC460" s="257"/>
      <c r="CD460" s="257"/>
      <c r="CE460" s="256"/>
      <c r="CF460" s="256"/>
      <c r="CG460" s="256"/>
      <c r="CH460" s="256"/>
      <c r="CI460" s="256"/>
      <c r="CJ460" s="256"/>
      <c r="CK460" s="256"/>
      <c r="CL460" s="256"/>
      <c r="CM460" s="256"/>
      <c r="CN460" s="256"/>
      <c r="CO460" s="256"/>
      <c r="CP460" s="256"/>
      <c r="CQ460" s="256"/>
    </row>
    <row r="461" spans="1:95" s="258" customFormat="1" ht="45" customHeight="1" x14ac:dyDescent="0.2">
      <c r="A461" s="375"/>
      <c r="B461" s="250" t="s">
        <v>903</v>
      </c>
      <c r="C461" s="123" t="s">
        <v>904</v>
      </c>
      <c r="D461" s="691"/>
      <c r="E461" s="692"/>
      <c r="F461" s="691"/>
      <c r="G461" s="692"/>
      <c r="H461" s="691"/>
      <c r="I461" s="692"/>
      <c r="J461" s="691"/>
      <c r="K461" s="692"/>
      <c r="L461" s="691"/>
      <c r="M461" s="692"/>
      <c r="N461" s="691"/>
      <c r="O461" s="692"/>
      <c r="P461" s="691"/>
      <c r="Q461" s="692"/>
      <c r="R461" s="691"/>
      <c r="S461" s="692"/>
      <c r="T461" s="691"/>
      <c r="U461" s="692"/>
      <c r="V461" s="691"/>
      <c r="W461" s="692"/>
      <c r="X461" s="467" t="str">
        <f>IF(X460="na","na","")</f>
        <v/>
      </c>
      <c r="Y461" s="113">
        <f>IF(OR(D461="s",F461="s",H461="s",J461="s",L461="s",N461="s",P461="s",R461="s",T461="s",V461="s"), 0, IF(OR(D461="a",F461="a",H461="a",J461="a",L461="a",N461="a",P461="a",R461="a",T461="a",V461="a"),Z461,0))</f>
        <v>0</v>
      </c>
      <c r="Z461" s="374">
        <f>IF(X461="na",0,5)</f>
        <v>5</v>
      </c>
      <c r="AA461" s="258">
        <f>IF(OR(COUNTIF(D472:W472,"a")+COUNTIF(D472:W472,"s")&gt;0),0,(COUNTIF(D461:W461,"a")+COUNTIF(D461:W461,"s")+COUNTIF(X461,"na")))</f>
        <v>0</v>
      </c>
      <c r="AB461" s="254"/>
      <c r="AC461" s="257"/>
      <c r="AD461" s="228"/>
      <c r="AE461" s="449"/>
      <c r="AF461" s="257"/>
      <c r="AG461" s="257"/>
      <c r="AH461" s="257"/>
      <c r="AI461" s="257"/>
      <c r="AJ461" s="257"/>
      <c r="AK461" s="257"/>
      <c r="AL461" s="257"/>
      <c r="AM461" s="257"/>
      <c r="AN461" s="257"/>
      <c r="AO461" s="257"/>
      <c r="AP461" s="257"/>
      <c r="AQ461" s="257"/>
      <c r="AR461" s="257"/>
      <c r="AS461" s="257"/>
      <c r="AT461" s="257"/>
      <c r="AU461" s="257"/>
      <c r="AV461" s="257"/>
      <c r="AW461" s="257"/>
      <c r="AX461" s="257"/>
      <c r="AY461" s="257"/>
      <c r="AZ461" s="257"/>
      <c r="BA461" s="257"/>
      <c r="BB461" s="257"/>
      <c r="BC461" s="257"/>
      <c r="BD461" s="257"/>
      <c r="BE461" s="257"/>
      <c r="BF461" s="257"/>
      <c r="BG461" s="257"/>
      <c r="BH461" s="257"/>
      <c r="BI461" s="257"/>
      <c r="BJ461" s="257"/>
      <c r="BK461" s="257"/>
      <c r="BL461" s="257"/>
      <c r="BM461" s="257"/>
      <c r="BN461" s="257"/>
      <c r="BO461" s="257"/>
      <c r="BP461" s="257"/>
      <c r="BQ461" s="257"/>
      <c r="BR461" s="257"/>
      <c r="BS461" s="257"/>
      <c r="BT461" s="257"/>
      <c r="BU461" s="257"/>
      <c r="BV461" s="257"/>
      <c r="BW461" s="257"/>
      <c r="BX461" s="257"/>
      <c r="BY461" s="257"/>
      <c r="BZ461" s="257"/>
      <c r="CA461" s="257"/>
      <c r="CB461" s="257"/>
      <c r="CC461" s="257"/>
      <c r="CD461" s="257"/>
      <c r="CE461" s="256"/>
      <c r="CF461" s="256"/>
      <c r="CG461" s="256"/>
      <c r="CH461" s="256"/>
      <c r="CI461" s="256"/>
      <c r="CJ461" s="256"/>
      <c r="CK461" s="256"/>
      <c r="CL461" s="256"/>
      <c r="CM461" s="256"/>
      <c r="CN461" s="256"/>
      <c r="CO461" s="256"/>
      <c r="CP461" s="256"/>
      <c r="CQ461" s="256"/>
    </row>
    <row r="462" spans="1:95" s="1" customFormat="1" ht="30" customHeight="1" x14ac:dyDescent="0.2">
      <c r="A462" s="375"/>
      <c r="B462" s="250"/>
      <c r="C462" s="347" t="s">
        <v>905</v>
      </c>
      <c r="D462" s="728"/>
      <c r="E462" s="728"/>
      <c r="F462" s="728"/>
      <c r="G462" s="728"/>
      <c r="H462" s="728"/>
      <c r="I462" s="728"/>
      <c r="J462" s="728"/>
      <c r="K462" s="728"/>
      <c r="L462" s="728"/>
      <c r="M462" s="728"/>
      <c r="N462" s="728"/>
      <c r="O462" s="728"/>
      <c r="P462" s="728"/>
      <c r="Q462" s="728"/>
      <c r="R462" s="728"/>
      <c r="S462" s="728"/>
      <c r="T462" s="728"/>
      <c r="U462" s="728"/>
      <c r="V462" s="728"/>
      <c r="W462" s="728"/>
      <c r="X462" s="728"/>
      <c r="Y462" s="728"/>
      <c r="Z462" s="729"/>
      <c r="AA462" s="258"/>
      <c r="AB462" s="64"/>
      <c r="AC462" s="225"/>
      <c r="AD462" s="225"/>
      <c r="AE462" s="225"/>
      <c r="AF462" s="225"/>
      <c r="AG462" s="225"/>
      <c r="AH462" s="225"/>
      <c r="AI462" s="225"/>
      <c r="AJ462" s="225"/>
      <c r="AK462" s="225"/>
      <c r="AL462" s="225"/>
      <c r="AM462" s="225"/>
      <c r="AN462" s="225"/>
      <c r="AO462" s="225"/>
      <c r="AP462" s="225"/>
      <c r="AQ462" s="225"/>
      <c r="AR462" s="225"/>
      <c r="AS462" s="225"/>
      <c r="AT462" s="225"/>
      <c r="AU462" s="225"/>
      <c r="AV462" s="225"/>
      <c r="AW462" s="225"/>
      <c r="AX462" s="225"/>
      <c r="AY462" s="225"/>
      <c r="AZ462" s="225"/>
      <c r="BA462" s="225"/>
      <c r="BB462" s="225"/>
      <c r="BC462" s="225"/>
      <c r="BD462" s="225"/>
      <c r="BE462" s="225"/>
      <c r="BF462" s="225"/>
      <c r="BG462" s="225"/>
      <c r="BH462" s="225"/>
      <c r="BI462" s="225"/>
      <c r="BJ462" s="225"/>
      <c r="BK462" s="225"/>
      <c r="BL462" s="225"/>
      <c r="BM462" s="225"/>
      <c r="BN462" s="225"/>
      <c r="BO462" s="225"/>
      <c r="BP462" s="225"/>
      <c r="BQ462" s="225"/>
      <c r="BR462" s="225"/>
      <c r="BS462" s="225"/>
      <c r="BT462" s="225"/>
      <c r="BU462" s="225"/>
      <c r="BV462" s="225"/>
      <c r="BW462" s="225"/>
      <c r="BX462" s="225"/>
      <c r="BY462" s="225"/>
      <c r="BZ462" s="225"/>
      <c r="CA462" s="225"/>
      <c r="CB462" s="225"/>
      <c r="CC462" s="225"/>
      <c r="CD462" s="225"/>
      <c r="CE462" s="225"/>
    </row>
    <row r="463" spans="1:95" s="258" customFormat="1" ht="45" customHeight="1" x14ac:dyDescent="0.2">
      <c r="A463" s="375"/>
      <c r="B463" s="250" t="s">
        <v>38</v>
      </c>
      <c r="C463" s="143" t="s">
        <v>39</v>
      </c>
      <c r="D463" s="651"/>
      <c r="E463" s="682"/>
      <c r="F463" s="651"/>
      <c r="G463" s="682"/>
      <c r="H463" s="651"/>
      <c r="I463" s="682"/>
      <c r="J463" s="651"/>
      <c r="K463" s="682"/>
      <c r="L463" s="651"/>
      <c r="M463" s="682"/>
      <c r="N463" s="651"/>
      <c r="O463" s="682"/>
      <c r="P463" s="651"/>
      <c r="Q463" s="682"/>
      <c r="R463" s="651"/>
      <c r="S463" s="682"/>
      <c r="T463" s="651"/>
      <c r="U463" s="682"/>
      <c r="V463" s="651"/>
      <c r="W463" s="682"/>
      <c r="X463" s="120"/>
      <c r="Y463" s="114">
        <f>IF(OR(D463="s",F463="s",H463="s",J463="s",L463="s",N463="s",P463="s",R463="s",T463="s",V463="s"), 0, IF(OR(D463="a",F463="a",H463="a",J463="a",L463="a",N463="a",P463="a",R463="a",T463="a",V463="a"),Z463,0))</f>
        <v>0</v>
      </c>
      <c r="Z463" s="372">
        <f>IF(X463="na",0,5)</f>
        <v>5</v>
      </c>
      <c r="AA463" s="258">
        <f>IF(OR(COUNTIF(D472:W472,"a")+COUNTIF(D472:W472,"s")&gt;0),0,(COUNTIF(D463:W463,"a")+COUNTIF(D463:W463,"s")+COUNTIF(X463,"na")))</f>
        <v>0</v>
      </c>
      <c r="AB463" s="254"/>
      <c r="AC463" s="257"/>
      <c r="AD463" s="228" t="s">
        <v>52</v>
      </c>
      <c r="AE463" s="449"/>
      <c r="AF463" s="257"/>
      <c r="AG463" s="257"/>
      <c r="AH463" s="257"/>
      <c r="AI463" s="257"/>
      <c r="AJ463" s="257"/>
      <c r="AK463" s="257"/>
      <c r="AL463" s="257"/>
      <c r="AM463" s="257"/>
      <c r="AN463" s="257"/>
      <c r="AO463" s="257"/>
      <c r="AP463" s="257"/>
      <c r="AQ463" s="257"/>
      <c r="AR463" s="257"/>
      <c r="AS463" s="257"/>
      <c r="AT463" s="257"/>
      <c r="AU463" s="257"/>
      <c r="AV463" s="257"/>
      <c r="AW463" s="257"/>
      <c r="AX463" s="257"/>
      <c r="AY463" s="257"/>
      <c r="AZ463" s="257"/>
      <c r="BA463" s="257"/>
      <c r="BB463" s="257"/>
      <c r="BC463" s="257"/>
      <c r="BD463" s="257"/>
      <c r="BE463" s="257"/>
      <c r="BF463" s="257"/>
      <c r="BG463" s="257"/>
      <c r="BH463" s="257"/>
      <c r="BI463" s="257"/>
      <c r="BJ463" s="257"/>
      <c r="BK463" s="257"/>
      <c r="BL463" s="257"/>
      <c r="BM463" s="257"/>
      <c r="BN463" s="257"/>
      <c r="BO463" s="257"/>
      <c r="BP463" s="257"/>
      <c r="BQ463" s="257"/>
      <c r="BR463" s="257"/>
      <c r="BS463" s="257"/>
      <c r="BT463" s="257"/>
      <c r="BU463" s="257"/>
      <c r="BV463" s="257"/>
      <c r="BW463" s="257"/>
      <c r="BX463" s="257"/>
      <c r="BY463" s="257"/>
      <c r="BZ463" s="257"/>
      <c r="CA463" s="257"/>
      <c r="CB463" s="257"/>
      <c r="CC463" s="257"/>
      <c r="CD463" s="257"/>
      <c r="CE463" s="256"/>
      <c r="CF463" s="256"/>
      <c r="CG463" s="256"/>
      <c r="CH463" s="256"/>
      <c r="CI463" s="256"/>
      <c r="CJ463" s="256"/>
      <c r="CK463" s="256"/>
      <c r="CL463" s="256"/>
      <c r="CM463" s="256"/>
      <c r="CN463" s="256"/>
      <c r="CO463" s="256"/>
      <c r="CP463" s="256"/>
      <c r="CQ463" s="256"/>
    </row>
    <row r="464" spans="1:95" s="1" customFormat="1" ht="30" customHeight="1" x14ac:dyDescent="0.2">
      <c r="A464" s="375"/>
      <c r="B464" s="250"/>
      <c r="C464" s="347" t="s">
        <v>906</v>
      </c>
      <c r="D464" s="726"/>
      <c r="E464" s="726"/>
      <c r="F464" s="726"/>
      <c r="G464" s="726"/>
      <c r="H464" s="726"/>
      <c r="I464" s="726"/>
      <c r="J464" s="726"/>
      <c r="K464" s="726"/>
      <c r="L464" s="726"/>
      <c r="M464" s="726"/>
      <c r="N464" s="726"/>
      <c r="O464" s="726"/>
      <c r="P464" s="726"/>
      <c r="Q464" s="726"/>
      <c r="R464" s="726"/>
      <c r="S464" s="726"/>
      <c r="T464" s="726"/>
      <c r="U464" s="726"/>
      <c r="V464" s="726"/>
      <c r="W464" s="726"/>
      <c r="X464" s="726"/>
      <c r="Y464" s="726"/>
      <c r="Z464" s="727"/>
      <c r="AA464" s="258"/>
      <c r="AB464" s="64"/>
      <c r="AC464" s="225"/>
      <c r="AD464" s="225"/>
      <c r="AE464" s="225"/>
      <c r="AF464" s="225"/>
      <c r="AG464" s="225"/>
      <c r="AH464" s="225"/>
      <c r="AI464" s="225"/>
      <c r="AJ464" s="225"/>
      <c r="AK464" s="225"/>
      <c r="AL464" s="225"/>
      <c r="AM464" s="225"/>
      <c r="AN464" s="225"/>
      <c r="AO464" s="225"/>
      <c r="AP464" s="225"/>
      <c r="AQ464" s="225"/>
      <c r="AR464" s="225"/>
      <c r="AS464" s="225"/>
      <c r="AT464" s="225"/>
      <c r="AU464" s="225"/>
      <c r="AV464" s="225"/>
      <c r="AW464" s="225"/>
      <c r="AX464" s="225"/>
      <c r="AY464" s="225"/>
      <c r="AZ464" s="225"/>
      <c r="BA464" s="225"/>
      <c r="BB464" s="225"/>
      <c r="BC464" s="225"/>
      <c r="BD464" s="225"/>
      <c r="BE464" s="225"/>
      <c r="BF464" s="225"/>
      <c r="BG464" s="225"/>
      <c r="BH464" s="225"/>
      <c r="BI464" s="225"/>
      <c r="BJ464" s="225"/>
      <c r="BK464" s="225"/>
      <c r="BL464" s="225"/>
      <c r="BM464" s="225"/>
      <c r="BN464" s="225"/>
      <c r="BO464" s="225"/>
      <c r="BP464" s="225"/>
      <c r="BQ464" s="225"/>
      <c r="BR464" s="225"/>
      <c r="BS464" s="225"/>
      <c r="BT464" s="225"/>
      <c r="BU464" s="225"/>
      <c r="BV464" s="225"/>
      <c r="BW464" s="225"/>
      <c r="BX464" s="225"/>
      <c r="BY464" s="225"/>
      <c r="BZ464" s="225"/>
      <c r="CA464" s="225"/>
      <c r="CB464" s="225"/>
      <c r="CC464" s="225"/>
      <c r="CD464" s="225"/>
      <c r="CE464" s="225"/>
    </row>
    <row r="465" spans="1:95" s="258" customFormat="1" ht="45" customHeight="1" x14ac:dyDescent="0.15">
      <c r="A465" s="375"/>
      <c r="B465" s="250" t="s">
        <v>40</v>
      </c>
      <c r="C465" s="143" t="s">
        <v>409</v>
      </c>
      <c r="D465" s="628"/>
      <c r="E465" s="633"/>
      <c r="F465" s="628"/>
      <c r="G465" s="633"/>
      <c r="H465" s="628"/>
      <c r="I465" s="633"/>
      <c r="J465" s="628"/>
      <c r="K465" s="633"/>
      <c r="L465" s="628"/>
      <c r="M465" s="633"/>
      <c r="N465" s="628"/>
      <c r="O465" s="633"/>
      <c r="P465" s="628"/>
      <c r="Q465" s="633"/>
      <c r="R465" s="628"/>
      <c r="S465" s="633"/>
      <c r="T465" s="628"/>
      <c r="U465" s="633"/>
      <c r="V465" s="628"/>
      <c r="W465" s="633"/>
      <c r="X465" s="120"/>
      <c r="Y465" s="107">
        <f>IF(OR(D465="s",F465="s",H465="s",J465="s",L465="s",N465="s",P465="s",R465="s",T465="s",V465="s"), 0, IF(OR(D465="a",F465="a",H465="a",J465="a",L465="a",N465="a",P465="a",R465="a",T465="a",V465="a"),Z465,0))</f>
        <v>0</v>
      </c>
      <c r="Z465" s="372">
        <f>IF(X465="na",0,10)</f>
        <v>10</v>
      </c>
      <c r="AA465" s="258">
        <f>IF(OR(COUNTIF(D472:W472,"a")+COUNTIF(D472:W472,"s")&gt;0),0,(COUNTIF(D465:W465,"a")+COUNTIF(D465:W465,"s")+COUNTIF(X465,"na")))</f>
        <v>0</v>
      </c>
      <c r="AB465" s="254"/>
      <c r="AC465" s="257"/>
      <c r="AD465" s="228"/>
      <c r="AE465" s="449"/>
      <c r="AF465" s="257"/>
      <c r="AG465" s="257"/>
      <c r="AH465" s="257"/>
      <c r="AI465" s="257"/>
      <c r="AJ465" s="257"/>
      <c r="AK465" s="257"/>
      <c r="AL465" s="257"/>
      <c r="AM465" s="257"/>
      <c r="AN465" s="257"/>
      <c r="AO465" s="257"/>
      <c r="AP465" s="257"/>
      <c r="AQ465" s="257"/>
      <c r="AR465" s="257"/>
      <c r="AS465" s="257"/>
      <c r="AT465" s="257"/>
      <c r="AU465" s="257"/>
      <c r="AV465" s="257"/>
      <c r="AW465" s="257"/>
      <c r="AX465" s="257"/>
      <c r="AY465" s="257"/>
      <c r="AZ465" s="257"/>
      <c r="BA465" s="257"/>
      <c r="BB465" s="257"/>
      <c r="BC465" s="257"/>
      <c r="BD465" s="257"/>
      <c r="BE465" s="257"/>
      <c r="BF465" s="257"/>
      <c r="BG465" s="257"/>
      <c r="BH465" s="257"/>
      <c r="BI465" s="257"/>
      <c r="BJ465" s="257"/>
      <c r="BK465" s="257"/>
      <c r="BL465" s="257"/>
      <c r="BM465" s="257"/>
      <c r="BN465" s="257"/>
      <c r="BO465" s="257"/>
      <c r="BP465" s="257"/>
      <c r="BQ465" s="257"/>
      <c r="BR465" s="257"/>
      <c r="BS465" s="257"/>
      <c r="BT465" s="257"/>
      <c r="BU465" s="257"/>
      <c r="BV465" s="257"/>
      <c r="BW465" s="257"/>
      <c r="BX465" s="257"/>
      <c r="BY465" s="257"/>
      <c r="BZ465" s="257"/>
      <c r="CA465" s="257"/>
      <c r="CB465" s="257"/>
      <c r="CC465" s="257"/>
      <c r="CD465" s="257"/>
      <c r="CE465" s="256"/>
      <c r="CF465" s="256"/>
      <c r="CG465" s="256"/>
      <c r="CH465" s="256"/>
      <c r="CI465" s="256"/>
      <c r="CJ465" s="256"/>
      <c r="CK465" s="256"/>
      <c r="CL465" s="256"/>
      <c r="CM465" s="256"/>
      <c r="CN465" s="256"/>
      <c r="CO465" s="256"/>
      <c r="CP465" s="256"/>
      <c r="CQ465" s="256"/>
    </row>
    <row r="466" spans="1:95" s="258" customFormat="1" ht="45" customHeight="1" x14ac:dyDescent="0.15">
      <c r="A466" s="375"/>
      <c r="B466" s="250" t="s">
        <v>41</v>
      </c>
      <c r="C466" s="143" t="s">
        <v>907</v>
      </c>
      <c r="D466" s="628"/>
      <c r="E466" s="633"/>
      <c r="F466" s="628"/>
      <c r="G466" s="633"/>
      <c r="H466" s="628"/>
      <c r="I466" s="633"/>
      <c r="J466" s="628"/>
      <c r="K466" s="633"/>
      <c r="L466" s="628"/>
      <c r="M466" s="633"/>
      <c r="N466" s="628"/>
      <c r="O466" s="633"/>
      <c r="P466" s="628"/>
      <c r="Q466" s="633"/>
      <c r="R466" s="628"/>
      <c r="S466" s="633"/>
      <c r="T466" s="628"/>
      <c r="U466" s="633"/>
      <c r="V466" s="628"/>
      <c r="W466" s="633"/>
      <c r="X466" s="467" t="str">
        <f>IF(X465="na","na","")</f>
        <v/>
      </c>
      <c r="Y466" s="107">
        <f>IF(OR(D466="s",F466="s",H466="s",J466="s",L466="s",N466="s",P466="s",R466="s",T466="s",V466="s"), 0, IF(OR(D466="a",F466="a",H466="a",J466="a",L466="a",N466="a",P466="a",R466="a",T466="a",V466="a"),Z466,0))</f>
        <v>0</v>
      </c>
      <c r="Z466" s="372">
        <f>IF(X466="na",0,5)</f>
        <v>5</v>
      </c>
      <c r="AA466" s="258">
        <f>IF(OR(COUNTIF(D472:W472,"a")+COUNTIF(D472:W472,"s")&gt;0),0,(COUNTIF(D466:W466,"a")+COUNTIF(D466:W466,"s")+COUNTIF(X466,"na")))</f>
        <v>0</v>
      </c>
      <c r="AB466" s="254"/>
      <c r="AC466" s="257"/>
      <c r="AD466" s="228"/>
      <c r="AE466" s="449"/>
      <c r="AF466" s="257"/>
      <c r="AG466" s="257"/>
      <c r="AH466" s="257"/>
      <c r="AI466" s="257"/>
      <c r="AJ466" s="257"/>
      <c r="AK466" s="257"/>
      <c r="AL466" s="257"/>
      <c r="AM466" s="257"/>
      <c r="AN466" s="257"/>
      <c r="AO466" s="257"/>
      <c r="AP466" s="257"/>
      <c r="AQ466" s="257"/>
      <c r="AR466" s="257"/>
      <c r="AS466" s="257"/>
      <c r="AT466" s="257"/>
      <c r="AU466" s="257"/>
      <c r="AV466" s="257"/>
      <c r="AW466" s="257"/>
      <c r="AX466" s="257"/>
      <c r="AY466" s="257"/>
      <c r="AZ466" s="257"/>
      <c r="BA466" s="257"/>
      <c r="BB466" s="257"/>
      <c r="BC466" s="257"/>
      <c r="BD466" s="257"/>
      <c r="BE466" s="257"/>
      <c r="BF466" s="257"/>
      <c r="BG466" s="257"/>
      <c r="BH466" s="257"/>
      <c r="BI466" s="257"/>
      <c r="BJ466" s="257"/>
      <c r="BK466" s="257"/>
      <c r="BL466" s="257"/>
      <c r="BM466" s="257"/>
      <c r="BN466" s="257"/>
      <c r="BO466" s="257"/>
      <c r="BP466" s="257"/>
      <c r="BQ466" s="257"/>
      <c r="BR466" s="257"/>
      <c r="BS466" s="257"/>
      <c r="BT466" s="257"/>
      <c r="BU466" s="257"/>
      <c r="BV466" s="257"/>
      <c r="BW466" s="257"/>
      <c r="BX466" s="257"/>
      <c r="BY466" s="257"/>
      <c r="BZ466" s="257"/>
      <c r="CA466" s="257"/>
      <c r="CB466" s="257"/>
      <c r="CC466" s="257"/>
      <c r="CD466" s="257"/>
      <c r="CE466" s="256"/>
      <c r="CF466" s="256"/>
      <c r="CG466" s="256"/>
      <c r="CH466" s="256"/>
      <c r="CI466" s="256"/>
      <c r="CJ466" s="256"/>
      <c r="CK466" s="256"/>
      <c r="CL466" s="256"/>
      <c r="CM466" s="256"/>
      <c r="CN466" s="256"/>
      <c r="CO466" s="256"/>
      <c r="CP466" s="256"/>
      <c r="CQ466" s="256"/>
    </row>
    <row r="467" spans="1:95" s="1" customFormat="1" ht="30" customHeight="1" x14ac:dyDescent="0.2">
      <c r="A467" s="375"/>
      <c r="B467" s="244"/>
      <c r="C467" s="347" t="s">
        <v>908</v>
      </c>
      <c r="D467" s="725"/>
      <c r="E467" s="726"/>
      <c r="F467" s="726"/>
      <c r="G467" s="726"/>
      <c r="H467" s="726"/>
      <c r="I467" s="726"/>
      <c r="J467" s="726"/>
      <c r="K467" s="726"/>
      <c r="L467" s="726"/>
      <c r="M467" s="726"/>
      <c r="N467" s="726"/>
      <c r="O467" s="726"/>
      <c r="P467" s="726"/>
      <c r="Q467" s="726"/>
      <c r="R467" s="726"/>
      <c r="S467" s="726"/>
      <c r="T467" s="726"/>
      <c r="U467" s="726"/>
      <c r="V467" s="726"/>
      <c r="W467" s="726"/>
      <c r="X467" s="726"/>
      <c r="Y467" s="726"/>
      <c r="Z467" s="727"/>
      <c r="AA467" s="258"/>
      <c r="AB467" s="64"/>
      <c r="AC467" s="225"/>
      <c r="AD467" s="225"/>
      <c r="AE467" s="225"/>
      <c r="AF467" s="225"/>
      <c r="AG467" s="225"/>
      <c r="AH467" s="225"/>
      <c r="AI467" s="225"/>
      <c r="AJ467" s="225"/>
      <c r="AK467" s="225"/>
      <c r="AL467" s="225"/>
      <c r="AM467" s="225"/>
      <c r="AN467" s="225"/>
      <c r="AO467" s="225"/>
      <c r="AP467" s="225"/>
      <c r="AQ467" s="225"/>
      <c r="AR467" s="225"/>
      <c r="AS467" s="225"/>
      <c r="AT467" s="225"/>
      <c r="AU467" s="225"/>
      <c r="AV467" s="225"/>
      <c r="AW467" s="225"/>
      <c r="AX467" s="225"/>
      <c r="AY467" s="225"/>
      <c r="AZ467" s="225"/>
      <c r="BA467" s="225"/>
      <c r="BB467" s="225"/>
      <c r="BC467" s="225"/>
      <c r="BD467" s="225"/>
      <c r="BE467" s="225"/>
      <c r="BF467" s="225"/>
      <c r="BG467" s="225"/>
      <c r="BH467" s="225"/>
      <c r="BI467" s="225"/>
      <c r="BJ467" s="225"/>
      <c r="BK467" s="225"/>
      <c r="BL467" s="225"/>
      <c r="BM467" s="225"/>
      <c r="BN467" s="225"/>
      <c r="BO467" s="225"/>
      <c r="BP467" s="225"/>
      <c r="BQ467" s="225"/>
      <c r="BR467" s="225"/>
      <c r="BS467" s="225"/>
      <c r="BT467" s="225"/>
      <c r="BU467" s="225"/>
      <c r="BV467" s="225"/>
      <c r="BW467" s="225"/>
      <c r="BX467" s="225"/>
      <c r="BY467" s="225"/>
      <c r="BZ467" s="225"/>
      <c r="CA467" s="225"/>
      <c r="CB467" s="225"/>
      <c r="CC467" s="225"/>
      <c r="CD467" s="225"/>
      <c r="CE467" s="225"/>
    </row>
    <row r="468" spans="1:95" s="258" customFormat="1" ht="67.7" customHeight="1" x14ac:dyDescent="0.15">
      <c r="A468" s="375"/>
      <c r="B468" s="250" t="s">
        <v>219</v>
      </c>
      <c r="C468" s="143" t="s">
        <v>909</v>
      </c>
      <c r="D468" s="628"/>
      <c r="E468" s="633"/>
      <c r="F468" s="628"/>
      <c r="G468" s="633"/>
      <c r="H468" s="628"/>
      <c r="I468" s="633"/>
      <c r="J468" s="628"/>
      <c r="K468" s="633"/>
      <c r="L468" s="628"/>
      <c r="M468" s="633"/>
      <c r="N468" s="628"/>
      <c r="O468" s="633"/>
      <c r="P468" s="628"/>
      <c r="Q468" s="633"/>
      <c r="R468" s="628"/>
      <c r="S468" s="633"/>
      <c r="T468" s="628"/>
      <c r="U468" s="633"/>
      <c r="V468" s="628"/>
      <c r="W468" s="633"/>
      <c r="X468" s="120"/>
      <c r="Y468" s="107">
        <f>IF(OR(D468="s",F468="s",H468="s",J468="s",L468="s",N468="s",P468="s",R468="s",T468="s",V468="s"), 0, IF(OR(D468="a",F468="a",H468="a",J468="a",L468="a",N468="a",P468="a",R468="a",T468="a",V468="a"),Z468,0))</f>
        <v>0</v>
      </c>
      <c r="Z468" s="372">
        <f>IF(X468="na",0,5)</f>
        <v>5</v>
      </c>
      <c r="AA468" s="258">
        <f>IF(OR(COUNTIF(D472:W472,"a")+COUNTIF(D472:W472,"s")&gt;0),0,(COUNTIF(D468:W468,"a")+COUNTIF(D468:W468,"s")+COUNTIF(X468,"na")))</f>
        <v>0</v>
      </c>
      <c r="AB468" s="254"/>
      <c r="AC468" s="257"/>
      <c r="AD468" s="228" t="s">
        <v>52</v>
      </c>
      <c r="AE468" s="449"/>
      <c r="AF468" s="257"/>
      <c r="AG468" s="257"/>
      <c r="AH468" s="257"/>
      <c r="AI468" s="257"/>
      <c r="AJ468" s="257"/>
      <c r="AK468" s="257"/>
      <c r="AL468" s="257"/>
      <c r="AM468" s="257"/>
      <c r="AN468" s="257"/>
      <c r="AO468" s="257"/>
      <c r="AP468" s="257"/>
      <c r="AQ468" s="257"/>
      <c r="AR468" s="257"/>
      <c r="AS468" s="257"/>
      <c r="AT468" s="257"/>
      <c r="AU468" s="257"/>
      <c r="AV468" s="257"/>
      <c r="AW468" s="257"/>
      <c r="AX468" s="257"/>
      <c r="AY468" s="257"/>
      <c r="AZ468" s="257"/>
      <c r="BA468" s="257"/>
      <c r="BB468" s="257"/>
      <c r="BC468" s="257"/>
      <c r="BD468" s="257"/>
      <c r="BE468" s="257"/>
      <c r="BF468" s="257"/>
      <c r="BG468" s="257"/>
      <c r="BH468" s="257"/>
      <c r="BI468" s="257"/>
      <c r="BJ468" s="257"/>
      <c r="BK468" s="257"/>
      <c r="BL468" s="257"/>
      <c r="BM468" s="257"/>
      <c r="BN468" s="257"/>
      <c r="BO468" s="257"/>
      <c r="BP468" s="257"/>
      <c r="BQ468" s="257"/>
      <c r="BR468" s="257"/>
      <c r="BS468" s="257"/>
      <c r="BT468" s="257"/>
      <c r="BU468" s="257"/>
      <c r="BV468" s="257"/>
      <c r="BW468" s="257"/>
      <c r="BX468" s="257"/>
      <c r="BY468" s="257"/>
      <c r="BZ468" s="257"/>
      <c r="CA468" s="257"/>
      <c r="CB468" s="257"/>
      <c r="CC468" s="257"/>
      <c r="CD468" s="257"/>
      <c r="CE468" s="256"/>
      <c r="CF468" s="256"/>
      <c r="CG468" s="256"/>
      <c r="CH468" s="256"/>
      <c r="CI468" s="256"/>
      <c r="CJ468" s="256"/>
      <c r="CK468" s="256"/>
      <c r="CL468" s="256"/>
      <c r="CM468" s="256"/>
      <c r="CN468" s="256"/>
      <c r="CO468" s="256"/>
      <c r="CP468" s="256"/>
      <c r="CQ468" s="256"/>
    </row>
    <row r="469" spans="1:95" s="258" customFormat="1" ht="88.5" customHeight="1" x14ac:dyDescent="0.2">
      <c r="A469" s="375"/>
      <c r="B469" s="250" t="s">
        <v>220</v>
      </c>
      <c r="C469" s="143" t="s">
        <v>910</v>
      </c>
      <c r="D469" s="628"/>
      <c r="E469" s="633"/>
      <c r="F469" s="628"/>
      <c r="G469" s="633"/>
      <c r="H469" s="628"/>
      <c r="I469" s="633"/>
      <c r="J469" s="628"/>
      <c r="K469" s="633"/>
      <c r="L469" s="628"/>
      <c r="M469" s="633"/>
      <c r="N469" s="628"/>
      <c r="O469" s="633"/>
      <c r="P469" s="628"/>
      <c r="Q469" s="633"/>
      <c r="R469" s="628"/>
      <c r="S469" s="633"/>
      <c r="T469" s="628"/>
      <c r="U469" s="633"/>
      <c r="V469" s="628"/>
      <c r="W469" s="633"/>
      <c r="X469" s="267"/>
      <c r="Y469" s="107">
        <f>IF(OR(D469="s",F469="s",H469="s",J469="s",L469="s",N469="s",P469="s",R469="s",T469="s",V469="s"), 0, IF(OR(D469="a",F469="a",H469="a",J469="a",L469="a",N469="a",P469="a",R469="a",T469="a",V469="a"),Z469,0))</f>
        <v>0</v>
      </c>
      <c r="Z469" s="372">
        <v>10</v>
      </c>
      <c r="AA469" s="258">
        <f>IF((COUNTIF(D469:W469,"a")+COUNTIF(D469:W469,"s"))&gt;0,IF((COUNTIF(D472:W472,"a")+COUNTIF(D472:W472,"s"))&gt;0,0,COUNTIF(D469:W469,"a")+COUNTIF(D469:W469,"s")), COUNTIF(D469:W469,"a")+COUNTIF(D469:W469,"s"))</f>
        <v>0</v>
      </c>
      <c r="AB469" s="254"/>
      <c r="AC469" s="257"/>
      <c r="AD469" s="228"/>
      <c r="AE469" s="449"/>
      <c r="AF469" s="257"/>
      <c r="AG469" s="257"/>
      <c r="AH469" s="257"/>
      <c r="AI469" s="257"/>
      <c r="AJ469" s="257"/>
      <c r="AK469" s="257"/>
      <c r="AL469" s="257"/>
      <c r="AM469" s="257"/>
      <c r="AN469" s="257"/>
      <c r="AO469" s="257"/>
      <c r="AP469" s="257"/>
      <c r="AQ469" s="257"/>
      <c r="AR469" s="257"/>
      <c r="AS469" s="257"/>
      <c r="AT469" s="257"/>
      <c r="AU469" s="257"/>
      <c r="AV469" s="257"/>
      <c r="AW469" s="257"/>
      <c r="AX469" s="257"/>
      <c r="AY469" s="257"/>
      <c r="AZ469" s="257"/>
      <c r="BA469" s="257"/>
      <c r="BB469" s="257"/>
      <c r="BC469" s="257"/>
      <c r="BD469" s="257"/>
      <c r="BE469" s="257"/>
      <c r="BF469" s="257"/>
      <c r="BG469" s="257"/>
      <c r="BH469" s="257"/>
      <c r="BI469" s="257"/>
      <c r="BJ469" s="257"/>
      <c r="BK469" s="257"/>
      <c r="BL469" s="257"/>
      <c r="BM469" s="257"/>
      <c r="BN469" s="257"/>
      <c r="BO469" s="257"/>
      <c r="BP469" s="257"/>
      <c r="BQ469" s="257"/>
      <c r="BR469" s="257"/>
      <c r="BS469" s="257"/>
      <c r="BT469" s="257"/>
      <c r="BU469" s="257"/>
      <c r="BV469" s="257"/>
      <c r="BW469" s="257"/>
      <c r="BX469" s="257"/>
      <c r="BY469" s="257"/>
      <c r="BZ469" s="257"/>
      <c r="CA469" s="257"/>
      <c r="CB469" s="257"/>
      <c r="CC469" s="257"/>
      <c r="CD469" s="257"/>
      <c r="CE469" s="256"/>
      <c r="CF469" s="256"/>
      <c r="CG469" s="256"/>
      <c r="CH469" s="256"/>
      <c r="CI469" s="256"/>
      <c r="CJ469" s="256"/>
      <c r="CK469" s="256"/>
      <c r="CL469" s="256"/>
      <c r="CM469" s="256"/>
      <c r="CN469" s="256"/>
      <c r="CO469" s="256"/>
      <c r="CP469" s="256"/>
      <c r="CQ469" s="256"/>
    </row>
    <row r="470" spans="1:95" s="258" customFormat="1" ht="67.7" customHeight="1" x14ac:dyDescent="0.2">
      <c r="A470" s="375"/>
      <c r="B470" s="250" t="s">
        <v>479</v>
      </c>
      <c r="C470" s="143" t="s">
        <v>911</v>
      </c>
      <c r="D470" s="651"/>
      <c r="E470" s="682"/>
      <c r="F470" s="651"/>
      <c r="G470" s="682"/>
      <c r="H470" s="651"/>
      <c r="I470" s="682"/>
      <c r="J470" s="651"/>
      <c r="K470" s="682"/>
      <c r="L470" s="651"/>
      <c r="M470" s="682"/>
      <c r="N470" s="651"/>
      <c r="O470" s="682"/>
      <c r="P470" s="651"/>
      <c r="Q470" s="682"/>
      <c r="R470" s="651"/>
      <c r="S470" s="682"/>
      <c r="T470" s="651"/>
      <c r="U470" s="682"/>
      <c r="V470" s="651"/>
      <c r="W470" s="682"/>
      <c r="X470" s="467" t="str">
        <f>IF(X468="na","na","")</f>
        <v/>
      </c>
      <c r="Y470" s="107">
        <f>IF(OR(D470="s",F470="s",H470="s",J470="s",L470="s",N470="s",P470="s",R470="s",T470="s",V470="s"), 0, IF(OR(D470="a",F470="a",H470="a",J470="a",L470="a",N470="a",P470="a",R470="a",T470="a",V470="a"),Z470,0))</f>
        <v>0</v>
      </c>
      <c r="Z470" s="372">
        <f>IF(X470="na",0,5)</f>
        <v>5</v>
      </c>
      <c r="AA470" s="258">
        <f>IF(OR(COUNTIF(D472:W472,"a")+COUNTIF(D472:W472,"s")&gt;0),0,(COUNTIF(D470:W470,"a")+COUNTIF(D470:W470,"s")+COUNTIF(X470,"na")))</f>
        <v>0</v>
      </c>
      <c r="AB470" s="254"/>
      <c r="AC470" s="257"/>
      <c r="AD470" s="228" t="s">
        <v>52</v>
      </c>
      <c r="AE470" s="449"/>
      <c r="AF470" s="257"/>
      <c r="AG470" s="257"/>
      <c r="AH470" s="257"/>
      <c r="AI470" s="257"/>
      <c r="AJ470" s="257"/>
      <c r="AK470" s="257"/>
      <c r="AL470" s="257"/>
      <c r="AM470" s="257"/>
      <c r="AN470" s="257"/>
      <c r="AO470" s="257"/>
      <c r="AP470" s="257"/>
      <c r="AQ470" s="257"/>
      <c r="AR470" s="257"/>
      <c r="AS470" s="257"/>
      <c r="AT470" s="257"/>
      <c r="AU470" s="257"/>
      <c r="AV470" s="257"/>
      <c r="AW470" s="257"/>
      <c r="AX470" s="257"/>
      <c r="AY470" s="257"/>
      <c r="AZ470" s="257"/>
      <c r="BA470" s="257"/>
      <c r="BB470" s="257"/>
      <c r="BC470" s="257"/>
      <c r="BD470" s="257"/>
      <c r="BE470" s="257"/>
      <c r="BF470" s="257"/>
      <c r="BG470" s="257"/>
      <c r="BH470" s="257"/>
      <c r="BI470" s="257"/>
      <c r="BJ470" s="257"/>
      <c r="BK470" s="257"/>
      <c r="BL470" s="257"/>
      <c r="BM470" s="257"/>
      <c r="BN470" s="257"/>
      <c r="BO470" s="257"/>
      <c r="BP470" s="257"/>
      <c r="BQ470" s="257"/>
      <c r="BR470" s="257"/>
      <c r="BS470" s="257"/>
      <c r="BT470" s="257"/>
      <c r="BU470" s="257"/>
      <c r="BV470" s="257"/>
      <c r="BW470" s="257"/>
      <c r="BX470" s="257"/>
      <c r="BY470" s="257"/>
      <c r="BZ470" s="257"/>
      <c r="CA470" s="257"/>
      <c r="CB470" s="257"/>
      <c r="CC470" s="257"/>
      <c r="CD470" s="257"/>
      <c r="CE470" s="256"/>
      <c r="CF470" s="256"/>
      <c r="CG470" s="256"/>
      <c r="CH470" s="256"/>
      <c r="CI470" s="256"/>
      <c r="CJ470" s="256"/>
      <c r="CK470" s="256"/>
      <c r="CL470" s="256"/>
      <c r="CM470" s="256"/>
      <c r="CN470" s="256"/>
      <c r="CO470" s="256"/>
      <c r="CP470" s="256"/>
      <c r="CQ470" s="256"/>
    </row>
    <row r="471" spans="1:95" s="1" customFormat="1" ht="30" customHeight="1" x14ac:dyDescent="0.2">
      <c r="A471" s="375"/>
      <c r="B471" s="295"/>
      <c r="C471" s="328" t="s">
        <v>912</v>
      </c>
      <c r="D471" s="721"/>
      <c r="E471" s="722"/>
      <c r="F471" s="723"/>
      <c r="G471" s="723"/>
      <c r="H471" s="723"/>
      <c r="I471" s="723"/>
      <c r="J471" s="723"/>
      <c r="K471" s="723"/>
      <c r="L471" s="723"/>
      <c r="M471" s="723"/>
      <c r="N471" s="723"/>
      <c r="O471" s="723"/>
      <c r="P471" s="723"/>
      <c r="Q471" s="723"/>
      <c r="R471" s="723"/>
      <c r="S471" s="723"/>
      <c r="T471" s="723"/>
      <c r="U471" s="723"/>
      <c r="V471" s="723"/>
      <c r="W471" s="723"/>
      <c r="X471" s="723"/>
      <c r="Y471" s="723"/>
      <c r="Z471" s="724"/>
      <c r="AA471" s="258"/>
      <c r="AB471" s="64"/>
      <c r="AC471" s="225"/>
      <c r="AD471" s="228"/>
      <c r="AE471" s="225"/>
      <c r="AF471" s="225"/>
      <c r="AG471" s="225"/>
      <c r="AH471" s="225"/>
      <c r="AI471" s="225"/>
      <c r="AJ471" s="225"/>
      <c r="AK471" s="225"/>
      <c r="AL471" s="225"/>
      <c r="AM471" s="225"/>
      <c r="AN471" s="225"/>
      <c r="AO471" s="225"/>
      <c r="AP471" s="225"/>
      <c r="AQ471" s="225"/>
      <c r="AR471" s="225"/>
      <c r="AS471" s="225"/>
      <c r="AT471" s="225"/>
      <c r="AU471" s="225"/>
      <c r="AV471" s="225"/>
      <c r="AW471" s="225"/>
      <c r="AX471" s="225"/>
      <c r="AY471" s="225"/>
      <c r="AZ471" s="225"/>
      <c r="BA471" s="225"/>
      <c r="BB471" s="225"/>
      <c r="BC471" s="225"/>
      <c r="BD471" s="225"/>
      <c r="BE471" s="225"/>
      <c r="BF471" s="225"/>
      <c r="BG471" s="225"/>
      <c r="BH471" s="225"/>
      <c r="BI471" s="225"/>
      <c r="BJ471" s="225"/>
      <c r="BK471" s="225"/>
      <c r="BL471" s="225"/>
      <c r="BM471" s="225"/>
      <c r="BN471" s="225"/>
      <c r="BO471" s="225"/>
      <c r="BP471" s="225"/>
      <c r="BQ471" s="225"/>
      <c r="BR471" s="225"/>
      <c r="BS471" s="225"/>
      <c r="BT471" s="225"/>
      <c r="BU471" s="225"/>
      <c r="BV471" s="225"/>
      <c r="BW471" s="225"/>
      <c r="BX471" s="225"/>
      <c r="BY471" s="225"/>
      <c r="BZ471" s="225"/>
      <c r="CA471" s="225"/>
      <c r="CB471" s="225"/>
      <c r="CC471" s="225"/>
      <c r="CD471" s="225"/>
      <c r="CE471" s="225"/>
      <c r="CF471" s="225"/>
      <c r="CG471" s="64"/>
      <c r="CH471" s="64"/>
      <c r="CI471" s="64"/>
      <c r="CJ471" s="64"/>
      <c r="CK471" s="64"/>
      <c r="CL471" s="64"/>
      <c r="CM471" s="64"/>
    </row>
    <row r="472" spans="1:95" s="258" customFormat="1" ht="27.95" customHeight="1" thickBot="1" x14ac:dyDescent="0.2">
      <c r="A472" s="375"/>
      <c r="B472" s="250" t="s">
        <v>480</v>
      </c>
      <c r="C472" s="143" t="s">
        <v>481</v>
      </c>
      <c r="D472" s="628"/>
      <c r="E472" s="633"/>
      <c r="F472" s="628"/>
      <c r="G472" s="633"/>
      <c r="H472" s="628"/>
      <c r="I472" s="633"/>
      <c r="J472" s="628"/>
      <c r="K472" s="633"/>
      <c r="L472" s="628"/>
      <c r="M472" s="633"/>
      <c r="N472" s="628"/>
      <c r="O472" s="633"/>
      <c r="P472" s="628"/>
      <c r="Q472" s="633"/>
      <c r="R472" s="628"/>
      <c r="S472" s="633"/>
      <c r="T472" s="628"/>
      <c r="U472" s="633"/>
      <c r="V472" s="628"/>
      <c r="W472" s="633"/>
      <c r="X472" s="356"/>
      <c r="Y472" s="532">
        <f>IF(OR(D472="s",F472="s",H472="s",J472="s",L472="s",N472="s",P472="s",R472="s",T472="s",V472="s"), 0, IF(OR(D472="a",F472="a",H472="a",J472="a",L472="a",N472="a",P472="a",R472="a",T472="a",V472="a"),Z472,0))</f>
        <v>0</v>
      </c>
      <c r="Z472" s="372">
        <v>50</v>
      </c>
      <c r="AA472" s="258">
        <f>IF(OR(COUNTIF(D460:W470,"a")+COUNTIF(D460:W470,"s")+COUNTIF(X460:X470,"na")&gt;0),0,(COUNTIF(D472:W472,"a")+COUNTIF(D472:W472,"s")))</f>
        <v>0</v>
      </c>
      <c r="AB472" s="254"/>
      <c r="AC472" s="257"/>
      <c r="AD472" s="228"/>
      <c r="AE472" s="449"/>
      <c r="AF472" s="257"/>
      <c r="AG472" s="257"/>
      <c r="AH472" s="257"/>
      <c r="AI472" s="257"/>
      <c r="AJ472" s="257"/>
      <c r="AK472" s="257"/>
      <c r="AL472" s="257"/>
      <c r="AM472" s="257"/>
      <c r="AN472" s="257"/>
      <c r="AO472" s="257"/>
      <c r="AP472" s="257"/>
      <c r="AQ472" s="257"/>
      <c r="AR472" s="257"/>
      <c r="AS472" s="257"/>
      <c r="AT472" s="257"/>
      <c r="AU472" s="257"/>
      <c r="AV472" s="257"/>
      <c r="AW472" s="257"/>
      <c r="AX472" s="257"/>
      <c r="AY472" s="257"/>
      <c r="AZ472" s="257"/>
      <c r="BA472" s="257"/>
      <c r="BB472" s="257"/>
      <c r="BC472" s="257"/>
      <c r="BD472" s="257"/>
      <c r="BE472" s="257"/>
      <c r="BF472" s="257"/>
      <c r="BG472" s="257"/>
      <c r="BH472" s="257"/>
      <c r="BI472" s="257"/>
      <c r="BJ472" s="257"/>
      <c r="BK472" s="257"/>
      <c r="BL472" s="257"/>
      <c r="BM472" s="257"/>
      <c r="BN472" s="257"/>
      <c r="BO472" s="257"/>
      <c r="BP472" s="257"/>
      <c r="BQ472" s="257"/>
      <c r="BR472" s="257"/>
      <c r="BS472" s="257"/>
      <c r="BT472" s="257"/>
      <c r="BU472" s="257"/>
      <c r="BV472" s="257"/>
      <c r="BW472" s="257"/>
      <c r="BX472" s="257"/>
      <c r="BY472" s="257"/>
      <c r="BZ472" s="257"/>
      <c r="CA472" s="257"/>
      <c r="CB472" s="257"/>
      <c r="CC472" s="257"/>
      <c r="CD472" s="257"/>
      <c r="CE472" s="256"/>
      <c r="CF472" s="256"/>
      <c r="CG472" s="256"/>
      <c r="CH472" s="256"/>
      <c r="CI472" s="256"/>
      <c r="CJ472" s="256"/>
      <c r="CK472" s="256"/>
      <c r="CL472" s="256"/>
      <c r="CM472" s="256"/>
      <c r="CN472" s="256"/>
      <c r="CO472" s="256"/>
      <c r="CP472" s="256"/>
      <c r="CQ472" s="256"/>
    </row>
    <row r="473" spans="1:95" s="258" customFormat="1" ht="21" customHeight="1" thickTop="1" thickBot="1" x14ac:dyDescent="0.25">
      <c r="A473" s="375"/>
      <c r="B473" s="239"/>
      <c r="C473" s="154"/>
      <c r="D473" s="697" t="s">
        <v>199</v>
      </c>
      <c r="E473" s="698"/>
      <c r="F473" s="698"/>
      <c r="G473" s="698"/>
      <c r="H473" s="698"/>
      <c r="I473" s="698"/>
      <c r="J473" s="698"/>
      <c r="K473" s="698"/>
      <c r="L473" s="698"/>
      <c r="M473" s="698"/>
      <c r="N473" s="698"/>
      <c r="O473" s="698"/>
      <c r="P473" s="698"/>
      <c r="Q473" s="698"/>
      <c r="R473" s="698"/>
      <c r="S473" s="698"/>
      <c r="T473" s="698"/>
      <c r="U473" s="698"/>
      <c r="V473" s="698"/>
      <c r="W473" s="698"/>
      <c r="X473" s="699"/>
      <c r="Y473" s="497">
        <f>SUM(Y460:Y472)</f>
        <v>0</v>
      </c>
      <c r="Z473" s="373">
        <f>SUM(Z460:Z470)</f>
        <v>50</v>
      </c>
      <c r="AA473" s="256"/>
      <c r="AB473" s="256"/>
      <c r="AC473" s="257"/>
      <c r="AD473" s="228"/>
      <c r="AE473" s="257"/>
      <c r="AF473" s="257"/>
      <c r="AG473" s="257"/>
      <c r="AH473" s="257"/>
      <c r="AI473" s="257"/>
      <c r="AJ473" s="257"/>
      <c r="AK473" s="257"/>
      <c r="AL473" s="257"/>
      <c r="AM473" s="257"/>
      <c r="AN473" s="257"/>
      <c r="AO473" s="257"/>
      <c r="AP473" s="257"/>
      <c r="AQ473" s="257"/>
      <c r="AR473" s="257"/>
      <c r="AS473" s="257"/>
      <c r="AT473" s="257"/>
      <c r="AU473" s="257"/>
      <c r="AV473" s="257"/>
      <c r="AW473" s="257"/>
      <c r="AX473" s="257"/>
      <c r="AY473" s="257"/>
      <c r="AZ473" s="257"/>
      <c r="BA473" s="257"/>
      <c r="BB473" s="257"/>
      <c r="BC473" s="257"/>
      <c r="BD473" s="257"/>
      <c r="BE473" s="257"/>
      <c r="BF473" s="257"/>
      <c r="BG473" s="257"/>
      <c r="BH473" s="257"/>
      <c r="BI473" s="257"/>
      <c r="BJ473" s="257"/>
      <c r="BK473" s="257"/>
      <c r="BL473" s="257"/>
      <c r="BM473" s="257"/>
      <c r="BN473" s="257"/>
      <c r="BO473" s="257"/>
      <c r="BP473" s="257"/>
      <c r="BQ473" s="257"/>
      <c r="BR473" s="257"/>
      <c r="BS473" s="257"/>
      <c r="BT473" s="257"/>
      <c r="BU473" s="257"/>
      <c r="BV473" s="257"/>
      <c r="BW473" s="257"/>
      <c r="BX473" s="257"/>
      <c r="BY473" s="257"/>
      <c r="BZ473" s="257"/>
      <c r="CA473" s="257"/>
      <c r="CB473" s="257"/>
      <c r="CC473" s="257"/>
      <c r="CD473" s="257"/>
      <c r="CE473" s="256"/>
      <c r="CF473" s="256"/>
      <c r="CG473" s="256"/>
      <c r="CH473" s="256"/>
      <c r="CI473" s="256"/>
      <c r="CJ473" s="256"/>
      <c r="CK473" s="256"/>
      <c r="CL473" s="256"/>
      <c r="CM473" s="256"/>
      <c r="CN473" s="256"/>
      <c r="CO473" s="256"/>
      <c r="CP473" s="256"/>
      <c r="CQ473" s="256"/>
    </row>
    <row r="474" spans="1:95" s="258" customFormat="1" ht="21" customHeight="1" thickBot="1" x14ac:dyDescent="0.25">
      <c r="A474" s="365"/>
      <c r="B474" s="335"/>
      <c r="C474" s="337"/>
      <c r="D474" s="700"/>
      <c r="E474" s="701"/>
      <c r="F474" s="702">
        <f>IF(AND(X460="na",X463="na",X468="na"),0,IF(AND(X460="na",X463="na"),10,IF(AND(X460="na",X468="na"),5,IF(AND(X463="na",X468="na"),5,IF(X460="na",15,IF(X463="na",15,IF(X468="na",10,20)))))))</f>
        <v>20</v>
      </c>
      <c r="G474" s="703"/>
      <c r="H474" s="703"/>
      <c r="I474" s="703"/>
      <c r="J474" s="703"/>
      <c r="K474" s="703"/>
      <c r="L474" s="703"/>
      <c r="M474" s="703"/>
      <c r="N474" s="703"/>
      <c r="O474" s="703"/>
      <c r="P474" s="703"/>
      <c r="Q474" s="703"/>
      <c r="R474" s="703"/>
      <c r="S474" s="703"/>
      <c r="T474" s="703"/>
      <c r="U474" s="703"/>
      <c r="V474" s="703"/>
      <c r="W474" s="703"/>
      <c r="X474" s="703"/>
      <c r="Y474" s="703"/>
      <c r="Z474" s="704"/>
      <c r="AA474" s="256"/>
      <c r="AB474" s="256"/>
      <c r="AC474" s="257"/>
      <c r="AD474" s="228"/>
      <c r="AE474" s="257"/>
      <c r="AF474" s="257"/>
      <c r="AG474" s="257"/>
      <c r="AH474" s="257"/>
      <c r="AI474" s="257"/>
      <c r="AJ474" s="257"/>
      <c r="AK474" s="257"/>
      <c r="AL474" s="257"/>
      <c r="AM474" s="257"/>
      <c r="AN474" s="257"/>
      <c r="AO474" s="257"/>
      <c r="AP474" s="257"/>
      <c r="AQ474" s="257"/>
      <c r="AR474" s="257"/>
      <c r="AS474" s="257"/>
      <c r="AT474" s="257"/>
      <c r="AU474" s="257"/>
      <c r="AV474" s="257"/>
      <c r="AW474" s="257"/>
      <c r="AX474" s="257"/>
      <c r="AY474" s="257"/>
      <c r="AZ474" s="257"/>
      <c r="BA474" s="257"/>
      <c r="BB474" s="257"/>
      <c r="BC474" s="257"/>
      <c r="BD474" s="257"/>
      <c r="BE474" s="257"/>
      <c r="BF474" s="257"/>
      <c r="BG474" s="257"/>
      <c r="BH474" s="257"/>
      <c r="BI474" s="257"/>
      <c r="BJ474" s="257"/>
      <c r="BK474" s="257"/>
      <c r="BL474" s="257"/>
      <c r="BM474" s="257"/>
      <c r="BN474" s="257"/>
      <c r="BO474" s="257"/>
      <c r="BP474" s="257"/>
      <c r="BQ474" s="257"/>
      <c r="BR474" s="257"/>
      <c r="BS474" s="257"/>
      <c r="BT474" s="257"/>
      <c r="BU474" s="257"/>
      <c r="BV474" s="257"/>
      <c r="BW474" s="257"/>
      <c r="BX474" s="257"/>
      <c r="BY474" s="257"/>
      <c r="BZ474" s="257"/>
      <c r="CA474" s="257"/>
      <c r="CB474" s="257"/>
      <c r="CC474" s="257"/>
      <c r="CD474" s="257"/>
      <c r="CE474" s="256"/>
      <c r="CF474" s="256"/>
      <c r="CG474" s="256"/>
      <c r="CH474" s="256"/>
      <c r="CI474" s="256"/>
      <c r="CJ474" s="256"/>
      <c r="CK474" s="256"/>
      <c r="CL474" s="256"/>
      <c r="CM474" s="256"/>
      <c r="CN474" s="256"/>
      <c r="CO474" s="256"/>
      <c r="CP474" s="256"/>
      <c r="CQ474" s="256"/>
    </row>
    <row r="475" spans="1:95" s="258" customFormat="1" ht="30" customHeight="1" thickBot="1" x14ac:dyDescent="0.25">
      <c r="A475" s="362"/>
      <c r="B475" s="481" t="s">
        <v>482</v>
      </c>
      <c r="C475" s="304" t="s">
        <v>483</v>
      </c>
      <c r="D475" s="269"/>
      <c r="E475" s="270"/>
      <c r="F475" s="35" t="s">
        <v>573</v>
      </c>
      <c r="G475" s="57"/>
      <c r="H475" s="34" t="s">
        <v>573</v>
      </c>
      <c r="I475" s="55"/>
      <c r="J475" s="188" t="s">
        <v>573</v>
      </c>
      <c r="K475" s="57"/>
      <c r="L475" s="34"/>
      <c r="M475" s="69"/>
      <c r="N475" s="34" t="s">
        <v>573</v>
      </c>
      <c r="O475" s="333"/>
      <c r="P475" s="34"/>
      <c r="Q475" s="270"/>
      <c r="R475" s="332"/>
      <c r="S475" s="333"/>
      <c r="T475" s="269"/>
      <c r="U475" s="270"/>
      <c r="V475" s="332"/>
      <c r="W475" s="333"/>
      <c r="X475" s="334"/>
      <c r="Y475" s="334"/>
      <c r="Z475" s="391"/>
      <c r="AA475" s="256"/>
      <c r="AB475" s="256"/>
      <c r="AC475" s="257"/>
      <c r="AD475" s="228"/>
      <c r="AE475" s="257"/>
      <c r="AF475" s="257"/>
      <c r="AG475" s="257"/>
      <c r="AH475" s="257"/>
      <c r="AI475" s="257"/>
      <c r="AJ475" s="257"/>
      <c r="AK475" s="257"/>
      <c r="AL475" s="257"/>
      <c r="AM475" s="257"/>
      <c r="AN475" s="257"/>
      <c r="AO475" s="257"/>
      <c r="AP475" s="257"/>
      <c r="AQ475" s="257"/>
      <c r="AR475" s="257"/>
      <c r="AS475" s="257"/>
      <c r="AT475" s="257"/>
      <c r="AU475" s="257"/>
      <c r="AV475" s="257"/>
      <c r="AW475" s="257"/>
      <c r="AX475" s="257"/>
      <c r="AY475" s="257"/>
      <c r="AZ475" s="257"/>
      <c r="BA475" s="257"/>
      <c r="BB475" s="257"/>
      <c r="BC475" s="257"/>
      <c r="BD475" s="257"/>
      <c r="BE475" s="257"/>
      <c r="BF475" s="257"/>
      <c r="BG475" s="257"/>
      <c r="BH475" s="257"/>
      <c r="BI475" s="257"/>
      <c r="BJ475" s="257"/>
      <c r="BK475" s="257"/>
      <c r="BL475" s="257"/>
      <c r="BM475" s="257"/>
      <c r="BN475" s="257"/>
      <c r="BO475" s="257"/>
      <c r="BP475" s="257"/>
      <c r="BQ475" s="257"/>
      <c r="BR475" s="257"/>
      <c r="BS475" s="257"/>
      <c r="BT475" s="257"/>
      <c r="BU475" s="257"/>
      <c r="BV475" s="257"/>
      <c r="BW475" s="257"/>
      <c r="BX475" s="257"/>
      <c r="BY475" s="257"/>
      <c r="BZ475" s="257"/>
      <c r="CA475" s="257"/>
      <c r="CB475" s="257"/>
      <c r="CC475" s="257"/>
      <c r="CD475" s="257"/>
      <c r="CE475" s="256"/>
      <c r="CF475" s="256"/>
      <c r="CG475" s="256"/>
      <c r="CH475" s="256"/>
      <c r="CI475" s="256"/>
      <c r="CJ475" s="256"/>
      <c r="CK475" s="256"/>
      <c r="CL475" s="256"/>
      <c r="CM475" s="256"/>
      <c r="CN475" s="256"/>
      <c r="CO475" s="256"/>
      <c r="CP475" s="256"/>
      <c r="CQ475" s="256"/>
    </row>
    <row r="476" spans="1:95" s="258" customFormat="1" ht="45" customHeight="1" x14ac:dyDescent="0.2">
      <c r="A476" s="375"/>
      <c r="B476" s="266" t="s">
        <v>484</v>
      </c>
      <c r="C476" s="123" t="s">
        <v>485</v>
      </c>
      <c r="D476" s="650"/>
      <c r="E476" s="705"/>
      <c r="F476" s="650"/>
      <c r="G476" s="705"/>
      <c r="H476" s="650"/>
      <c r="I476" s="705"/>
      <c r="J476" s="650"/>
      <c r="K476" s="705"/>
      <c r="L476" s="650"/>
      <c r="M476" s="705"/>
      <c r="N476" s="650"/>
      <c r="O476" s="705"/>
      <c r="P476" s="650"/>
      <c r="Q476" s="705"/>
      <c r="R476" s="650"/>
      <c r="S476" s="705"/>
      <c r="T476" s="650"/>
      <c r="U476" s="705"/>
      <c r="V476" s="650"/>
      <c r="W476" s="705"/>
      <c r="X476" s="267"/>
      <c r="Y476" s="114">
        <f t="shared" ref="Y476:Y479" si="58">IF(OR(D476="s",F476="s",H476="s",J476="s",L476="s",N476="s",P476="s",R476="s",T476="s",V476="s"), 0, IF(OR(D476="a",F476="a",H476="a",J476="a",L476="a",N476="a",P476="a",R476="a",T476="a",V476="a"),Z476,0))</f>
        <v>0</v>
      </c>
      <c r="Z476" s="374">
        <v>5</v>
      </c>
      <c r="AA476" s="256">
        <f t="shared" ref="AA476:AA479" si="59">COUNTIF(D476:W476,"a")+COUNTIF(D476:W476,"s")</f>
        <v>0</v>
      </c>
      <c r="AB476" s="447"/>
      <c r="AC476" s="257"/>
      <c r="AD476" s="228"/>
      <c r="AE476" s="449"/>
      <c r="AF476" s="257"/>
      <c r="AG476" s="257"/>
      <c r="AH476" s="257"/>
      <c r="AI476" s="257"/>
      <c r="AJ476" s="257"/>
      <c r="AK476" s="257"/>
      <c r="AL476" s="257"/>
      <c r="AM476" s="257"/>
      <c r="AN476" s="257"/>
      <c r="AO476" s="257"/>
      <c r="AP476" s="257"/>
      <c r="AQ476" s="257"/>
      <c r="AR476" s="257"/>
      <c r="AS476" s="257"/>
      <c r="AT476" s="257"/>
      <c r="AU476" s="257"/>
      <c r="AV476" s="257"/>
      <c r="AW476" s="257"/>
      <c r="AX476" s="257"/>
      <c r="AY476" s="257"/>
      <c r="AZ476" s="257"/>
      <c r="BA476" s="257"/>
      <c r="BB476" s="257"/>
      <c r="BC476" s="257"/>
      <c r="BD476" s="257"/>
      <c r="BE476" s="257"/>
      <c r="BF476" s="257"/>
      <c r="BG476" s="257"/>
      <c r="BH476" s="257"/>
      <c r="BI476" s="257"/>
      <c r="BJ476" s="257"/>
      <c r="BK476" s="257"/>
      <c r="BL476" s="257"/>
      <c r="BM476" s="257"/>
      <c r="BN476" s="257"/>
      <c r="BO476" s="257"/>
      <c r="BP476" s="257"/>
      <c r="BQ476" s="257"/>
      <c r="BR476" s="257"/>
      <c r="BS476" s="257"/>
      <c r="BT476" s="257"/>
      <c r="BU476" s="257"/>
      <c r="BV476" s="257"/>
      <c r="BW476" s="257"/>
      <c r="BX476" s="257"/>
      <c r="BY476" s="257"/>
      <c r="BZ476" s="257"/>
      <c r="CA476" s="257"/>
      <c r="CB476" s="257"/>
      <c r="CC476" s="257"/>
      <c r="CD476" s="257"/>
      <c r="CE476" s="256"/>
      <c r="CF476" s="256"/>
      <c r="CG476" s="256"/>
      <c r="CH476" s="256"/>
      <c r="CI476" s="256"/>
      <c r="CJ476" s="256"/>
      <c r="CK476" s="256"/>
      <c r="CL476" s="256"/>
      <c r="CM476" s="256"/>
      <c r="CN476" s="256"/>
      <c r="CO476" s="256"/>
      <c r="CP476" s="256"/>
      <c r="CQ476" s="256"/>
    </row>
    <row r="477" spans="1:95" s="258" customFormat="1" ht="45" customHeight="1" x14ac:dyDescent="0.2">
      <c r="A477" s="375"/>
      <c r="B477" s="250" t="s">
        <v>486</v>
      </c>
      <c r="C477" s="143" t="s">
        <v>487</v>
      </c>
      <c r="D477" s="651"/>
      <c r="E477" s="682"/>
      <c r="F477" s="651"/>
      <c r="G477" s="682"/>
      <c r="H477" s="651"/>
      <c r="I477" s="682"/>
      <c r="J477" s="651"/>
      <c r="K477" s="682"/>
      <c r="L477" s="651"/>
      <c r="M477" s="682"/>
      <c r="N477" s="651"/>
      <c r="O477" s="682"/>
      <c r="P477" s="651"/>
      <c r="Q477" s="682"/>
      <c r="R477" s="651"/>
      <c r="S477" s="682"/>
      <c r="T477" s="651"/>
      <c r="U477" s="682"/>
      <c r="V477" s="651"/>
      <c r="W477" s="682"/>
      <c r="X477" s="267"/>
      <c r="Y477" s="114">
        <f t="shared" si="58"/>
        <v>0</v>
      </c>
      <c r="Z477" s="372">
        <v>5</v>
      </c>
      <c r="AA477" s="256">
        <f t="shared" si="59"/>
        <v>0</v>
      </c>
      <c r="AB477" s="447"/>
      <c r="AC477" s="257"/>
      <c r="AD477" s="228" t="s">
        <v>52</v>
      </c>
      <c r="AE477" s="449"/>
      <c r="AF477" s="257"/>
      <c r="AG477" s="257"/>
      <c r="AH477" s="257"/>
      <c r="AI477" s="257"/>
      <c r="AJ477" s="257"/>
      <c r="AK477" s="257"/>
      <c r="AL477" s="257"/>
      <c r="AM477" s="257"/>
      <c r="AN477" s="257"/>
      <c r="AO477" s="257"/>
      <c r="AP477" s="257"/>
      <c r="AQ477" s="257"/>
      <c r="AR477" s="257"/>
      <c r="AS477" s="257"/>
      <c r="AT477" s="257"/>
      <c r="AU477" s="257"/>
      <c r="AV477" s="257"/>
      <c r="AW477" s="257"/>
      <c r="AX477" s="257"/>
      <c r="AY477" s="257"/>
      <c r="AZ477" s="257"/>
      <c r="BA477" s="257"/>
      <c r="BB477" s="257"/>
      <c r="BC477" s="257"/>
      <c r="BD477" s="257"/>
      <c r="BE477" s="257"/>
      <c r="BF477" s="257"/>
      <c r="BG477" s="257"/>
      <c r="BH477" s="257"/>
      <c r="BI477" s="257"/>
      <c r="BJ477" s="257"/>
      <c r="BK477" s="257"/>
      <c r="BL477" s="257"/>
      <c r="BM477" s="257"/>
      <c r="BN477" s="257"/>
      <c r="BO477" s="257"/>
      <c r="BP477" s="257"/>
      <c r="BQ477" s="257"/>
      <c r="BR477" s="257"/>
      <c r="BS477" s="257"/>
      <c r="BT477" s="257"/>
      <c r="BU477" s="257"/>
      <c r="BV477" s="257"/>
      <c r="BW477" s="257"/>
      <c r="BX477" s="257"/>
      <c r="BY477" s="257"/>
      <c r="BZ477" s="257"/>
      <c r="CA477" s="257"/>
      <c r="CB477" s="257"/>
      <c r="CC477" s="257"/>
      <c r="CD477" s="257"/>
      <c r="CE477" s="256"/>
      <c r="CF477" s="256"/>
      <c r="CG477" s="256"/>
      <c r="CH477" s="256"/>
      <c r="CI477" s="256"/>
      <c r="CJ477" s="256"/>
      <c r="CK477" s="256"/>
      <c r="CL477" s="256"/>
      <c r="CM477" s="256"/>
      <c r="CN477" s="256"/>
      <c r="CO477" s="256"/>
      <c r="CP477" s="256"/>
      <c r="CQ477" s="256"/>
    </row>
    <row r="478" spans="1:95" s="258" customFormat="1" ht="126" customHeight="1" x14ac:dyDescent="0.2">
      <c r="A478" s="375"/>
      <c r="B478" s="250" t="s">
        <v>488</v>
      </c>
      <c r="C478" s="143" t="s">
        <v>913</v>
      </c>
      <c r="D478" s="628"/>
      <c r="E478" s="633"/>
      <c r="F478" s="628"/>
      <c r="G478" s="633"/>
      <c r="H478" s="628"/>
      <c r="I478" s="633"/>
      <c r="J478" s="628"/>
      <c r="K478" s="633"/>
      <c r="L478" s="628"/>
      <c r="M478" s="633"/>
      <c r="N478" s="628"/>
      <c r="O478" s="633"/>
      <c r="P478" s="628"/>
      <c r="Q478" s="633"/>
      <c r="R478" s="628"/>
      <c r="S478" s="633"/>
      <c r="T478" s="628"/>
      <c r="U478" s="633"/>
      <c r="V478" s="628"/>
      <c r="W478" s="633"/>
      <c r="X478" s="267"/>
      <c r="Y478" s="107">
        <f t="shared" si="58"/>
        <v>0</v>
      </c>
      <c r="Z478" s="372">
        <v>5</v>
      </c>
      <c r="AA478" s="256">
        <f t="shared" si="59"/>
        <v>0</v>
      </c>
      <c r="AB478" s="447"/>
      <c r="AC478" s="257"/>
      <c r="AD478" s="228" t="s">
        <v>52</v>
      </c>
      <c r="AE478" s="449"/>
      <c r="AF478" s="257"/>
      <c r="AG478" s="257"/>
      <c r="AH478" s="257"/>
      <c r="AI478" s="257"/>
      <c r="AJ478" s="257"/>
      <c r="AK478" s="257"/>
      <c r="AL478" s="257"/>
      <c r="AM478" s="257"/>
      <c r="AN478" s="257"/>
      <c r="AO478" s="257"/>
      <c r="AP478" s="257"/>
      <c r="AQ478" s="257"/>
      <c r="AR478" s="257"/>
      <c r="AS478" s="257"/>
      <c r="AT478" s="257"/>
      <c r="AU478" s="257"/>
      <c r="AV478" s="257"/>
      <c r="AW478" s="257"/>
      <c r="AX478" s="257"/>
      <c r="AY478" s="257"/>
      <c r="AZ478" s="257"/>
      <c r="BA478" s="257"/>
      <c r="BB478" s="257"/>
      <c r="BC478" s="257"/>
      <c r="BD478" s="257"/>
      <c r="BE478" s="257"/>
      <c r="BF478" s="257"/>
      <c r="BG478" s="257"/>
      <c r="BH478" s="257"/>
      <c r="BI478" s="257"/>
      <c r="BJ478" s="257"/>
      <c r="BK478" s="257"/>
      <c r="BL478" s="257"/>
      <c r="BM478" s="257"/>
      <c r="BN478" s="257"/>
      <c r="BO478" s="257"/>
      <c r="BP478" s="257"/>
      <c r="BQ478" s="257"/>
      <c r="BR478" s="257"/>
      <c r="BS478" s="257"/>
      <c r="BT478" s="257"/>
      <c r="BU478" s="257"/>
      <c r="BV478" s="257"/>
      <c r="BW478" s="257"/>
      <c r="BX478" s="257"/>
      <c r="BY478" s="257"/>
      <c r="BZ478" s="257"/>
      <c r="CA478" s="257"/>
      <c r="CB478" s="257"/>
      <c r="CC478" s="257"/>
      <c r="CD478" s="257"/>
      <c r="CE478" s="256"/>
      <c r="CF478" s="256"/>
      <c r="CG478" s="256"/>
      <c r="CH478" s="256"/>
      <c r="CI478" s="256"/>
      <c r="CJ478" s="256"/>
      <c r="CK478" s="256"/>
      <c r="CL478" s="256"/>
      <c r="CM478" s="256"/>
      <c r="CN478" s="256"/>
      <c r="CO478" s="256"/>
      <c r="CP478" s="256"/>
      <c r="CQ478" s="256"/>
    </row>
    <row r="479" spans="1:95" s="258" customFormat="1" ht="45" customHeight="1" thickBot="1" x14ac:dyDescent="0.25">
      <c r="A479" s="375"/>
      <c r="B479" s="250" t="s">
        <v>185</v>
      </c>
      <c r="C479" s="143" t="s">
        <v>186</v>
      </c>
      <c r="D479" s="651"/>
      <c r="E479" s="682"/>
      <c r="F479" s="651"/>
      <c r="G479" s="682"/>
      <c r="H479" s="651"/>
      <c r="I479" s="682"/>
      <c r="J479" s="651"/>
      <c r="K479" s="682"/>
      <c r="L479" s="651"/>
      <c r="M479" s="682"/>
      <c r="N479" s="651"/>
      <c r="O479" s="682"/>
      <c r="P479" s="651"/>
      <c r="Q479" s="682"/>
      <c r="R479" s="651"/>
      <c r="S479" s="682"/>
      <c r="T479" s="651"/>
      <c r="U479" s="682"/>
      <c r="V479" s="651"/>
      <c r="W479" s="682"/>
      <c r="X479" s="267"/>
      <c r="Y479" s="114">
        <f t="shared" si="58"/>
        <v>0</v>
      </c>
      <c r="Z479" s="372">
        <v>5</v>
      </c>
      <c r="AA479" s="256">
        <f t="shared" si="59"/>
        <v>0</v>
      </c>
      <c r="AB479" s="447"/>
      <c r="AC479" s="257"/>
      <c r="AD479" s="228"/>
      <c r="AE479" s="449"/>
      <c r="AF479" s="257"/>
      <c r="AG479" s="257"/>
      <c r="AH479" s="257"/>
      <c r="AI479" s="257"/>
      <c r="AJ479" s="257"/>
      <c r="AK479" s="257"/>
      <c r="AL479" s="257"/>
      <c r="AM479" s="257"/>
      <c r="AN479" s="257"/>
      <c r="AO479" s="257"/>
      <c r="AP479" s="257"/>
      <c r="AQ479" s="257"/>
      <c r="AR479" s="257"/>
      <c r="AS479" s="257"/>
      <c r="AT479" s="257"/>
      <c r="AU479" s="257"/>
      <c r="AV479" s="257"/>
      <c r="AW479" s="257"/>
      <c r="AX479" s="257"/>
      <c r="AY479" s="257"/>
      <c r="AZ479" s="257"/>
      <c r="BA479" s="257"/>
      <c r="BB479" s="257"/>
      <c r="BC479" s="257"/>
      <c r="BD479" s="257"/>
      <c r="BE479" s="257"/>
      <c r="BF479" s="257"/>
      <c r="BG479" s="257"/>
      <c r="BH479" s="257"/>
      <c r="BI479" s="257"/>
      <c r="BJ479" s="257"/>
      <c r="BK479" s="257"/>
      <c r="BL479" s="257"/>
      <c r="BM479" s="257"/>
      <c r="BN479" s="257"/>
      <c r="BO479" s="257"/>
      <c r="BP479" s="257"/>
      <c r="BQ479" s="257"/>
      <c r="BR479" s="257"/>
      <c r="BS479" s="257"/>
      <c r="BT479" s="257"/>
      <c r="BU479" s="257"/>
      <c r="BV479" s="257"/>
      <c r="BW479" s="257"/>
      <c r="BX479" s="257"/>
      <c r="BY479" s="257"/>
      <c r="BZ479" s="257"/>
      <c r="CA479" s="257"/>
      <c r="CB479" s="257"/>
      <c r="CC479" s="257"/>
      <c r="CD479" s="257"/>
      <c r="CE479" s="256"/>
      <c r="CF479" s="256"/>
      <c r="CG479" s="256"/>
      <c r="CH479" s="256"/>
      <c r="CI479" s="256"/>
      <c r="CJ479" s="256"/>
      <c r="CK479" s="256"/>
      <c r="CL479" s="256"/>
      <c r="CM479" s="256"/>
      <c r="CN479" s="256"/>
      <c r="CO479" s="256"/>
      <c r="CP479" s="256"/>
      <c r="CQ479" s="256"/>
    </row>
    <row r="480" spans="1:95" s="258" customFormat="1" ht="21" customHeight="1" thickTop="1" thickBot="1" x14ac:dyDescent="0.25">
      <c r="A480" s="375"/>
      <c r="B480" s="239"/>
      <c r="C480" s="154"/>
      <c r="D480" s="697" t="s">
        <v>199</v>
      </c>
      <c r="E480" s="698"/>
      <c r="F480" s="698"/>
      <c r="G480" s="698"/>
      <c r="H480" s="698"/>
      <c r="I480" s="698"/>
      <c r="J480" s="698"/>
      <c r="K480" s="698"/>
      <c r="L480" s="698"/>
      <c r="M480" s="698"/>
      <c r="N480" s="698"/>
      <c r="O480" s="698"/>
      <c r="P480" s="698"/>
      <c r="Q480" s="698"/>
      <c r="R480" s="698"/>
      <c r="S480" s="698"/>
      <c r="T480" s="698"/>
      <c r="U480" s="698"/>
      <c r="V480" s="698"/>
      <c r="W480" s="698"/>
      <c r="X480" s="699"/>
      <c r="Y480" s="497">
        <f>SUM(Y476:Y479)</f>
        <v>0</v>
      </c>
      <c r="Z480" s="373">
        <f>SUM(Z476:Z479)</f>
        <v>20</v>
      </c>
      <c r="AA480" s="256"/>
      <c r="AB480" s="256"/>
      <c r="AC480" s="257"/>
      <c r="AD480" s="228"/>
      <c r="AE480" s="257"/>
      <c r="AF480" s="257"/>
      <c r="AG480" s="257"/>
      <c r="AH480" s="257"/>
      <c r="AI480" s="257"/>
      <c r="AJ480" s="257"/>
      <c r="AK480" s="257"/>
      <c r="AL480" s="257"/>
      <c r="AM480" s="257"/>
      <c r="AN480" s="257"/>
      <c r="AO480" s="257"/>
      <c r="AP480" s="257"/>
      <c r="AQ480" s="257"/>
      <c r="AR480" s="257"/>
      <c r="AS480" s="257"/>
      <c r="AT480" s="257"/>
      <c r="AU480" s="257"/>
      <c r="AV480" s="257"/>
      <c r="AW480" s="257"/>
      <c r="AX480" s="257"/>
      <c r="AY480" s="257"/>
      <c r="AZ480" s="257"/>
      <c r="BA480" s="257"/>
      <c r="BB480" s="257"/>
      <c r="BC480" s="257"/>
      <c r="BD480" s="257"/>
      <c r="BE480" s="257"/>
      <c r="BF480" s="257"/>
      <c r="BG480" s="257"/>
      <c r="BH480" s="257"/>
      <c r="BI480" s="257"/>
      <c r="BJ480" s="257"/>
      <c r="BK480" s="257"/>
      <c r="BL480" s="257"/>
      <c r="BM480" s="257"/>
      <c r="BN480" s="257"/>
      <c r="BO480" s="257"/>
      <c r="BP480" s="257"/>
      <c r="BQ480" s="257"/>
      <c r="BR480" s="257"/>
      <c r="BS480" s="257"/>
      <c r="BT480" s="257"/>
      <c r="BU480" s="257"/>
      <c r="BV480" s="257"/>
      <c r="BW480" s="257"/>
      <c r="BX480" s="257"/>
      <c r="BY480" s="257"/>
      <c r="BZ480" s="257"/>
      <c r="CA480" s="257"/>
      <c r="CB480" s="257"/>
      <c r="CC480" s="257"/>
      <c r="CD480" s="257"/>
      <c r="CE480" s="256"/>
      <c r="CF480" s="256"/>
      <c r="CG480" s="256"/>
      <c r="CH480" s="256"/>
      <c r="CI480" s="256"/>
      <c r="CJ480" s="256"/>
      <c r="CK480" s="256"/>
      <c r="CL480" s="256"/>
      <c r="CM480" s="256"/>
      <c r="CN480" s="256"/>
      <c r="CO480" s="256"/>
      <c r="CP480" s="256"/>
      <c r="CQ480" s="256"/>
    </row>
    <row r="481" spans="1:95" s="258" customFormat="1" ht="21" customHeight="1" thickBot="1" x14ac:dyDescent="0.25">
      <c r="A481" s="365"/>
      <c r="B481" s="335"/>
      <c r="C481" s="337"/>
      <c r="D481" s="700"/>
      <c r="E481" s="701"/>
      <c r="F481" s="706">
        <v>10</v>
      </c>
      <c r="G481" s="707"/>
      <c r="H481" s="707"/>
      <c r="I481" s="707"/>
      <c r="J481" s="707"/>
      <c r="K481" s="707"/>
      <c r="L481" s="707"/>
      <c r="M481" s="707"/>
      <c r="N481" s="707"/>
      <c r="O481" s="707"/>
      <c r="P481" s="707"/>
      <c r="Q481" s="707"/>
      <c r="R481" s="707"/>
      <c r="S481" s="707"/>
      <c r="T481" s="707"/>
      <c r="U481" s="707"/>
      <c r="V481" s="707"/>
      <c r="W481" s="707"/>
      <c r="X481" s="707"/>
      <c r="Y481" s="707"/>
      <c r="Z481" s="708"/>
      <c r="AA481" s="256"/>
      <c r="AB481" s="256"/>
      <c r="AC481" s="257"/>
      <c r="AD481" s="228"/>
      <c r="AE481" s="257"/>
      <c r="AF481" s="257"/>
      <c r="AG481" s="257"/>
      <c r="AH481" s="257"/>
      <c r="AI481" s="257"/>
      <c r="AJ481" s="257"/>
      <c r="AK481" s="257"/>
      <c r="AL481" s="257"/>
      <c r="AM481" s="257"/>
      <c r="AN481" s="257"/>
      <c r="AO481" s="257"/>
      <c r="AP481" s="257"/>
      <c r="AQ481" s="257"/>
      <c r="AR481" s="257"/>
      <c r="AS481" s="257"/>
      <c r="AT481" s="257"/>
      <c r="AU481" s="257"/>
      <c r="AV481" s="257"/>
      <c r="AW481" s="257"/>
      <c r="AX481" s="257"/>
      <c r="AY481" s="257"/>
      <c r="AZ481" s="257"/>
      <c r="BA481" s="257"/>
      <c r="BB481" s="257"/>
      <c r="BC481" s="257"/>
      <c r="BD481" s="257"/>
      <c r="BE481" s="257"/>
      <c r="BF481" s="257"/>
      <c r="BG481" s="257"/>
      <c r="BH481" s="257"/>
      <c r="BI481" s="257"/>
      <c r="BJ481" s="257"/>
      <c r="BK481" s="257"/>
      <c r="BL481" s="257"/>
      <c r="BM481" s="257"/>
      <c r="BN481" s="257"/>
      <c r="BO481" s="257"/>
      <c r="BP481" s="257"/>
      <c r="BQ481" s="257"/>
      <c r="BR481" s="257"/>
      <c r="BS481" s="257"/>
      <c r="BT481" s="257"/>
      <c r="BU481" s="257"/>
      <c r="BV481" s="257"/>
      <c r="BW481" s="257"/>
      <c r="BX481" s="257"/>
      <c r="BY481" s="257"/>
      <c r="BZ481" s="257"/>
      <c r="CA481" s="257"/>
      <c r="CB481" s="257"/>
      <c r="CC481" s="257"/>
      <c r="CD481" s="257"/>
      <c r="CE481" s="256"/>
      <c r="CF481" s="256"/>
      <c r="CG481" s="256"/>
      <c r="CH481" s="256"/>
      <c r="CI481" s="256"/>
      <c r="CJ481" s="256"/>
      <c r="CK481" s="256"/>
      <c r="CL481" s="256"/>
      <c r="CM481" s="256"/>
      <c r="CN481" s="256"/>
      <c r="CO481" s="256"/>
      <c r="CP481" s="256"/>
      <c r="CQ481" s="256"/>
    </row>
    <row r="482" spans="1:95" s="1" customFormat="1" ht="30" customHeight="1" thickBot="1" x14ac:dyDescent="0.25">
      <c r="A482" s="362"/>
      <c r="B482" s="274">
        <v>5900</v>
      </c>
      <c r="C482" s="187" t="s">
        <v>158</v>
      </c>
      <c r="D482" s="34" t="s">
        <v>573</v>
      </c>
      <c r="E482" s="69"/>
      <c r="F482" s="34" t="s">
        <v>573</v>
      </c>
      <c r="G482" s="71"/>
      <c r="H482" s="34" t="s">
        <v>573</v>
      </c>
      <c r="I482" s="69"/>
      <c r="J482" s="188"/>
      <c r="K482" s="71"/>
      <c r="L482" s="68"/>
      <c r="M482" s="69"/>
      <c r="N482" s="70"/>
      <c r="O482" s="69"/>
      <c r="P482" s="68"/>
      <c r="Q482" s="69"/>
      <c r="R482" s="68"/>
      <c r="S482" s="69"/>
      <c r="T482" s="68"/>
      <c r="U482" s="480"/>
      <c r="V482" s="34"/>
      <c r="W482" s="69"/>
      <c r="X482" s="180"/>
      <c r="Y482" s="180"/>
      <c r="Z482" s="391"/>
      <c r="AA482" s="256"/>
      <c r="AB482" s="64"/>
      <c r="AC482" s="225"/>
      <c r="AD482" s="228"/>
      <c r="AE482" s="225"/>
      <c r="AF482" s="225"/>
      <c r="AG482" s="225"/>
      <c r="AH482" s="225"/>
      <c r="AI482" s="225"/>
      <c r="AJ482" s="225"/>
      <c r="AK482" s="225"/>
      <c r="AL482" s="225"/>
      <c r="AM482" s="225"/>
      <c r="AN482" s="225"/>
      <c r="AO482" s="225"/>
      <c r="AP482" s="225"/>
      <c r="AQ482" s="225"/>
      <c r="AR482" s="225"/>
      <c r="AS482" s="225"/>
      <c r="AT482" s="225"/>
      <c r="AU482" s="225"/>
      <c r="AV482" s="225"/>
      <c r="AW482" s="225"/>
      <c r="AX482" s="225"/>
      <c r="AY482" s="225"/>
      <c r="AZ482" s="225"/>
      <c r="BA482" s="225"/>
      <c r="BB482" s="225"/>
      <c r="BC482" s="225"/>
      <c r="BD482" s="225"/>
      <c r="BE482" s="225"/>
      <c r="BF482" s="225"/>
      <c r="BG482" s="225"/>
      <c r="BH482" s="225"/>
      <c r="BI482" s="225"/>
      <c r="BJ482" s="225"/>
      <c r="BK482" s="225"/>
      <c r="BL482" s="225"/>
      <c r="BM482" s="225"/>
      <c r="BN482" s="225"/>
      <c r="BO482" s="225"/>
      <c r="BP482" s="225"/>
      <c r="BQ482" s="225"/>
      <c r="BR482" s="225"/>
      <c r="BS482" s="225"/>
      <c r="BT482" s="225"/>
      <c r="BU482" s="225"/>
      <c r="BV482" s="225"/>
      <c r="BW482" s="225"/>
      <c r="BX482" s="225"/>
      <c r="BY482" s="225"/>
      <c r="BZ482" s="225"/>
      <c r="CA482" s="225"/>
      <c r="CB482" s="225"/>
      <c r="CC482" s="225"/>
      <c r="CD482" s="225"/>
      <c r="CE482" s="64"/>
      <c r="CF482" s="64"/>
      <c r="CG482" s="64"/>
      <c r="CH482" s="64"/>
      <c r="CI482" s="64"/>
      <c r="CJ482" s="64"/>
      <c r="CK482" s="64"/>
      <c r="CL482" s="64"/>
      <c r="CM482" s="64"/>
      <c r="CN482" s="64"/>
      <c r="CO482" s="64"/>
      <c r="CP482" s="64"/>
      <c r="CQ482" s="64"/>
    </row>
    <row r="483" spans="1:95" s="1" customFormat="1" ht="48" customHeight="1" thickBot="1" x14ac:dyDescent="0.25">
      <c r="A483" s="375"/>
      <c r="B483" s="266"/>
      <c r="C483" s="163" t="s">
        <v>159</v>
      </c>
      <c r="D483" s="718"/>
      <c r="E483" s="718"/>
      <c r="F483" s="718"/>
      <c r="G483" s="718"/>
      <c r="H483" s="718"/>
      <c r="I483" s="718"/>
      <c r="J483" s="718"/>
      <c r="K483" s="718"/>
      <c r="L483" s="718"/>
      <c r="M483" s="718"/>
      <c r="N483" s="718"/>
      <c r="O483" s="718"/>
      <c r="P483" s="718"/>
      <c r="Q483" s="718"/>
      <c r="R483" s="718"/>
      <c r="S483" s="718"/>
      <c r="T483" s="718"/>
      <c r="U483" s="718"/>
      <c r="V483" s="718"/>
      <c r="W483" s="718"/>
      <c r="X483" s="718"/>
      <c r="Y483" s="718"/>
      <c r="Z483" s="678"/>
      <c r="AA483" s="256"/>
      <c r="AB483" s="64"/>
      <c r="AC483" s="225"/>
      <c r="AD483" s="228"/>
      <c r="AE483" s="225"/>
      <c r="AF483" s="225"/>
      <c r="AG483" s="225"/>
      <c r="AH483" s="225"/>
      <c r="AI483" s="225"/>
      <c r="AJ483" s="225"/>
      <c r="AK483" s="225"/>
      <c r="AL483" s="225"/>
      <c r="AM483" s="225"/>
      <c r="AN483" s="225"/>
      <c r="AO483" s="225"/>
      <c r="AP483" s="225"/>
      <c r="AQ483" s="225"/>
      <c r="AR483" s="225"/>
      <c r="AS483" s="225"/>
      <c r="AT483" s="225"/>
      <c r="AU483" s="225"/>
      <c r="AV483" s="225"/>
      <c r="AW483" s="225"/>
      <c r="AX483" s="225"/>
      <c r="AY483" s="225"/>
      <c r="AZ483" s="225"/>
      <c r="BA483" s="225"/>
      <c r="BB483" s="225"/>
      <c r="BC483" s="225"/>
      <c r="BD483" s="225"/>
      <c r="BE483" s="225"/>
      <c r="BF483" s="225"/>
      <c r="BG483" s="225"/>
      <c r="BH483" s="225"/>
      <c r="BI483" s="225"/>
      <c r="BJ483" s="225"/>
      <c r="BK483" s="225"/>
      <c r="BL483" s="225"/>
      <c r="BM483" s="225"/>
      <c r="BN483" s="225"/>
      <c r="BO483" s="225"/>
      <c r="BP483" s="225"/>
      <c r="BQ483" s="225"/>
      <c r="BR483" s="225"/>
      <c r="BS483" s="225"/>
      <c r="BT483" s="225"/>
      <c r="BU483" s="225"/>
      <c r="BV483" s="225"/>
      <c r="BW483" s="225"/>
      <c r="BX483" s="225"/>
      <c r="BY483" s="225"/>
      <c r="BZ483" s="225"/>
      <c r="CA483" s="225"/>
      <c r="CB483" s="225"/>
      <c r="CC483" s="225"/>
      <c r="CD483" s="225"/>
      <c r="CE483" s="64"/>
      <c r="CF483" s="64"/>
      <c r="CG483" s="64"/>
      <c r="CH483" s="64"/>
      <c r="CI483" s="64"/>
      <c r="CJ483" s="64"/>
      <c r="CK483" s="64"/>
      <c r="CL483" s="64"/>
      <c r="CM483" s="64"/>
      <c r="CN483" s="64"/>
      <c r="CO483" s="64"/>
      <c r="CP483" s="64"/>
      <c r="CQ483" s="64"/>
    </row>
    <row r="484" spans="1:95" s="1" customFormat="1" ht="45" customHeight="1" x14ac:dyDescent="0.2">
      <c r="A484" s="375"/>
      <c r="B484" s="250" t="s">
        <v>7</v>
      </c>
      <c r="C484" s="123" t="s">
        <v>914</v>
      </c>
      <c r="D484" s="650"/>
      <c r="E484" s="705"/>
      <c r="F484" s="650"/>
      <c r="G484" s="705"/>
      <c r="H484" s="650"/>
      <c r="I484" s="705"/>
      <c r="J484" s="650"/>
      <c r="K484" s="705"/>
      <c r="L484" s="650"/>
      <c r="M484" s="705"/>
      <c r="N484" s="650"/>
      <c r="O484" s="705"/>
      <c r="P484" s="650"/>
      <c r="Q484" s="705"/>
      <c r="R484" s="650"/>
      <c r="S484" s="705"/>
      <c r="T484" s="650"/>
      <c r="U484" s="705"/>
      <c r="V484" s="650"/>
      <c r="W484" s="705"/>
      <c r="X484" s="454"/>
      <c r="Y484" s="113">
        <f>IF(OR(D484="s",F484="s",H484="s",J484="s",L484="s",N484="s",P484="s",R484="s",T484="s",V484="s"), 0, IF(OR(D484="a",F484="a",H484="a",J484="a",L484="a",N484="a",P484="a",R484="a",T484="a",V484="a"),Z484,0))</f>
        <v>0</v>
      </c>
      <c r="Z484" s="374">
        <v>40</v>
      </c>
      <c r="AA484" s="256">
        <f>COUNTIF(D484:W484,"a")+COUNTIF(D484:W484,"s")</f>
        <v>0</v>
      </c>
      <c r="AB484" s="447"/>
      <c r="AC484" s="225"/>
      <c r="AD484" s="228" t="s">
        <v>52</v>
      </c>
      <c r="AE484" s="225"/>
      <c r="AF484" s="225"/>
      <c r="AG484" s="225"/>
      <c r="AH484" s="225"/>
      <c r="AI484" s="225"/>
      <c r="AJ484" s="225"/>
      <c r="AK484" s="225"/>
      <c r="AL484" s="225"/>
      <c r="AM484" s="225"/>
      <c r="AN484" s="225"/>
      <c r="AO484" s="225"/>
      <c r="AP484" s="225"/>
      <c r="AQ484" s="225"/>
      <c r="AR484" s="225"/>
      <c r="AS484" s="225"/>
      <c r="AT484" s="225"/>
      <c r="AU484" s="225"/>
      <c r="AV484" s="225"/>
      <c r="AW484" s="225"/>
      <c r="AX484" s="225"/>
      <c r="AY484" s="225"/>
      <c r="AZ484" s="225"/>
      <c r="BA484" s="225"/>
      <c r="BB484" s="225"/>
      <c r="BC484" s="225"/>
      <c r="BD484" s="225"/>
      <c r="BE484" s="225"/>
      <c r="BF484" s="225"/>
      <c r="BG484" s="225"/>
      <c r="BH484" s="225"/>
      <c r="BI484" s="225"/>
      <c r="BJ484" s="225"/>
      <c r="BK484" s="225"/>
      <c r="BL484" s="225"/>
      <c r="BM484" s="225"/>
      <c r="BN484" s="225"/>
      <c r="BO484" s="225"/>
      <c r="BP484" s="225"/>
      <c r="BQ484" s="225"/>
      <c r="BR484" s="225"/>
      <c r="BS484" s="225"/>
      <c r="BT484" s="225"/>
      <c r="BU484" s="225"/>
      <c r="BV484" s="225"/>
      <c r="BW484" s="225"/>
      <c r="BX484" s="225"/>
      <c r="BY484" s="225"/>
      <c r="BZ484" s="225"/>
      <c r="CA484" s="225"/>
      <c r="CB484" s="225"/>
      <c r="CC484" s="225"/>
      <c r="CD484" s="225"/>
      <c r="CE484" s="64"/>
      <c r="CF484" s="64"/>
      <c r="CG484" s="64"/>
      <c r="CH484" s="64"/>
      <c r="CI484" s="64"/>
      <c r="CJ484" s="64"/>
      <c r="CK484" s="64"/>
      <c r="CL484" s="64"/>
      <c r="CM484" s="64"/>
      <c r="CN484" s="64"/>
      <c r="CO484" s="64"/>
      <c r="CP484" s="64"/>
      <c r="CQ484" s="64"/>
    </row>
    <row r="485" spans="1:95" s="1" customFormat="1" ht="67.7" customHeight="1" x14ac:dyDescent="0.2">
      <c r="A485" s="375"/>
      <c r="B485" s="250" t="s">
        <v>8</v>
      </c>
      <c r="C485" s="127" t="s">
        <v>160</v>
      </c>
      <c r="D485" s="651"/>
      <c r="E485" s="682"/>
      <c r="F485" s="651"/>
      <c r="G485" s="682"/>
      <c r="H485" s="651"/>
      <c r="I485" s="682"/>
      <c r="J485" s="651"/>
      <c r="K485" s="682"/>
      <c r="L485" s="651"/>
      <c r="M485" s="682"/>
      <c r="N485" s="651"/>
      <c r="O485" s="682"/>
      <c r="P485" s="651"/>
      <c r="Q485" s="682"/>
      <c r="R485" s="651"/>
      <c r="S485" s="682"/>
      <c r="T485" s="651"/>
      <c r="U485" s="682"/>
      <c r="V485" s="651"/>
      <c r="W485" s="682"/>
      <c r="X485" s="454"/>
      <c r="Y485" s="114">
        <f>IF(OR(D485="s",F485="s",H485="s",J485="s",L485="s",N485="s",P485="s",R485="s",T485="s",V485="s"), 0, IF(OR(D485="a",F485="a",H485="a",J485="a",L485="a",N485="a",P485="a",R485="a",T485="a",V485="a"),Z485,0))</f>
        <v>0</v>
      </c>
      <c r="Z485" s="372">
        <v>10</v>
      </c>
      <c r="AA485" s="256">
        <f>COUNTIF(D485:W485,"a")+COUNTIF(D485:W485,"s")</f>
        <v>0</v>
      </c>
      <c r="AB485" s="447"/>
      <c r="AC485" s="225"/>
      <c r="AD485" s="228"/>
      <c r="AE485" s="225"/>
      <c r="AF485" s="225"/>
      <c r="AG485" s="225"/>
      <c r="AH485" s="225"/>
      <c r="AI485" s="225"/>
      <c r="AJ485" s="225"/>
      <c r="AK485" s="225"/>
      <c r="AL485" s="225"/>
      <c r="AM485" s="225"/>
      <c r="AN485" s="225"/>
      <c r="AO485" s="225"/>
      <c r="AP485" s="225"/>
      <c r="AQ485" s="225"/>
      <c r="AR485" s="225"/>
      <c r="AS485" s="225"/>
      <c r="AT485" s="225"/>
      <c r="AU485" s="225"/>
      <c r="AV485" s="225"/>
      <c r="AW485" s="225"/>
      <c r="AX485" s="225"/>
      <c r="AY485" s="225"/>
      <c r="AZ485" s="225"/>
      <c r="BA485" s="225"/>
      <c r="BB485" s="225"/>
      <c r="BC485" s="225"/>
      <c r="BD485" s="225"/>
      <c r="BE485" s="225"/>
      <c r="BF485" s="225"/>
      <c r="BG485" s="225"/>
      <c r="BH485" s="225"/>
      <c r="BI485" s="225"/>
      <c r="BJ485" s="225"/>
      <c r="BK485" s="225"/>
      <c r="BL485" s="225"/>
      <c r="BM485" s="225"/>
      <c r="BN485" s="225"/>
      <c r="BO485" s="225"/>
      <c r="BP485" s="225"/>
      <c r="BQ485" s="225"/>
      <c r="BR485" s="225"/>
      <c r="BS485" s="225"/>
      <c r="BT485" s="225"/>
      <c r="BU485" s="225"/>
      <c r="BV485" s="225"/>
      <c r="BW485" s="225"/>
      <c r="BX485" s="225"/>
      <c r="BY485" s="225"/>
      <c r="BZ485" s="225"/>
      <c r="CA485" s="225"/>
      <c r="CB485" s="225"/>
      <c r="CC485" s="225"/>
      <c r="CD485" s="225"/>
      <c r="CE485" s="64"/>
      <c r="CF485" s="64"/>
      <c r="CG485" s="64"/>
      <c r="CH485" s="64"/>
      <c r="CI485" s="64"/>
      <c r="CJ485" s="64"/>
      <c r="CK485" s="64"/>
      <c r="CL485" s="64"/>
      <c r="CM485" s="64"/>
      <c r="CN485" s="64"/>
      <c r="CO485" s="64"/>
      <c r="CP485" s="64"/>
      <c r="CQ485" s="64"/>
    </row>
    <row r="486" spans="1:95" s="1" customFormat="1" ht="67.7" customHeight="1" thickBot="1" x14ac:dyDescent="0.25">
      <c r="A486" s="375"/>
      <c r="B486" s="250" t="s">
        <v>9</v>
      </c>
      <c r="C486" s="127" t="s">
        <v>446</v>
      </c>
      <c r="D486" s="652"/>
      <c r="E486" s="716"/>
      <c r="F486" s="652"/>
      <c r="G486" s="716"/>
      <c r="H486" s="652"/>
      <c r="I486" s="716"/>
      <c r="J486" s="652"/>
      <c r="K486" s="716"/>
      <c r="L486" s="652"/>
      <c r="M486" s="716"/>
      <c r="N486" s="652"/>
      <c r="O486" s="716"/>
      <c r="P486" s="652"/>
      <c r="Q486" s="716"/>
      <c r="R486" s="652"/>
      <c r="S486" s="716"/>
      <c r="T486" s="652"/>
      <c r="U486" s="716"/>
      <c r="V486" s="652"/>
      <c r="W486" s="716"/>
      <c r="X486" s="454"/>
      <c r="Y486" s="114">
        <f>IF(OR(D486="s",F486="s",H486="s",J486="s",L486="s",N486="s",P486="s",R486="s",T486="s",V486="s"), 0, IF(OR(D486="a",F486="a",H486="a",J486="a",L486="a",N486="a",P486="a",R486="a",T486="a",V486="a"),Z486,0))</f>
        <v>0</v>
      </c>
      <c r="Z486" s="372">
        <v>10</v>
      </c>
      <c r="AA486" s="256">
        <f>COUNTIF(D486:W486,"a")+COUNTIF(D486:W486,"s")</f>
        <v>0</v>
      </c>
      <c r="AB486" s="447"/>
      <c r="AC486" s="225"/>
      <c r="AD486" s="228"/>
      <c r="AE486" s="225"/>
      <c r="AF486" s="225"/>
      <c r="AG486" s="225"/>
      <c r="AH486" s="225"/>
      <c r="AI486" s="225"/>
      <c r="AJ486" s="225"/>
      <c r="AK486" s="225"/>
      <c r="AL486" s="225"/>
      <c r="AM486" s="225"/>
      <c r="AN486" s="225"/>
      <c r="AO486" s="225"/>
      <c r="AP486" s="225"/>
      <c r="AQ486" s="225"/>
      <c r="AR486" s="225"/>
      <c r="AS486" s="225"/>
      <c r="AT486" s="225"/>
      <c r="AU486" s="225"/>
      <c r="AV486" s="225"/>
      <c r="AW486" s="225"/>
      <c r="AX486" s="225"/>
      <c r="AY486" s="225"/>
      <c r="AZ486" s="225"/>
      <c r="BA486" s="225"/>
      <c r="BB486" s="225"/>
      <c r="BC486" s="225"/>
      <c r="BD486" s="225"/>
      <c r="BE486" s="225"/>
      <c r="BF486" s="225"/>
      <c r="BG486" s="225"/>
      <c r="BH486" s="225"/>
      <c r="BI486" s="225"/>
      <c r="BJ486" s="225"/>
      <c r="BK486" s="225"/>
      <c r="BL486" s="225"/>
      <c r="BM486" s="225"/>
      <c r="BN486" s="225"/>
      <c r="BO486" s="225"/>
      <c r="BP486" s="225"/>
      <c r="BQ486" s="225"/>
      <c r="BR486" s="225"/>
      <c r="BS486" s="225"/>
      <c r="BT486" s="225"/>
      <c r="BU486" s="225"/>
      <c r="BV486" s="225"/>
      <c r="BW486" s="225"/>
      <c r="BX486" s="225"/>
      <c r="BY486" s="225"/>
      <c r="BZ486" s="225"/>
      <c r="CA486" s="225"/>
      <c r="CB486" s="225"/>
      <c r="CC486" s="225"/>
      <c r="CD486" s="225"/>
      <c r="CE486" s="64"/>
      <c r="CF486" s="64"/>
      <c r="CG486" s="64"/>
      <c r="CH486" s="64"/>
      <c r="CI486" s="64"/>
      <c r="CJ486" s="64"/>
      <c r="CK486" s="64"/>
      <c r="CL486" s="64"/>
      <c r="CM486" s="64"/>
      <c r="CN486" s="64"/>
      <c r="CO486" s="64"/>
      <c r="CP486" s="64"/>
      <c r="CQ486" s="64"/>
    </row>
    <row r="487" spans="1:95" s="1" customFormat="1" ht="48" customHeight="1" thickBot="1" x14ac:dyDescent="0.25">
      <c r="A487" s="375"/>
      <c r="B487" s="250"/>
      <c r="C487" s="719" t="s">
        <v>915</v>
      </c>
      <c r="D487" s="718"/>
      <c r="E487" s="718"/>
      <c r="F487" s="718"/>
      <c r="G487" s="718"/>
      <c r="H487" s="718"/>
      <c r="I487" s="718"/>
      <c r="J487" s="718"/>
      <c r="K487" s="718"/>
      <c r="L487" s="718"/>
      <c r="M487" s="718"/>
      <c r="N487" s="718"/>
      <c r="O487" s="718"/>
      <c r="P487" s="718"/>
      <c r="Q487" s="718"/>
      <c r="R487" s="718"/>
      <c r="S487" s="718"/>
      <c r="T487" s="718"/>
      <c r="U487" s="718"/>
      <c r="V487" s="718"/>
      <c r="W487" s="718"/>
      <c r="X487" s="718"/>
      <c r="Y487" s="718"/>
      <c r="Z487" s="678"/>
      <c r="AA487" s="256"/>
      <c r="AB487" s="64"/>
      <c r="AC487" s="225"/>
      <c r="AD487" s="228"/>
      <c r="AE487" s="225"/>
      <c r="AF487" s="225"/>
      <c r="AG487" s="225"/>
      <c r="AH487" s="225"/>
      <c r="AI487" s="225"/>
      <c r="AJ487" s="225"/>
      <c r="AK487" s="225"/>
      <c r="AL487" s="225"/>
      <c r="AM487" s="225"/>
      <c r="AN487" s="225"/>
      <c r="AO487" s="225"/>
      <c r="AP487" s="225"/>
      <c r="AQ487" s="225"/>
      <c r="AR487" s="225"/>
      <c r="AS487" s="225"/>
      <c r="AT487" s="225"/>
      <c r="AU487" s="225"/>
      <c r="AV487" s="225"/>
      <c r="AW487" s="225"/>
      <c r="AX487" s="225"/>
      <c r="AY487" s="225"/>
      <c r="AZ487" s="225"/>
      <c r="BA487" s="225"/>
      <c r="BB487" s="225"/>
      <c r="BC487" s="225"/>
      <c r="BD487" s="225"/>
      <c r="BE487" s="225"/>
      <c r="BF487" s="225"/>
      <c r="BG487" s="225"/>
      <c r="BH487" s="225"/>
      <c r="BI487" s="225"/>
      <c r="BJ487" s="225"/>
      <c r="BK487" s="225"/>
      <c r="BL487" s="225"/>
      <c r="BM487" s="225"/>
      <c r="BN487" s="225"/>
      <c r="BO487" s="225"/>
      <c r="BP487" s="225"/>
      <c r="BQ487" s="225"/>
      <c r="BR487" s="225"/>
      <c r="BS487" s="225"/>
      <c r="BT487" s="225"/>
      <c r="BU487" s="225"/>
      <c r="BV487" s="225"/>
      <c r="BW487" s="225"/>
      <c r="BX487" s="225"/>
      <c r="BY487" s="225"/>
      <c r="BZ487" s="225"/>
      <c r="CA487" s="225"/>
      <c r="CB487" s="225"/>
      <c r="CC487" s="225"/>
      <c r="CD487" s="225"/>
      <c r="CE487" s="64"/>
      <c r="CF487" s="64"/>
      <c r="CG487" s="64"/>
      <c r="CH487" s="64"/>
      <c r="CI487" s="64"/>
      <c r="CJ487" s="64"/>
      <c r="CK487" s="64"/>
      <c r="CL487" s="64"/>
      <c r="CM487" s="64"/>
      <c r="CN487" s="64"/>
      <c r="CO487" s="64"/>
      <c r="CP487" s="64"/>
      <c r="CQ487" s="64"/>
    </row>
    <row r="488" spans="1:95" s="1" customFormat="1" ht="45" customHeight="1" x14ac:dyDescent="0.2">
      <c r="A488" s="375"/>
      <c r="B488" s="250" t="s">
        <v>10</v>
      </c>
      <c r="C488" s="127" t="s">
        <v>916</v>
      </c>
      <c r="D488" s="650"/>
      <c r="E488" s="705"/>
      <c r="F488" s="650"/>
      <c r="G488" s="705"/>
      <c r="H488" s="650"/>
      <c r="I488" s="705"/>
      <c r="J488" s="650"/>
      <c r="K488" s="705"/>
      <c r="L488" s="650"/>
      <c r="M488" s="705"/>
      <c r="N488" s="650"/>
      <c r="O488" s="705"/>
      <c r="P488" s="650"/>
      <c r="Q488" s="705"/>
      <c r="R488" s="650"/>
      <c r="S488" s="705"/>
      <c r="T488" s="650"/>
      <c r="U488" s="705"/>
      <c r="V488" s="650"/>
      <c r="W488" s="705"/>
      <c r="X488" s="436"/>
      <c r="Y488" s="107">
        <f>IF(OR(D488="s",F488="s",H488="s",J488="s",L488="s",N488="s",P488="s",R488="s",T488="s",V488="s"), 0, IF(OR(D488="a",F488="a",H488="a",J488="a",L488="a",N488="a",P488="a",R488="a",T488="a",V488="a"),Z488,0))</f>
        <v>0</v>
      </c>
      <c r="Z488" s="372">
        <f>IF(X488="na",0,40)</f>
        <v>40</v>
      </c>
      <c r="AA488" s="66">
        <f>IF((COUNTIF(D488:W488,"a")+COUNTIF(D488:W488,"s")+COUNTIF(X488,"na"))&gt;0,IF((COUNTIF(D489:W489,"a")+COUNTIF(D489:W489,"s")),0,COUNTIF(D488:W488,"a")+COUNTIF(D488:W488,"s")+COUNTIF(X488,"na")),COUNTIF(D488:W488,"a")+COUNTIF(D488:W488,"s"))</f>
        <v>0</v>
      </c>
      <c r="AB488" s="254"/>
      <c r="AC488" s="225"/>
      <c r="AD488" s="228"/>
      <c r="AE488" s="225"/>
      <c r="AF488" s="225"/>
      <c r="AG488" s="225"/>
      <c r="AH488" s="225"/>
      <c r="AI488" s="225"/>
      <c r="AJ488" s="225"/>
      <c r="AK488" s="225"/>
      <c r="AL488" s="225"/>
      <c r="AM488" s="225"/>
      <c r="AN488" s="225"/>
      <c r="AO488" s="225"/>
      <c r="AP488" s="225"/>
      <c r="AQ488" s="225"/>
      <c r="AR488" s="225"/>
      <c r="AS488" s="225"/>
      <c r="AT488" s="225"/>
      <c r="AU488" s="225"/>
      <c r="AV488" s="225"/>
      <c r="AW488" s="225"/>
      <c r="AX488" s="225"/>
      <c r="AY488" s="225"/>
      <c r="AZ488" s="225"/>
      <c r="BA488" s="225"/>
      <c r="BB488" s="225"/>
      <c r="BC488" s="225"/>
      <c r="BD488" s="225"/>
      <c r="BE488" s="225"/>
      <c r="BF488" s="225"/>
      <c r="BG488" s="225"/>
      <c r="BH488" s="225"/>
      <c r="BI488" s="225"/>
      <c r="BJ488" s="225"/>
      <c r="BK488" s="225"/>
      <c r="BL488" s="225"/>
      <c r="BM488" s="225"/>
      <c r="BN488" s="225"/>
      <c r="BO488" s="225"/>
      <c r="BP488" s="225"/>
      <c r="BQ488" s="225"/>
      <c r="BR488" s="225"/>
      <c r="BS488" s="225"/>
      <c r="BT488" s="225"/>
      <c r="BU488" s="225"/>
      <c r="BV488" s="225"/>
      <c r="BW488" s="225"/>
      <c r="BX488" s="225"/>
      <c r="BY488" s="225"/>
      <c r="BZ488" s="225"/>
      <c r="CA488" s="225"/>
      <c r="CB488" s="225"/>
      <c r="CC488" s="225"/>
      <c r="CD488" s="225"/>
      <c r="CE488" s="64"/>
      <c r="CF488" s="64"/>
      <c r="CG488" s="64"/>
      <c r="CH488" s="64"/>
      <c r="CI488" s="64"/>
      <c r="CJ488" s="64"/>
      <c r="CK488" s="64"/>
      <c r="CL488" s="64"/>
      <c r="CM488" s="64"/>
      <c r="CN488" s="64"/>
      <c r="CO488" s="64"/>
      <c r="CP488" s="64"/>
      <c r="CQ488" s="64"/>
    </row>
    <row r="489" spans="1:95" s="1" customFormat="1" ht="67.7" customHeight="1" x14ac:dyDescent="0.2">
      <c r="A489" s="375"/>
      <c r="B489" s="272" t="s">
        <v>11</v>
      </c>
      <c r="C489" s="185" t="s">
        <v>917</v>
      </c>
      <c r="D489" s="651"/>
      <c r="E489" s="682"/>
      <c r="F489" s="651"/>
      <c r="G489" s="682"/>
      <c r="H489" s="651"/>
      <c r="I489" s="682"/>
      <c r="J489" s="651"/>
      <c r="K489" s="682"/>
      <c r="L489" s="651"/>
      <c r="M489" s="682"/>
      <c r="N489" s="651"/>
      <c r="O489" s="682"/>
      <c r="P489" s="651"/>
      <c r="Q489" s="682"/>
      <c r="R489" s="651"/>
      <c r="S489" s="682"/>
      <c r="T489" s="651"/>
      <c r="U489" s="682"/>
      <c r="V489" s="651"/>
      <c r="W489" s="682"/>
      <c r="X489" s="454"/>
      <c r="Y489" s="104">
        <f>IF(OR(D489="s",F489="s",H489="s",J489="s",L489="s",N489="s",P489="s",R489="s",T489="s",V489="s"), 0, IF(OR(D489="a",F489="a",H489="a",J489="a",L489="a",N489="a",P489="a",R489="a",T489="a",V489="a"),Z489,0))</f>
        <v>0</v>
      </c>
      <c r="Z489" s="372">
        <f>IF(X488="na",0,20)</f>
        <v>20</v>
      </c>
      <c r="AA489" s="66">
        <f>IF((COUNTIF(D489:W489,"a")+COUNTIF(D489:W489,"s"))&gt;0,IF((COUNTIF(D488:W488,"a")+COUNTIF(D488:W488,"s")+COUNTIF(X488,"na")),0,COUNTIF(D489:W489,"a")+COUNTIF(D489:W489,"s")),COUNTIF(D489:W489,"a")+COUNTIF(D489:W489,"s"))</f>
        <v>0</v>
      </c>
      <c r="AB489" s="254"/>
      <c r="AC489" s="225"/>
      <c r="AD489" s="228"/>
      <c r="AE489" s="225"/>
      <c r="AF489" s="225"/>
      <c r="AG489" s="225"/>
      <c r="AH489" s="225"/>
      <c r="AI489" s="225"/>
      <c r="AJ489" s="225"/>
      <c r="AK489" s="225"/>
      <c r="AL489" s="225"/>
      <c r="AM489" s="225"/>
      <c r="AN489" s="225"/>
      <c r="AO489" s="225"/>
      <c r="AP489" s="225"/>
      <c r="AQ489" s="225"/>
      <c r="AR489" s="225"/>
      <c r="AS489" s="225"/>
      <c r="AT489" s="225"/>
      <c r="AU489" s="225"/>
      <c r="AV489" s="225"/>
      <c r="AW489" s="225"/>
      <c r="AX489" s="225"/>
      <c r="AY489" s="225"/>
      <c r="AZ489" s="225"/>
      <c r="BA489" s="225"/>
      <c r="BB489" s="225"/>
      <c r="BC489" s="225"/>
      <c r="BD489" s="225"/>
      <c r="BE489" s="225"/>
      <c r="BF489" s="225"/>
      <c r="BG489" s="225"/>
      <c r="BH489" s="225"/>
      <c r="BI489" s="225"/>
      <c r="BJ489" s="225"/>
      <c r="BK489" s="225"/>
      <c r="BL489" s="225"/>
      <c r="BM489" s="225"/>
      <c r="BN489" s="225"/>
      <c r="BO489" s="225"/>
      <c r="BP489" s="225"/>
      <c r="BQ489" s="225"/>
      <c r="BR489" s="225"/>
      <c r="BS489" s="225"/>
      <c r="BT489" s="225"/>
      <c r="BU489" s="225"/>
      <c r="BV489" s="225"/>
      <c r="BW489" s="225"/>
      <c r="BX489" s="225"/>
      <c r="BY489" s="225"/>
      <c r="BZ489" s="225"/>
      <c r="CA489" s="225"/>
      <c r="CB489" s="225"/>
      <c r="CC489" s="225"/>
      <c r="CD489" s="225"/>
      <c r="CE489" s="64"/>
      <c r="CF489" s="64"/>
      <c r="CG489" s="64"/>
      <c r="CH489" s="64"/>
      <c r="CI489" s="64"/>
      <c r="CJ489" s="64"/>
      <c r="CK489" s="64"/>
      <c r="CL489" s="64"/>
      <c r="CM489" s="64"/>
      <c r="CN489" s="64"/>
      <c r="CO489" s="64"/>
      <c r="CP489" s="64"/>
      <c r="CQ489" s="64"/>
    </row>
    <row r="490" spans="1:95" s="1" customFormat="1" ht="67.7" customHeight="1" thickBot="1" x14ac:dyDescent="0.25">
      <c r="A490" s="375"/>
      <c r="B490" s="250" t="s">
        <v>1199</v>
      </c>
      <c r="C490" s="127" t="s">
        <v>1200</v>
      </c>
      <c r="D490" s="652"/>
      <c r="E490" s="716"/>
      <c r="F490" s="652"/>
      <c r="G490" s="716"/>
      <c r="H490" s="652"/>
      <c r="I490" s="716"/>
      <c r="J490" s="652"/>
      <c r="K490" s="716"/>
      <c r="L490" s="652"/>
      <c r="M490" s="716"/>
      <c r="N490" s="652"/>
      <c r="O490" s="716"/>
      <c r="P490" s="652"/>
      <c r="Q490" s="716"/>
      <c r="R490" s="652"/>
      <c r="S490" s="716"/>
      <c r="T490" s="652"/>
      <c r="U490" s="716"/>
      <c r="V490" s="652"/>
      <c r="W490" s="716"/>
      <c r="X490" s="454"/>
      <c r="Y490" s="114">
        <f>IF(OR(D490="s",F490="s",H490="s",J490="s",L490="s",N490="s",P490="s",R490="s",T490="s",V490="s"), 0, IF(OR(D490="a",F490="a",H490="a",J490="a",L490="a",N490="a",P490="a",R490="a",T490="a",V490="a"),Z490,0))</f>
        <v>0</v>
      </c>
      <c r="Z490" s="372">
        <v>20</v>
      </c>
      <c r="AA490" s="66">
        <f>COUNTIF(D490:W490,"a")+COUNTIF(D490:W490,"s")</f>
        <v>0</v>
      </c>
      <c r="AB490" s="447"/>
      <c r="AC490" s="225"/>
      <c r="AD490" s="228"/>
      <c r="AE490" s="225"/>
      <c r="AF490" s="225"/>
      <c r="AG490" s="225"/>
      <c r="AH490" s="225"/>
      <c r="AI490" s="225"/>
      <c r="AJ490" s="225"/>
      <c r="AK490" s="225"/>
      <c r="AL490" s="225"/>
      <c r="AM490" s="225"/>
      <c r="AN490" s="225"/>
      <c r="AO490" s="225"/>
      <c r="AP490" s="225"/>
      <c r="AQ490" s="225"/>
      <c r="AR490" s="225"/>
      <c r="AS490" s="225"/>
      <c r="AT490" s="225"/>
      <c r="AU490" s="225"/>
      <c r="AV490" s="225"/>
      <c r="AW490" s="225"/>
      <c r="AX490" s="225"/>
      <c r="AY490" s="225"/>
      <c r="AZ490" s="225"/>
      <c r="BA490" s="225"/>
      <c r="BB490" s="225"/>
      <c r="BC490" s="225"/>
      <c r="BD490" s="225"/>
      <c r="BE490" s="225"/>
      <c r="BF490" s="225"/>
      <c r="BG490" s="225"/>
      <c r="BH490" s="225"/>
      <c r="BI490" s="225"/>
      <c r="BJ490" s="225"/>
      <c r="BK490" s="225"/>
      <c r="BL490" s="225"/>
      <c r="BM490" s="225"/>
      <c r="BN490" s="225"/>
      <c r="BO490" s="225"/>
      <c r="BP490" s="225"/>
      <c r="BQ490" s="225"/>
      <c r="BR490" s="225"/>
      <c r="BS490" s="225"/>
      <c r="BT490" s="225"/>
      <c r="BU490" s="225"/>
      <c r="BV490" s="225"/>
      <c r="BW490" s="225"/>
      <c r="BX490" s="225"/>
      <c r="BY490" s="225"/>
      <c r="BZ490" s="225"/>
      <c r="CA490" s="225"/>
      <c r="CB490" s="225"/>
      <c r="CC490" s="225"/>
      <c r="CD490" s="225"/>
      <c r="CE490" s="64"/>
      <c r="CF490" s="64"/>
      <c r="CG490" s="64"/>
      <c r="CH490" s="64"/>
      <c r="CI490" s="64"/>
      <c r="CJ490" s="64"/>
      <c r="CK490" s="64"/>
      <c r="CL490" s="64"/>
      <c r="CM490" s="64"/>
      <c r="CN490" s="64"/>
      <c r="CO490" s="64"/>
      <c r="CP490" s="64"/>
      <c r="CQ490" s="64"/>
    </row>
    <row r="491" spans="1:95" s="1" customFormat="1" ht="21" customHeight="1" thickTop="1" thickBot="1" x14ac:dyDescent="0.25">
      <c r="A491" s="375"/>
      <c r="B491" s="7"/>
      <c r="C491" s="137"/>
      <c r="D491" s="697" t="s">
        <v>199</v>
      </c>
      <c r="E491" s="709"/>
      <c r="F491" s="709"/>
      <c r="G491" s="709"/>
      <c r="H491" s="709"/>
      <c r="I491" s="709"/>
      <c r="J491" s="709"/>
      <c r="K491" s="709"/>
      <c r="L491" s="709"/>
      <c r="M491" s="709"/>
      <c r="N491" s="709"/>
      <c r="O491" s="709"/>
      <c r="P491" s="709"/>
      <c r="Q491" s="709"/>
      <c r="R491" s="709"/>
      <c r="S491" s="709"/>
      <c r="T491" s="709"/>
      <c r="U491" s="709"/>
      <c r="V491" s="709"/>
      <c r="W491" s="709"/>
      <c r="X491" s="710"/>
      <c r="Y491" s="245">
        <f>SUM(Y484:Y490)</f>
        <v>0</v>
      </c>
      <c r="Z491" s="373">
        <f>SUM(Z484:Z488,Z490)</f>
        <v>120</v>
      </c>
      <c r="AA491" s="256"/>
      <c r="AB491" s="64"/>
      <c r="AC491" s="225"/>
      <c r="AD491" s="228"/>
      <c r="AE491" s="225"/>
      <c r="AF491" s="225"/>
      <c r="AG491" s="225"/>
      <c r="AH491" s="225"/>
      <c r="AI491" s="225"/>
      <c r="AJ491" s="225"/>
      <c r="AK491" s="225"/>
      <c r="AL491" s="225"/>
      <c r="AM491" s="225"/>
      <c r="AN491" s="225"/>
      <c r="AO491" s="225"/>
      <c r="AP491" s="225"/>
      <c r="AQ491" s="225"/>
      <c r="AR491" s="225"/>
      <c r="AS491" s="225"/>
      <c r="AT491" s="225"/>
      <c r="AU491" s="225"/>
      <c r="AV491" s="225"/>
      <c r="AW491" s="225"/>
      <c r="AX491" s="225"/>
      <c r="AY491" s="225"/>
      <c r="AZ491" s="225"/>
      <c r="BA491" s="225"/>
      <c r="BB491" s="225"/>
      <c r="BC491" s="225"/>
      <c r="BD491" s="225"/>
      <c r="BE491" s="225"/>
      <c r="BF491" s="225"/>
      <c r="BG491" s="225"/>
      <c r="BH491" s="225"/>
      <c r="BI491" s="225"/>
      <c r="BJ491" s="225"/>
      <c r="BK491" s="225"/>
      <c r="BL491" s="225"/>
      <c r="BM491" s="225"/>
      <c r="BN491" s="225"/>
      <c r="BO491" s="225"/>
      <c r="BP491" s="225"/>
      <c r="BQ491" s="225"/>
      <c r="BR491" s="225"/>
      <c r="BS491" s="225"/>
      <c r="BT491" s="225"/>
      <c r="BU491" s="225"/>
      <c r="BV491" s="225"/>
      <c r="BW491" s="225"/>
      <c r="BX491" s="225"/>
      <c r="BY491" s="225"/>
      <c r="BZ491" s="225"/>
      <c r="CA491" s="225"/>
      <c r="CB491" s="225"/>
      <c r="CC491" s="225"/>
      <c r="CD491" s="225"/>
      <c r="CE491" s="64"/>
      <c r="CF491" s="64"/>
      <c r="CG491" s="64"/>
      <c r="CH491" s="64"/>
      <c r="CI491" s="64"/>
      <c r="CJ491" s="64"/>
      <c r="CK491" s="64"/>
      <c r="CL491" s="64"/>
      <c r="CM491" s="64"/>
      <c r="CN491" s="64"/>
      <c r="CO491" s="64"/>
      <c r="CP491" s="64"/>
      <c r="CQ491" s="64"/>
    </row>
    <row r="492" spans="1:95" s="1" customFormat="1" ht="21" customHeight="1" thickBot="1" x14ac:dyDescent="0.25">
      <c r="A492" s="365"/>
      <c r="B492" s="189"/>
      <c r="C492" s="338"/>
      <c r="D492" s="700"/>
      <c r="E492" s="701"/>
      <c r="F492" s="720">
        <v>40</v>
      </c>
      <c r="G492" s="694"/>
      <c r="H492" s="694"/>
      <c r="I492" s="694"/>
      <c r="J492" s="694"/>
      <c r="K492" s="694"/>
      <c r="L492" s="694"/>
      <c r="M492" s="694"/>
      <c r="N492" s="694"/>
      <c r="O492" s="694"/>
      <c r="P492" s="694"/>
      <c r="Q492" s="694"/>
      <c r="R492" s="694"/>
      <c r="S492" s="694"/>
      <c r="T492" s="694"/>
      <c r="U492" s="694"/>
      <c r="V492" s="694"/>
      <c r="W492" s="694"/>
      <c r="X492" s="694"/>
      <c r="Y492" s="694"/>
      <c r="Z492" s="695"/>
      <c r="AA492" s="256"/>
      <c r="AB492" s="64"/>
      <c r="AC492" s="225"/>
      <c r="AD492" s="228"/>
      <c r="AE492" s="225"/>
      <c r="AF492" s="225"/>
      <c r="AG492" s="225"/>
      <c r="AH492" s="225"/>
      <c r="AI492" s="225"/>
      <c r="AJ492" s="225"/>
      <c r="AK492" s="225"/>
      <c r="AL492" s="225"/>
      <c r="AM492" s="225"/>
      <c r="AN492" s="225"/>
      <c r="AO492" s="225"/>
      <c r="AP492" s="225"/>
      <c r="AQ492" s="225"/>
      <c r="AR492" s="225"/>
      <c r="AS492" s="225"/>
      <c r="AT492" s="225"/>
      <c r="AU492" s="225"/>
      <c r="AV492" s="225"/>
      <c r="AW492" s="225"/>
      <c r="AX492" s="225"/>
      <c r="AY492" s="225"/>
      <c r="AZ492" s="225"/>
      <c r="BA492" s="225"/>
      <c r="BB492" s="225"/>
      <c r="BC492" s="225"/>
      <c r="BD492" s="225"/>
      <c r="BE492" s="225"/>
      <c r="BF492" s="225"/>
      <c r="BG492" s="225"/>
      <c r="BH492" s="225"/>
      <c r="BI492" s="225"/>
      <c r="BJ492" s="225"/>
      <c r="BK492" s="225"/>
      <c r="BL492" s="225"/>
      <c r="BM492" s="225"/>
      <c r="BN492" s="225"/>
      <c r="BO492" s="225"/>
      <c r="BP492" s="225"/>
      <c r="BQ492" s="225"/>
      <c r="BR492" s="225"/>
      <c r="BS492" s="225"/>
      <c r="BT492" s="225"/>
      <c r="BU492" s="225"/>
      <c r="BV492" s="225"/>
      <c r="BW492" s="225"/>
      <c r="BX492" s="225"/>
      <c r="BY492" s="225"/>
      <c r="BZ492" s="225"/>
      <c r="CA492" s="225"/>
      <c r="CB492" s="225"/>
      <c r="CC492" s="225"/>
      <c r="CD492" s="225"/>
      <c r="CE492" s="64"/>
      <c r="CF492" s="64"/>
      <c r="CG492" s="64"/>
      <c r="CH492" s="64"/>
      <c r="CI492" s="64"/>
      <c r="CJ492" s="64"/>
      <c r="CK492" s="64"/>
      <c r="CL492" s="64"/>
      <c r="CM492" s="64"/>
      <c r="CN492" s="64"/>
      <c r="CO492" s="64"/>
      <c r="CP492" s="64"/>
      <c r="CQ492" s="64"/>
    </row>
    <row r="493" spans="1:95" s="1" customFormat="1" ht="30" customHeight="1" thickBot="1" x14ac:dyDescent="0.25">
      <c r="A493" s="624"/>
      <c r="B493" s="241">
        <v>5910</v>
      </c>
      <c r="C493" s="196" t="s">
        <v>286</v>
      </c>
      <c r="D493" s="29" t="s">
        <v>573</v>
      </c>
      <c r="E493" s="37"/>
      <c r="F493" s="29" t="s">
        <v>573</v>
      </c>
      <c r="G493" s="39"/>
      <c r="H493" s="29" t="s">
        <v>573</v>
      </c>
      <c r="I493" s="37"/>
      <c r="J493" s="31"/>
      <c r="K493" s="39"/>
      <c r="L493" s="36"/>
      <c r="M493" s="37"/>
      <c r="N493" s="38"/>
      <c r="O493" s="37"/>
      <c r="P493" s="36"/>
      <c r="Q493" s="37"/>
      <c r="R493" s="36"/>
      <c r="S493" s="37"/>
      <c r="T493" s="36"/>
      <c r="U493" s="625"/>
      <c r="V493" s="29"/>
      <c r="W493" s="37"/>
      <c r="X493" s="173"/>
      <c r="Y493" s="173"/>
      <c r="Z493" s="369"/>
      <c r="AA493" s="256"/>
      <c r="AB493" s="64"/>
      <c r="AC493" s="225"/>
      <c r="AD493" s="228"/>
      <c r="AE493" s="225"/>
      <c r="AF493" s="225"/>
      <c r="AG493" s="225"/>
      <c r="AH493" s="225"/>
      <c r="AI493" s="225"/>
      <c r="AJ493" s="225"/>
      <c r="AK493" s="225"/>
      <c r="AL493" s="225"/>
      <c r="AM493" s="225"/>
      <c r="AN493" s="225"/>
      <c r="AO493" s="225"/>
      <c r="AP493" s="225"/>
      <c r="AQ493" s="225"/>
      <c r="AR493" s="225"/>
      <c r="AS493" s="225"/>
      <c r="AT493" s="225"/>
      <c r="AU493" s="225"/>
      <c r="AV493" s="225"/>
      <c r="AW493" s="225"/>
      <c r="AX493" s="225"/>
      <c r="AY493" s="225"/>
      <c r="AZ493" s="225"/>
      <c r="BA493" s="225"/>
      <c r="BB493" s="225"/>
      <c r="BC493" s="225"/>
      <c r="BD493" s="225"/>
      <c r="BE493" s="225"/>
      <c r="BF493" s="225"/>
      <c r="BG493" s="225"/>
      <c r="BH493" s="225"/>
      <c r="BI493" s="225"/>
      <c r="BJ493" s="225"/>
      <c r="BK493" s="225"/>
      <c r="BL493" s="225"/>
      <c r="BM493" s="225"/>
      <c r="BN493" s="225"/>
      <c r="BO493" s="225"/>
      <c r="BP493" s="225"/>
      <c r="BQ493" s="225"/>
      <c r="BR493" s="225"/>
      <c r="BS493" s="225"/>
      <c r="BT493" s="225"/>
      <c r="BU493" s="225"/>
      <c r="BV493" s="225"/>
      <c r="BW493" s="225"/>
      <c r="BX493" s="225"/>
      <c r="BY493" s="225"/>
      <c r="BZ493" s="225"/>
      <c r="CA493" s="225"/>
      <c r="CB493" s="225"/>
      <c r="CC493" s="225"/>
      <c r="CD493" s="225"/>
      <c r="CE493" s="64"/>
      <c r="CF493" s="64"/>
      <c r="CG493" s="64"/>
      <c r="CH493" s="64"/>
      <c r="CI493" s="64"/>
      <c r="CJ493" s="64"/>
      <c r="CK493" s="64"/>
      <c r="CL493" s="64"/>
      <c r="CM493" s="64"/>
      <c r="CN493" s="64"/>
      <c r="CO493" s="64"/>
      <c r="CP493" s="64"/>
      <c r="CQ493" s="64"/>
    </row>
    <row r="494" spans="1:95" s="1" customFormat="1" ht="30" customHeight="1" thickBot="1" x14ac:dyDescent="0.25">
      <c r="A494" s="375"/>
      <c r="B494" s="241"/>
      <c r="C494" s="163" t="s">
        <v>408</v>
      </c>
      <c r="D494" s="717"/>
      <c r="E494" s="718"/>
      <c r="F494" s="718"/>
      <c r="G494" s="718"/>
      <c r="H494" s="718"/>
      <c r="I494" s="718"/>
      <c r="J494" s="718"/>
      <c r="K494" s="718"/>
      <c r="L494" s="718"/>
      <c r="M494" s="718"/>
      <c r="N494" s="718"/>
      <c r="O494" s="718"/>
      <c r="P494" s="718"/>
      <c r="Q494" s="718"/>
      <c r="R494" s="718"/>
      <c r="S494" s="718"/>
      <c r="T494" s="718"/>
      <c r="U494" s="718"/>
      <c r="V494" s="718"/>
      <c r="W494" s="718"/>
      <c r="X494" s="718"/>
      <c r="Y494" s="718"/>
      <c r="Z494" s="678"/>
      <c r="AA494" s="256"/>
      <c r="AB494" s="64"/>
      <c r="AC494" s="225"/>
      <c r="AD494" s="228"/>
      <c r="AE494" s="225"/>
      <c r="AF494" s="225"/>
      <c r="AG494" s="225"/>
      <c r="AH494" s="225"/>
      <c r="AI494" s="225"/>
      <c r="AJ494" s="225"/>
      <c r="AK494" s="225"/>
      <c r="AL494" s="225"/>
      <c r="AM494" s="225"/>
      <c r="AN494" s="225"/>
      <c r="AO494" s="225"/>
      <c r="AP494" s="225"/>
      <c r="AQ494" s="225"/>
      <c r="AR494" s="225"/>
      <c r="AS494" s="225"/>
      <c r="AT494" s="225"/>
      <c r="AU494" s="225"/>
      <c r="AV494" s="225"/>
      <c r="AW494" s="225"/>
      <c r="AX494" s="225"/>
      <c r="AY494" s="225"/>
      <c r="AZ494" s="225"/>
      <c r="BA494" s="225"/>
      <c r="BB494" s="225"/>
      <c r="BC494" s="225"/>
      <c r="BD494" s="225"/>
      <c r="BE494" s="225"/>
      <c r="BF494" s="225"/>
      <c r="BG494" s="225"/>
      <c r="BH494" s="225"/>
      <c r="BI494" s="225"/>
      <c r="BJ494" s="225"/>
      <c r="BK494" s="225"/>
      <c r="BL494" s="225"/>
      <c r="BM494" s="225"/>
      <c r="BN494" s="225"/>
      <c r="BO494" s="225"/>
      <c r="BP494" s="225"/>
      <c r="BQ494" s="225"/>
      <c r="BR494" s="225"/>
      <c r="BS494" s="225"/>
      <c r="BT494" s="225"/>
      <c r="BU494" s="225"/>
      <c r="BV494" s="225"/>
      <c r="BW494" s="225"/>
      <c r="BX494" s="225"/>
      <c r="BY494" s="225"/>
      <c r="BZ494" s="225"/>
      <c r="CA494" s="225"/>
      <c r="CB494" s="225"/>
      <c r="CC494" s="225"/>
      <c r="CD494" s="225"/>
      <c r="CE494" s="64"/>
      <c r="CF494" s="64"/>
      <c r="CG494" s="64"/>
      <c r="CH494" s="64"/>
      <c r="CI494" s="64"/>
      <c r="CJ494" s="64"/>
      <c r="CK494" s="64"/>
      <c r="CL494" s="64"/>
      <c r="CM494" s="64"/>
      <c r="CN494" s="64"/>
      <c r="CO494" s="64"/>
      <c r="CP494" s="64"/>
      <c r="CQ494" s="64"/>
    </row>
    <row r="495" spans="1:95" s="1" customFormat="1" ht="88.5" customHeight="1" x14ac:dyDescent="0.2">
      <c r="A495" s="375"/>
      <c r="B495" s="266" t="s">
        <v>918</v>
      </c>
      <c r="C495" s="123" t="s">
        <v>919</v>
      </c>
      <c r="D495" s="650"/>
      <c r="E495" s="705"/>
      <c r="F495" s="650"/>
      <c r="G495" s="705"/>
      <c r="H495" s="650"/>
      <c r="I495" s="705"/>
      <c r="J495" s="650"/>
      <c r="K495" s="705"/>
      <c r="L495" s="650"/>
      <c r="M495" s="705"/>
      <c r="N495" s="650"/>
      <c r="O495" s="705"/>
      <c r="P495" s="650"/>
      <c r="Q495" s="705"/>
      <c r="R495" s="650"/>
      <c r="S495" s="705"/>
      <c r="T495" s="650"/>
      <c r="U495" s="705"/>
      <c r="V495" s="650"/>
      <c r="W495" s="705"/>
      <c r="X495" s="436"/>
      <c r="Y495" s="114">
        <f t="shared" ref="Y495:Y499" si="60">IF(OR(D495="s",F495="s",H495="s",J495="s",L495="s",N495="s",P495="s",R495="s",T495="s",V495="s"), 0, IF(OR(D495="a",F495="a",H495="a",J495="a",L495="a",N495="a",P495="a",R495="a",T495="a",V495="a"),Z495,0))</f>
        <v>0</v>
      </c>
      <c r="Z495" s="374">
        <f>IF(X495="na",0,20)</f>
        <v>20</v>
      </c>
      <c r="AA495" s="256">
        <f t="shared" ref="AA495:AA501" si="61">COUNTIF(D495:W495,"a")+COUNTIF(D495:W495,"s")+COUNTIF(X495,"NA")</f>
        <v>0</v>
      </c>
      <c r="AB495" s="254"/>
      <c r="AC495" s="225"/>
      <c r="AD495" s="228"/>
      <c r="AE495" s="225"/>
      <c r="AF495" s="225"/>
      <c r="AG495" s="225"/>
      <c r="AH495" s="225"/>
      <c r="AI495" s="225"/>
      <c r="AJ495" s="225"/>
      <c r="AK495" s="225"/>
      <c r="AL495" s="225"/>
      <c r="AM495" s="225"/>
      <c r="AN495" s="225"/>
      <c r="AO495" s="225"/>
      <c r="AP495" s="225"/>
      <c r="AQ495" s="225"/>
      <c r="AR495" s="225"/>
      <c r="AS495" s="225"/>
      <c r="AT495" s="225"/>
      <c r="AU495" s="225"/>
      <c r="AV495" s="225"/>
      <c r="AW495" s="225"/>
      <c r="AX495" s="225"/>
      <c r="AY495" s="225"/>
      <c r="AZ495" s="225"/>
      <c r="BA495" s="225"/>
      <c r="BB495" s="225"/>
      <c r="BC495" s="225"/>
      <c r="BD495" s="225"/>
      <c r="BE495" s="225"/>
      <c r="BF495" s="225"/>
      <c r="BG495" s="225"/>
      <c r="BH495" s="225"/>
      <c r="BI495" s="225"/>
      <c r="BJ495" s="225"/>
      <c r="BK495" s="225"/>
      <c r="BL495" s="225"/>
      <c r="BM495" s="225"/>
      <c r="BN495" s="225"/>
      <c r="BO495" s="225"/>
      <c r="BP495" s="225"/>
      <c r="BQ495" s="225"/>
      <c r="BR495" s="225"/>
      <c r="BS495" s="225"/>
      <c r="BT495" s="225"/>
      <c r="BU495" s="225"/>
      <c r="BV495" s="225"/>
      <c r="BW495" s="225"/>
      <c r="BX495" s="225"/>
      <c r="BY495" s="225"/>
      <c r="BZ495" s="225"/>
      <c r="CA495" s="225"/>
      <c r="CB495" s="225"/>
      <c r="CC495" s="225"/>
      <c r="CD495" s="225"/>
      <c r="CE495" s="64"/>
      <c r="CF495" s="64"/>
      <c r="CG495" s="64"/>
      <c r="CH495" s="64"/>
      <c r="CI495" s="64"/>
      <c r="CJ495" s="64"/>
      <c r="CK495" s="64"/>
      <c r="CL495" s="64"/>
      <c r="CM495" s="64"/>
      <c r="CN495" s="64"/>
      <c r="CO495" s="64"/>
      <c r="CP495" s="64"/>
      <c r="CQ495" s="64"/>
    </row>
    <row r="496" spans="1:95" s="1" customFormat="1" ht="45" customHeight="1" x14ac:dyDescent="0.2">
      <c r="A496" s="375"/>
      <c r="B496" s="250" t="s">
        <v>12</v>
      </c>
      <c r="C496" s="127" t="s">
        <v>920</v>
      </c>
      <c r="D496" s="651"/>
      <c r="E496" s="682"/>
      <c r="F496" s="651"/>
      <c r="G496" s="682"/>
      <c r="H496" s="651"/>
      <c r="I496" s="682"/>
      <c r="J496" s="651"/>
      <c r="K496" s="682"/>
      <c r="L496" s="651"/>
      <c r="M496" s="682"/>
      <c r="N496" s="651"/>
      <c r="O496" s="682"/>
      <c r="P496" s="651"/>
      <c r="Q496" s="682"/>
      <c r="R496" s="651"/>
      <c r="S496" s="682"/>
      <c r="T496" s="651"/>
      <c r="U496" s="682"/>
      <c r="V496" s="651"/>
      <c r="W496" s="682"/>
      <c r="X496" s="437" t="str">
        <f>IF(X495="na","na","")</f>
        <v/>
      </c>
      <c r="Y496" s="114">
        <f t="shared" si="60"/>
        <v>0</v>
      </c>
      <c r="Z496" s="372">
        <f>IF(X496="na",0,10)</f>
        <v>10</v>
      </c>
      <c r="AA496" s="256">
        <f t="shared" si="61"/>
        <v>0</v>
      </c>
      <c r="AB496" s="254"/>
      <c r="AC496" s="225"/>
      <c r="AD496" s="228"/>
      <c r="AE496" s="225"/>
      <c r="AF496" s="225"/>
      <c r="AG496" s="225"/>
      <c r="AH496" s="225"/>
      <c r="AI496" s="225"/>
      <c r="AJ496" s="225"/>
      <c r="AK496" s="225"/>
      <c r="AL496" s="225"/>
      <c r="AM496" s="225"/>
      <c r="AN496" s="225"/>
      <c r="AO496" s="225"/>
      <c r="AP496" s="225"/>
      <c r="AQ496" s="225"/>
      <c r="AR496" s="225"/>
      <c r="AS496" s="225"/>
      <c r="AT496" s="225"/>
      <c r="AU496" s="225"/>
      <c r="AV496" s="225"/>
      <c r="AW496" s="225"/>
      <c r="AX496" s="225"/>
      <c r="AY496" s="225"/>
      <c r="AZ496" s="225"/>
      <c r="BA496" s="225"/>
      <c r="BB496" s="225"/>
      <c r="BC496" s="225"/>
      <c r="BD496" s="225"/>
      <c r="BE496" s="225"/>
      <c r="BF496" s="225"/>
      <c r="BG496" s="225"/>
      <c r="BH496" s="225"/>
      <c r="BI496" s="225"/>
      <c r="BJ496" s="225"/>
      <c r="BK496" s="225"/>
      <c r="BL496" s="225"/>
      <c r="BM496" s="225"/>
      <c r="BN496" s="225"/>
      <c r="BO496" s="225"/>
      <c r="BP496" s="225"/>
      <c r="BQ496" s="225"/>
      <c r="BR496" s="225"/>
      <c r="BS496" s="225"/>
      <c r="BT496" s="225"/>
      <c r="BU496" s="225"/>
      <c r="BV496" s="225"/>
      <c r="BW496" s="225"/>
      <c r="BX496" s="225"/>
      <c r="BY496" s="225"/>
      <c r="BZ496" s="225"/>
      <c r="CA496" s="225"/>
      <c r="CB496" s="225"/>
      <c r="CC496" s="225"/>
      <c r="CD496" s="225"/>
      <c r="CE496" s="64"/>
      <c r="CF496" s="64"/>
      <c r="CG496" s="64"/>
      <c r="CH496" s="64"/>
      <c r="CI496" s="64"/>
      <c r="CJ496" s="64"/>
      <c r="CK496" s="64"/>
      <c r="CL496" s="64"/>
      <c r="CM496" s="64"/>
      <c r="CN496" s="64"/>
      <c r="CO496" s="64"/>
      <c r="CP496" s="64"/>
      <c r="CQ496" s="64"/>
    </row>
    <row r="497" spans="1:95" s="1" customFormat="1" ht="88.5" customHeight="1" x14ac:dyDescent="0.2">
      <c r="A497" s="375"/>
      <c r="B497" s="250" t="s">
        <v>13</v>
      </c>
      <c r="C497" s="156" t="s">
        <v>575</v>
      </c>
      <c r="D497" s="651"/>
      <c r="E497" s="682"/>
      <c r="F497" s="651"/>
      <c r="G497" s="682"/>
      <c r="H497" s="651"/>
      <c r="I497" s="682"/>
      <c r="J497" s="651"/>
      <c r="K497" s="682"/>
      <c r="L497" s="651"/>
      <c r="M497" s="682"/>
      <c r="N497" s="651"/>
      <c r="O497" s="682"/>
      <c r="P497" s="651"/>
      <c r="Q497" s="682"/>
      <c r="R497" s="651"/>
      <c r="S497" s="682"/>
      <c r="T497" s="651"/>
      <c r="U497" s="682"/>
      <c r="V497" s="651"/>
      <c r="W497" s="682"/>
      <c r="X497" s="437" t="str">
        <f>IF(X495="na","na","")</f>
        <v/>
      </c>
      <c r="Y497" s="114">
        <f>IF(OR(D497="s",F497="s",H497="s",J497="s",L497="s",N497="s",P497="s",R497="s",T497="s",V497="s"), 0, IF(OR(D497="a",F497="a",H497="a",J497="a",L497="a",N497="a",P497="a",R497="a",T497="a",V497="a"),Z497,0))</f>
        <v>0</v>
      </c>
      <c r="Z497" s="372">
        <f>IF(X497="na", 0,20)</f>
        <v>20</v>
      </c>
      <c r="AA497" s="256">
        <f t="shared" si="61"/>
        <v>0</v>
      </c>
      <c r="AB497" s="254"/>
      <c r="AC497" s="225"/>
      <c r="AD497" s="228"/>
      <c r="AE497" s="225"/>
      <c r="AF497" s="225"/>
      <c r="AG497" s="225"/>
      <c r="AH497" s="225"/>
      <c r="AI497" s="225"/>
      <c r="AJ497" s="225"/>
      <c r="AK497" s="225"/>
      <c r="AL497" s="225"/>
      <c r="AM497" s="225"/>
      <c r="AN497" s="225"/>
      <c r="AO497" s="225"/>
      <c r="AP497" s="225"/>
      <c r="AQ497" s="225"/>
      <c r="AR497" s="225"/>
      <c r="AS497" s="225"/>
      <c r="AT497" s="225"/>
      <c r="AU497" s="225"/>
      <c r="AV497" s="225"/>
      <c r="AW497" s="225"/>
      <c r="AX497" s="225"/>
      <c r="AY497" s="225"/>
      <c r="AZ497" s="225"/>
      <c r="BA497" s="225"/>
      <c r="BB497" s="225"/>
      <c r="BC497" s="225"/>
      <c r="BD497" s="225"/>
      <c r="BE497" s="225"/>
      <c r="BF497" s="225"/>
      <c r="BG497" s="225"/>
      <c r="BH497" s="225"/>
      <c r="BI497" s="225"/>
      <c r="BJ497" s="225"/>
      <c r="BK497" s="225"/>
      <c r="BL497" s="225"/>
      <c r="BM497" s="225"/>
      <c r="BN497" s="225"/>
      <c r="BO497" s="225"/>
      <c r="BP497" s="225"/>
      <c r="BQ497" s="225"/>
      <c r="BR497" s="225"/>
      <c r="BS497" s="225"/>
      <c r="BT497" s="225"/>
      <c r="BU497" s="225"/>
      <c r="BV497" s="225"/>
      <c r="BW497" s="225"/>
      <c r="BX497" s="225"/>
      <c r="BY497" s="225"/>
      <c r="BZ497" s="225"/>
      <c r="CA497" s="225"/>
      <c r="CB497" s="225"/>
      <c r="CC497" s="225"/>
      <c r="CD497" s="225"/>
      <c r="CE497" s="64"/>
      <c r="CF497" s="64"/>
      <c r="CG497" s="64"/>
      <c r="CH497" s="64"/>
      <c r="CI497" s="64"/>
      <c r="CJ497" s="64"/>
      <c r="CK497" s="64"/>
      <c r="CL497" s="64"/>
      <c r="CM497" s="64"/>
      <c r="CN497" s="64"/>
      <c r="CO497" s="64"/>
      <c r="CP497" s="64"/>
      <c r="CQ497" s="64"/>
    </row>
    <row r="498" spans="1:95" s="1" customFormat="1" ht="67.7" customHeight="1" x14ac:dyDescent="0.2">
      <c r="A498" s="395"/>
      <c r="B498" s="266" t="s">
        <v>14</v>
      </c>
      <c r="C498" s="143" t="s">
        <v>299</v>
      </c>
      <c r="D498" s="651"/>
      <c r="E498" s="682"/>
      <c r="F498" s="651"/>
      <c r="G498" s="682"/>
      <c r="H498" s="651"/>
      <c r="I498" s="682"/>
      <c r="J498" s="651"/>
      <c r="K498" s="682"/>
      <c r="L498" s="651"/>
      <c r="M498" s="682"/>
      <c r="N498" s="651"/>
      <c r="O498" s="682"/>
      <c r="P498" s="651"/>
      <c r="Q498" s="682"/>
      <c r="R498" s="651"/>
      <c r="S498" s="682"/>
      <c r="T498" s="651"/>
      <c r="U498" s="682"/>
      <c r="V498" s="651"/>
      <c r="W498" s="682"/>
      <c r="X498" s="437" t="str">
        <f>IF(X495="na","na","")</f>
        <v/>
      </c>
      <c r="Y498" s="114">
        <f t="shared" si="60"/>
        <v>0</v>
      </c>
      <c r="Z498" s="372">
        <f>IF(X498="na",0,20)</f>
        <v>20</v>
      </c>
      <c r="AA498" s="256">
        <f t="shared" si="61"/>
        <v>0</v>
      </c>
      <c r="AB498" s="254"/>
      <c r="AC498" s="225"/>
      <c r="AD498" s="228" t="s">
        <v>52</v>
      </c>
      <c r="AE498" s="225"/>
      <c r="AF498" s="225"/>
      <c r="AG498" s="225"/>
      <c r="AH498" s="225"/>
      <c r="AI498" s="225"/>
      <c r="AJ498" s="225"/>
      <c r="AK498" s="225"/>
      <c r="AL498" s="225"/>
      <c r="AM498" s="225"/>
      <c r="AN498" s="225"/>
      <c r="AO498" s="225"/>
      <c r="AP498" s="225"/>
      <c r="AQ498" s="225"/>
      <c r="AR498" s="225"/>
      <c r="AS498" s="225"/>
      <c r="AT498" s="225"/>
      <c r="AU498" s="225"/>
      <c r="AV498" s="225"/>
      <c r="AW498" s="225"/>
      <c r="AX498" s="225"/>
      <c r="AY498" s="225"/>
      <c r="AZ498" s="225"/>
      <c r="BA498" s="225"/>
      <c r="BB498" s="225"/>
      <c r="BC498" s="225"/>
      <c r="BD498" s="225"/>
      <c r="BE498" s="225"/>
      <c r="BF498" s="225"/>
      <c r="BG498" s="225"/>
      <c r="BH498" s="225"/>
      <c r="BI498" s="225"/>
      <c r="BJ498" s="225"/>
      <c r="BK498" s="225"/>
      <c r="BL498" s="225"/>
      <c r="BM498" s="225"/>
      <c r="BN498" s="225"/>
      <c r="BO498" s="225"/>
      <c r="BP498" s="225"/>
      <c r="BQ498" s="225"/>
      <c r="BR498" s="225"/>
      <c r="BS498" s="225"/>
      <c r="BT498" s="225"/>
      <c r="BU498" s="225"/>
      <c r="BV498" s="225"/>
      <c r="BW498" s="225"/>
      <c r="BX498" s="225"/>
      <c r="BY498" s="225"/>
      <c r="BZ498" s="225"/>
      <c r="CA498" s="225"/>
      <c r="CB498" s="225"/>
      <c r="CC498" s="225"/>
      <c r="CD498" s="225"/>
      <c r="CE498" s="64"/>
      <c r="CF498" s="64"/>
      <c r="CG498" s="64"/>
      <c r="CH498" s="64"/>
      <c r="CI498" s="64"/>
      <c r="CJ498" s="64"/>
      <c r="CK498" s="64"/>
      <c r="CL498" s="64"/>
      <c r="CM498" s="64"/>
      <c r="CN498" s="64"/>
      <c r="CO498" s="64"/>
      <c r="CP498" s="64"/>
      <c r="CQ498" s="64"/>
    </row>
    <row r="499" spans="1:95" s="1" customFormat="1" ht="67.7" customHeight="1" x14ac:dyDescent="0.2">
      <c r="A499" s="375"/>
      <c r="B499" s="250" t="s">
        <v>15</v>
      </c>
      <c r="C499" s="143" t="s">
        <v>30</v>
      </c>
      <c r="D499" s="651"/>
      <c r="E499" s="682"/>
      <c r="F499" s="651"/>
      <c r="G499" s="682"/>
      <c r="H499" s="651"/>
      <c r="I499" s="682"/>
      <c r="J499" s="651"/>
      <c r="K499" s="682"/>
      <c r="L499" s="651"/>
      <c r="M499" s="682"/>
      <c r="N499" s="651"/>
      <c r="O499" s="682"/>
      <c r="P499" s="651"/>
      <c r="Q499" s="682"/>
      <c r="R499" s="651"/>
      <c r="S499" s="682"/>
      <c r="T499" s="651"/>
      <c r="U499" s="682"/>
      <c r="V499" s="651"/>
      <c r="W499" s="682"/>
      <c r="X499" s="437" t="str">
        <f>IF(X495="na","na","")</f>
        <v/>
      </c>
      <c r="Y499" s="114">
        <f t="shared" si="60"/>
        <v>0</v>
      </c>
      <c r="Z499" s="372">
        <f>IF(X499="na",0,20)</f>
        <v>20</v>
      </c>
      <c r="AA499" s="256">
        <f t="shared" si="61"/>
        <v>0</v>
      </c>
      <c r="AB499" s="254"/>
      <c r="AC499" s="225"/>
      <c r="AD499" s="228" t="s">
        <v>52</v>
      </c>
      <c r="AE499" s="225"/>
      <c r="AF499" s="225"/>
      <c r="AG499" s="225"/>
      <c r="AH499" s="225"/>
      <c r="AI499" s="225"/>
      <c r="AJ499" s="225"/>
      <c r="AK499" s="225"/>
      <c r="AL499" s="225"/>
      <c r="AM499" s="225"/>
      <c r="AN499" s="225"/>
      <c r="AO499" s="225"/>
      <c r="AP499" s="225"/>
      <c r="AQ499" s="225"/>
      <c r="AR499" s="225"/>
      <c r="AS499" s="225"/>
      <c r="AT499" s="225"/>
      <c r="AU499" s="225"/>
      <c r="AV499" s="225"/>
      <c r="AW499" s="225"/>
      <c r="AX499" s="225"/>
      <c r="AY499" s="225"/>
      <c r="AZ499" s="225"/>
      <c r="BA499" s="225"/>
      <c r="BB499" s="225"/>
      <c r="BC499" s="225"/>
      <c r="BD499" s="225"/>
      <c r="BE499" s="225"/>
      <c r="BF499" s="225"/>
      <c r="BG499" s="225"/>
      <c r="BH499" s="225"/>
      <c r="BI499" s="225"/>
      <c r="BJ499" s="225"/>
      <c r="BK499" s="225"/>
      <c r="BL499" s="225"/>
      <c r="BM499" s="225"/>
      <c r="BN499" s="225"/>
      <c r="BO499" s="225"/>
      <c r="BP499" s="225"/>
      <c r="BQ499" s="225"/>
      <c r="BR499" s="225"/>
      <c r="BS499" s="225"/>
      <c r="BT499" s="225"/>
      <c r="BU499" s="225"/>
      <c r="BV499" s="225"/>
      <c r="BW499" s="225"/>
      <c r="BX499" s="225"/>
      <c r="BY499" s="225"/>
      <c r="BZ499" s="225"/>
      <c r="CA499" s="225"/>
      <c r="CB499" s="225"/>
      <c r="CC499" s="225"/>
      <c r="CD499" s="225"/>
      <c r="CE499" s="64"/>
      <c r="CF499" s="64"/>
      <c r="CG499" s="64"/>
      <c r="CH499" s="64"/>
      <c r="CI499" s="64"/>
      <c r="CJ499" s="64"/>
      <c r="CK499" s="64"/>
      <c r="CL499" s="64"/>
      <c r="CM499" s="64"/>
      <c r="CN499" s="64"/>
      <c r="CO499" s="64"/>
      <c r="CP499" s="64"/>
      <c r="CQ499" s="64"/>
    </row>
    <row r="500" spans="1:95" s="1" customFormat="1" ht="67.7" customHeight="1" x14ac:dyDescent="0.2">
      <c r="A500" s="395"/>
      <c r="B500" s="250" t="s">
        <v>16</v>
      </c>
      <c r="C500" s="143" t="s">
        <v>343</v>
      </c>
      <c r="D500" s="651"/>
      <c r="E500" s="682"/>
      <c r="F500" s="651"/>
      <c r="G500" s="682"/>
      <c r="H500" s="651"/>
      <c r="I500" s="682"/>
      <c r="J500" s="651"/>
      <c r="K500" s="682"/>
      <c r="L500" s="651"/>
      <c r="M500" s="682"/>
      <c r="N500" s="651"/>
      <c r="O500" s="682"/>
      <c r="P500" s="651"/>
      <c r="Q500" s="682"/>
      <c r="R500" s="651"/>
      <c r="S500" s="682"/>
      <c r="T500" s="651"/>
      <c r="U500" s="682"/>
      <c r="V500" s="651"/>
      <c r="W500" s="682"/>
      <c r="X500" s="437" t="str">
        <f>IF(X495="na","na","")</f>
        <v/>
      </c>
      <c r="Y500" s="114">
        <f>IF(OR(D500="s",F500="s",H500="s",J500="s",L500="s",N500="s",P500="s",R500="s",T500="s",V500="s"), 0, IF(OR(D500="a",F500="a",H500="a",J500="a",L500="a",N500="a",P500="a",R500="a",T500="a",V500="a"),Z500,0))</f>
        <v>0</v>
      </c>
      <c r="Z500" s="372">
        <f>IF(X500="na",0,20)</f>
        <v>20</v>
      </c>
      <c r="AA500" s="256">
        <f t="shared" si="61"/>
        <v>0</v>
      </c>
      <c r="AB500" s="254"/>
      <c r="AC500" s="225"/>
      <c r="AD500" s="228" t="s">
        <v>52</v>
      </c>
      <c r="AE500" s="225"/>
      <c r="AF500" s="225"/>
      <c r="AG500" s="225"/>
      <c r="AH500" s="225"/>
      <c r="AI500" s="225"/>
      <c r="AJ500" s="225"/>
      <c r="AK500" s="225"/>
      <c r="AL500" s="225"/>
      <c r="AM500" s="225"/>
      <c r="AN500" s="225"/>
      <c r="AO500" s="225"/>
      <c r="AP500" s="225"/>
      <c r="AQ500" s="225"/>
      <c r="AR500" s="225"/>
      <c r="AS500" s="225"/>
      <c r="AT500" s="225"/>
      <c r="AU500" s="225"/>
      <c r="AV500" s="225"/>
      <c r="AW500" s="225"/>
      <c r="AX500" s="225"/>
      <c r="AY500" s="225"/>
      <c r="AZ500" s="225"/>
      <c r="BA500" s="225"/>
      <c r="BB500" s="225"/>
      <c r="BC500" s="225"/>
      <c r="BD500" s="225"/>
      <c r="BE500" s="225"/>
      <c r="BF500" s="225"/>
      <c r="BG500" s="225"/>
      <c r="BH500" s="225"/>
      <c r="BI500" s="225"/>
      <c r="BJ500" s="225"/>
      <c r="BK500" s="225"/>
      <c r="BL500" s="225"/>
      <c r="BM500" s="225"/>
      <c r="BN500" s="225"/>
      <c r="BO500" s="225"/>
      <c r="BP500" s="225"/>
      <c r="BQ500" s="225"/>
      <c r="BR500" s="225"/>
      <c r="BS500" s="225"/>
      <c r="BT500" s="225"/>
      <c r="BU500" s="225"/>
      <c r="BV500" s="225"/>
      <c r="BW500" s="225"/>
      <c r="BX500" s="225"/>
      <c r="BY500" s="225"/>
      <c r="BZ500" s="225"/>
      <c r="CA500" s="225"/>
      <c r="CB500" s="225"/>
      <c r="CC500" s="225"/>
      <c r="CD500" s="225"/>
      <c r="CE500" s="64"/>
      <c r="CF500" s="64"/>
      <c r="CG500" s="64"/>
      <c r="CH500" s="64"/>
      <c r="CI500" s="64"/>
      <c r="CJ500" s="64"/>
      <c r="CK500" s="64"/>
      <c r="CL500" s="64"/>
      <c r="CM500" s="64"/>
      <c r="CN500" s="64"/>
      <c r="CO500" s="64"/>
      <c r="CP500" s="64"/>
      <c r="CQ500" s="64"/>
    </row>
    <row r="501" spans="1:95" s="1" customFormat="1" ht="67.7" customHeight="1" thickBot="1" x14ac:dyDescent="0.25">
      <c r="A501" s="375"/>
      <c r="B501" s="250" t="s">
        <v>921</v>
      </c>
      <c r="C501" s="156" t="s">
        <v>922</v>
      </c>
      <c r="D501" s="691"/>
      <c r="E501" s="692"/>
      <c r="F501" s="691"/>
      <c r="G501" s="692"/>
      <c r="H501" s="691"/>
      <c r="I501" s="692"/>
      <c r="J501" s="691"/>
      <c r="K501" s="692"/>
      <c r="L501" s="691"/>
      <c r="M501" s="692"/>
      <c r="N501" s="691"/>
      <c r="O501" s="692"/>
      <c r="P501" s="691"/>
      <c r="Q501" s="692"/>
      <c r="R501" s="691"/>
      <c r="S501" s="692"/>
      <c r="T501" s="691"/>
      <c r="U501" s="692"/>
      <c r="V501" s="691"/>
      <c r="W501" s="692"/>
      <c r="X501" s="437" t="str">
        <f>IF(X495="na","na","")</f>
        <v/>
      </c>
      <c r="Y501" s="114">
        <f>IF(OR(D501="s",F501="s",H501="s",J501="s",L501="s",N501="s",P501="s",R501="s",T501="s",V501="s"), 0, IF(OR(D501="a",F501="a",H501="a",J501="a",L501="a",N501="a",P501="a",R501="a",T501="a",V501="a"),Z501,0))</f>
        <v>0</v>
      </c>
      <c r="Z501" s="372">
        <f>IF(X501="na", 0,10)</f>
        <v>10</v>
      </c>
      <c r="AA501" s="256">
        <f t="shared" si="61"/>
        <v>0</v>
      </c>
      <c r="AB501" s="447"/>
      <c r="AC501" s="225"/>
      <c r="AD501" s="228"/>
      <c r="AE501" s="225"/>
      <c r="AF501" s="225"/>
      <c r="AG501" s="225"/>
      <c r="AH501" s="225"/>
      <c r="AI501" s="225"/>
      <c r="AJ501" s="225"/>
      <c r="AK501" s="225"/>
      <c r="AL501" s="225"/>
      <c r="AM501" s="225"/>
      <c r="AN501" s="225"/>
      <c r="AO501" s="225"/>
      <c r="AP501" s="225"/>
      <c r="AQ501" s="225"/>
      <c r="AR501" s="225"/>
      <c r="AS501" s="225"/>
      <c r="AT501" s="225"/>
      <c r="AU501" s="225"/>
      <c r="AV501" s="225"/>
      <c r="AW501" s="225"/>
      <c r="AX501" s="225"/>
      <c r="AY501" s="225"/>
      <c r="AZ501" s="225"/>
      <c r="BA501" s="225"/>
      <c r="BB501" s="225"/>
      <c r="BC501" s="225"/>
      <c r="BD501" s="225"/>
      <c r="BE501" s="225"/>
      <c r="BF501" s="225"/>
      <c r="BG501" s="225"/>
      <c r="BH501" s="225"/>
      <c r="BI501" s="225"/>
      <c r="BJ501" s="225"/>
      <c r="BK501" s="225"/>
      <c r="BL501" s="225"/>
      <c r="BM501" s="225"/>
      <c r="BN501" s="225"/>
      <c r="BO501" s="225"/>
      <c r="BP501" s="225"/>
      <c r="BQ501" s="225"/>
      <c r="BR501" s="225"/>
      <c r="BS501" s="225"/>
      <c r="BT501" s="225"/>
      <c r="BU501" s="225"/>
      <c r="BV501" s="225"/>
      <c r="BW501" s="225"/>
      <c r="BX501" s="225"/>
      <c r="BY501" s="225"/>
      <c r="BZ501" s="225"/>
      <c r="CA501" s="225"/>
      <c r="CB501" s="225"/>
      <c r="CC501" s="225"/>
      <c r="CD501" s="225"/>
      <c r="CE501" s="64"/>
      <c r="CF501" s="64"/>
      <c r="CG501" s="64"/>
      <c r="CH501" s="64"/>
      <c r="CI501" s="64"/>
      <c r="CJ501" s="64"/>
      <c r="CK501" s="64"/>
      <c r="CL501" s="64"/>
      <c r="CM501" s="64"/>
      <c r="CN501" s="64"/>
      <c r="CO501" s="64"/>
      <c r="CP501" s="64"/>
      <c r="CQ501" s="64"/>
    </row>
    <row r="502" spans="1:95" s="1" customFormat="1" ht="30" customHeight="1" thickBot="1" x14ac:dyDescent="0.25">
      <c r="A502" s="375"/>
      <c r="B502" s="241"/>
      <c r="C502" s="163" t="s">
        <v>923</v>
      </c>
      <c r="D502" s="717"/>
      <c r="E502" s="718"/>
      <c r="F502" s="718"/>
      <c r="G502" s="718"/>
      <c r="H502" s="718"/>
      <c r="I502" s="718"/>
      <c r="J502" s="718"/>
      <c r="K502" s="718"/>
      <c r="L502" s="718"/>
      <c r="M502" s="718"/>
      <c r="N502" s="718"/>
      <c r="O502" s="718"/>
      <c r="P502" s="718"/>
      <c r="Q502" s="718"/>
      <c r="R502" s="718"/>
      <c r="S502" s="718"/>
      <c r="T502" s="718"/>
      <c r="U502" s="718"/>
      <c r="V502" s="718"/>
      <c r="W502" s="718"/>
      <c r="X502" s="718"/>
      <c r="Y502" s="718"/>
      <c r="Z502" s="678"/>
      <c r="AA502" s="256"/>
      <c r="AB502" s="64"/>
      <c r="AC502" s="225"/>
      <c r="AD502" s="228"/>
      <c r="AE502" s="225"/>
      <c r="AF502" s="225"/>
      <c r="AG502" s="225"/>
      <c r="AH502" s="225"/>
      <c r="AI502" s="225"/>
      <c r="AJ502" s="225"/>
      <c r="AK502" s="225"/>
      <c r="AL502" s="225"/>
      <c r="AM502" s="225"/>
      <c r="AN502" s="225"/>
      <c r="AO502" s="225"/>
      <c r="AP502" s="225"/>
      <c r="AQ502" s="225"/>
      <c r="AR502" s="225"/>
      <c r="AS502" s="225"/>
      <c r="AT502" s="225"/>
      <c r="AU502" s="225"/>
      <c r="AV502" s="225"/>
      <c r="AW502" s="225"/>
      <c r="AX502" s="225"/>
      <c r="AY502" s="225"/>
      <c r="AZ502" s="225"/>
      <c r="BA502" s="225"/>
      <c r="BB502" s="225"/>
      <c r="BC502" s="225"/>
      <c r="BD502" s="225"/>
      <c r="BE502" s="225"/>
      <c r="BF502" s="225"/>
      <c r="BG502" s="225"/>
      <c r="BH502" s="225"/>
      <c r="BI502" s="225"/>
      <c r="BJ502" s="225"/>
      <c r="BK502" s="225"/>
      <c r="BL502" s="225"/>
      <c r="BM502" s="225"/>
      <c r="BN502" s="225"/>
      <c r="BO502" s="225"/>
      <c r="BP502" s="225"/>
      <c r="BQ502" s="225"/>
      <c r="BR502" s="225"/>
      <c r="BS502" s="225"/>
      <c r="BT502" s="225"/>
      <c r="BU502" s="225"/>
      <c r="BV502" s="225"/>
      <c r="BW502" s="225"/>
      <c r="BX502" s="225"/>
      <c r="BY502" s="225"/>
      <c r="BZ502" s="225"/>
      <c r="CA502" s="225"/>
      <c r="CB502" s="225"/>
      <c r="CC502" s="225"/>
      <c r="CD502" s="225"/>
      <c r="CE502" s="64"/>
      <c r="CF502" s="64"/>
      <c r="CG502" s="64"/>
      <c r="CH502" s="64"/>
      <c r="CI502" s="64"/>
      <c r="CJ502" s="64"/>
      <c r="CK502" s="64"/>
      <c r="CL502" s="64"/>
      <c r="CM502" s="64"/>
      <c r="CN502" s="64"/>
      <c r="CO502" s="64"/>
      <c r="CP502" s="64"/>
      <c r="CQ502" s="64"/>
    </row>
    <row r="503" spans="1:95" s="1" customFormat="1" ht="67.7" customHeight="1" x14ac:dyDescent="0.2">
      <c r="A503" s="395"/>
      <c r="B503" s="266" t="s">
        <v>924</v>
      </c>
      <c r="C503" s="143" t="s">
        <v>925</v>
      </c>
      <c r="D503" s="651"/>
      <c r="E503" s="682"/>
      <c r="F503" s="651"/>
      <c r="G503" s="682"/>
      <c r="H503" s="651"/>
      <c r="I503" s="682"/>
      <c r="J503" s="651"/>
      <c r="K503" s="682"/>
      <c r="L503" s="651"/>
      <c r="M503" s="682"/>
      <c r="N503" s="651"/>
      <c r="O503" s="682"/>
      <c r="P503" s="651"/>
      <c r="Q503" s="682"/>
      <c r="R503" s="651"/>
      <c r="S503" s="682"/>
      <c r="T503" s="651"/>
      <c r="U503" s="682"/>
      <c r="V503" s="651"/>
      <c r="W503" s="682"/>
      <c r="X503" s="437" t="str">
        <f>IF(X495="na","na","")</f>
        <v/>
      </c>
      <c r="Y503" s="114">
        <f t="shared" ref="Y503:Y504" si="62">IF(OR(D503="s",F503="s",H503="s",J503="s",L503="s",N503="s",P503="s",R503="s",T503="s",V503="s"), 0, IF(OR(D503="a",F503="a",H503="a",J503="a",L503="a",N503="a",P503="a",R503="a",T503="a",V503="a"),Z503,0))</f>
        <v>0</v>
      </c>
      <c r="Z503" s="372">
        <f>IF(X503="na",0,20)</f>
        <v>20</v>
      </c>
      <c r="AA503" s="256">
        <f>IF(OR(COUNTIF(D504:W505,"a")+COUNTIF(D504:W505,"s")+COUNTIF(X504:X505,"na")&gt;0),0,(COUNTIF(D503:W503,"a")+COUNTIF(D503:W503,"s")+COUNTIF(X503,"na")))</f>
        <v>0</v>
      </c>
      <c r="AB503" s="447"/>
      <c r="AC503" s="225"/>
      <c r="AD503" s="228"/>
      <c r="AE503" s="225"/>
      <c r="AF503" s="225"/>
      <c r="AG503" s="225"/>
      <c r="AH503" s="225"/>
      <c r="AI503" s="225"/>
      <c r="AJ503" s="225"/>
      <c r="AK503" s="225"/>
      <c r="AL503" s="225"/>
      <c r="AM503" s="225"/>
      <c r="AN503" s="225"/>
      <c r="AO503" s="225"/>
      <c r="AP503" s="225"/>
      <c r="AQ503" s="225"/>
      <c r="AR503" s="225"/>
      <c r="AS503" s="225"/>
      <c r="AT503" s="225"/>
      <c r="AU503" s="225"/>
      <c r="AV503" s="225"/>
      <c r="AW503" s="225"/>
      <c r="AX503" s="225"/>
      <c r="AY503" s="225"/>
      <c r="AZ503" s="225"/>
      <c r="BA503" s="225"/>
      <c r="BB503" s="225"/>
      <c r="BC503" s="225"/>
      <c r="BD503" s="225"/>
      <c r="BE503" s="225"/>
      <c r="BF503" s="225"/>
      <c r="BG503" s="225"/>
      <c r="BH503" s="225"/>
      <c r="BI503" s="225"/>
      <c r="BJ503" s="225"/>
      <c r="BK503" s="225"/>
      <c r="BL503" s="225"/>
      <c r="BM503" s="225"/>
      <c r="BN503" s="225"/>
      <c r="BO503" s="225"/>
      <c r="BP503" s="225"/>
      <c r="BQ503" s="225"/>
      <c r="BR503" s="225"/>
      <c r="BS503" s="225"/>
      <c r="BT503" s="225"/>
      <c r="BU503" s="225"/>
      <c r="BV503" s="225"/>
      <c r="BW503" s="225"/>
      <c r="BX503" s="225"/>
      <c r="BY503" s="225"/>
      <c r="BZ503" s="225"/>
      <c r="CA503" s="225"/>
      <c r="CB503" s="225"/>
      <c r="CC503" s="225"/>
      <c r="CD503" s="225"/>
      <c r="CE503" s="64"/>
      <c r="CF503" s="64"/>
      <c r="CG503" s="64"/>
      <c r="CH503" s="64"/>
      <c r="CI503" s="64"/>
      <c r="CJ503" s="64"/>
      <c r="CK503" s="64"/>
      <c r="CL503" s="64"/>
      <c r="CM503" s="64"/>
      <c r="CN503" s="64"/>
      <c r="CO503" s="64"/>
      <c r="CP503" s="64"/>
      <c r="CQ503" s="64"/>
    </row>
    <row r="504" spans="1:95" s="1" customFormat="1" ht="88.5" customHeight="1" x14ac:dyDescent="0.2">
      <c r="A504" s="375"/>
      <c r="B504" s="492" t="s">
        <v>926</v>
      </c>
      <c r="C504" s="493" t="s">
        <v>927</v>
      </c>
      <c r="D504" s="651"/>
      <c r="E504" s="682"/>
      <c r="F504" s="651"/>
      <c r="G504" s="682"/>
      <c r="H504" s="651"/>
      <c r="I504" s="682"/>
      <c r="J504" s="651"/>
      <c r="K504" s="682"/>
      <c r="L504" s="651"/>
      <c r="M504" s="682"/>
      <c r="N504" s="651"/>
      <c r="O504" s="682"/>
      <c r="P504" s="651"/>
      <c r="Q504" s="682"/>
      <c r="R504" s="651"/>
      <c r="S504" s="682"/>
      <c r="T504" s="651"/>
      <c r="U504" s="682"/>
      <c r="V504" s="651"/>
      <c r="W504" s="682"/>
      <c r="X504" s="454"/>
      <c r="Y504" s="532">
        <f t="shared" si="62"/>
        <v>0</v>
      </c>
      <c r="Z504" s="372">
        <f>IF(X495="na",0,10)</f>
        <v>10</v>
      </c>
      <c r="AA504" s="256">
        <f>IF(OR(COUNTIF(D503:W503,"a")+COUNTIF(D503:W503,"s")+COUNTIF(X503:X503,"na")+COUNTIF(D505:W505,"a")+COUNTIF(D505:W505,"s")+COUNTIF(X505:X505,"na")&gt;0),0,(COUNTIF(D504:W504,"a")+COUNTIF(D504:W504,"s")+COUNTIF(X504,"na")))</f>
        <v>0</v>
      </c>
      <c r="AB504" s="447"/>
      <c r="AC504" s="225"/>
      <c r="AD504" s="228"/>
      <c r="AE504" s="225"/>
      <c r="AF504" s="225"/>
      <c r="AG504" s="225"/>
      <c r="AH504" s="225"/>
      <c r="AI504" s="225"/>
      <c r="AJ504" s="225"/>
      <c r="AK504" s="225"/>
      <c r="AL504" s="225"/>
      <c r="AM504" s="225"/>
      <c r="AN504" s="225"/>
      <c r="AO504" s="225"/>
      <c r="AP504" s="225"/>
      <c r="AQ504" s="225"/>
      <c r="AR504" s="225"/>
      <c r="AS504" s="225"/>
      <c r="AT504" s="225"/>
      <c r="AU504" s="225"/>
      <c r="AV504" s="225"/>
      <c r="AW504" s="225"/>
      <c r="AX504" s="225"/>
      <c r="AY504" s="225"/>
      <c r="AZ504" s="225"/>
      <c r="BA504" s="225"/>
      <c r="BB504" s="225"/>
      <c r="BC504" s="225"/>
      <c r="BD504" s="225"/>
      <c r="BE504" s="225"/>
      <c r="BF504" s="225"/>
      <c r="BG504" s="225"/>
      <c r="BH504" s="225"/>
      <c r="BI504" s="225"/>
      <c r="BJ504" s="225"/>
      <c r="BK504" s="225"/>
      <c r="BL504" s="225"/>
      <c r="BM504" s="225"/>
      <c r="BN504" s="225"/>
      <c r="BO504" s="225"/>
      <c r="BP504" s="225"/>
      <c r="BQ504" s="225"/>
      <c r="BR504" s="225"/>
      <c r="BS504" s="225"/>
      <c r="BT504" s="225"/>
      <c r="BU504" s="225"/>
      <c r="BV504" s="225"/>
      <c r="BW504" s="225"/>
      <c r="BX504" s="225"/>
      <c r="BY504" s="225"/>
      <c r="BZ504" s="225"/>
      <c r="CA504" s="225"/>
      <c r="CB504" s="225"/>
      <c r="CC504" s="225"/>
      <c r="CD504" s="225"/>
      <c r="CE504" s="64"/>
      <c r="CF504" s="64"/>
      <c r="CG504" s="64"/>
      <c r="CH504" s="64"/>
      <c r="CI504" s="64"/>
      <c r="CJ504" s="64"/>
      <c r="CK504" s="64"/>
      <c r="CL504" s="64"/>
      <c r="CM504" s="64"/>
      <c r="CN504" s="64"/>
      <c r="CO504" s="64"/>
      <c r="CP504" s="64"/>
      <c r="CQ504" s="64"/>
    </row>
    <row r="505" spans="1:95" s="1" customFormat="1" ht="67.7" customHeight="1" thickBot="1" x14ac:dyDescent="0.25">
      <c r="A505" s="395"/>
      <c r="B505" s="492" t="s">
        <v>928</v>
      </c>
      <c r="C505" s="493" t="s">
        <v>929</v>
      </c>
      <c r="D505" s="652"/>
      <c r="E505" s="716"/>
      <c r="F505" s="652"/>
      <c r="G505" s="716"/>
      <c r="H505" s="652"/>
      <c r="I505" s="716"/>
      <c r="J505" s="652"/>
      <c r="K505" s="716"/>
      <c r="L505" s="652"/>
      <c r="M505" s="716"/>
      <c r="N505" s="652"/>
      <c r="O505" s="716"/>
      <c r="P505" s="652"/>
      <c r="Q505" s="716"/>
      <c r="R505" s="652"/>
      <c r="S505" s="716"/>
      <c r="T505" s="652"/>
      <c r="U505" s="716"/>
      <c r="V505" s="652"/>
      <c r="W505" s="716"/>
      <c r="X505" s="454"/>
      <c r="Y505" s="532">
        <f>IF(OR(D505="s",F505="s",H505="s",J505="s",L505="s",N505="s",P505="s",R505="s",T505="s",V505="s"), 0, IF(OR(D505="a",F505="a",H505="a",J505="a",L505="a",N505="a",P505="a",R505="a",T505="a",V505="a"),Z505,0))</f>
        <v>0</v>
      </c>
      <c r="Z505" s="372">
        <f>IF(X495="na",0,5)</f>
        <v>5</v>
      </c>
      <c r="AA505" s="256">
        <f>IF(OR(COUNTIF(D503:W504,"a")+COUNTIF(D503:W504,"s")+COUNTIF(X503:X504,"na")&gt;0),0,(COUNTIF(D505:W505,"a")+COUNTIF(D505:W505,"s")+COUNTIF(X505,"na")))</f>
        <v>0</v>
      </c>
      <c r="AB505" s="447"/>
      <c r="AC505" s="225"/>
      <c r="AD505" s="228"/>
      <c r="AE505" s="225"/>
      <c r="AF505" s="225"/>
      <c r="AG505" s="225"/>
      <c r="AH505" s="225"/>
      <c r="AI505" s="225"/>
      <c r="AJ505" s="225"/>
      <c r="AK505" s="225"/>
      <c r="AL505" s="225"/>
      <c r="AM505" s="225"/>
      <c r="AN505" s="225"/>
      <c r="AO505" s="225"/>
      <c r="AP505" s="225"/>
      <c r="AQ505" s="225"/>
      <c r="AR505" s="225"/>
      <c r="AS505" s="225"/>
      <c r="AT505" s="225"/>
      <c r="AU505" s="225"/>
      <c r="AV505" s="225"/>
      <c r="AW505" s="225"/>
      <c r="AX505" s="225"/>
      <c r="AY505" s="225"/>
      <c r="AZ505" s="225"/>
      <c r="BA505" s="225"/>
      <c r="BB505" s="225"/>
      <c r="BC505" s="225"/>
      <c r="BD505" s="225"/>
      <c r="BE505" s="225"/>
      <c r="BF505" s="225"/>
      <c r="BG505" s="225"/>
      <c r="BH505" s="225"/>
      <c r="BI505" s="225"/>
      <c r="BJ505" s="225"/>
      <c r="BK505" s="225"/>
      <c r="BL505" s="225"/>
      <c r="BM505" s="225"/>
      <c r="BN505" s="225"/>
      <c r="BO505" s="225"/>
      <c r="BP505" s="225"/>
      <c r="BQ505" s="225"/>
      <c r="BR505" s="225"/>
      <c r="BS505" s="225"/>
      <c r="BT505" s="225"/>
      <c r="BU505" s="225"/>
      <c r="BV505" s="225"/>
      <c r="BW505" s="225"/>
      <c r="BX505" s="225"/>
      <c r="BY505" s="225"/>
      <c r="BZ505" s="225"/>
      <c r="CA505" s="225"/>
      <c r="CB505" s="225"/>
      <c r="CC505" s="225"/>
      <c r="CD505" s="225"/>
      <c r="CE505" s="64"/>
      <c r="CF505" s="64"/>
      <c r="CG505" s="64"/>
      <c r="CH505" s="64"/>
      <c r="CI505" s="64"/>
      <c r="CJ505" s="64"/>
      <c r="CK505" s="64"/>
      <c r="CL505" s="64"/>
      <c r="CM505" s="64"/>
      <c r="CN505" s="64"/>
      <c r="CO505" s="64"/>
      <c r="CP505" s="64"/>
      <c r="CQ505" s="64"/>
    </row>
    <row r="506" spans="1:95" s="1" customFormat="1" ht="21" customHeight="1" thickTop="1" thickBot="1" x14ac:dyDescent="0.25">
      <c r="A506" s="375"/>
      <c r="B506" s="7"/>
      <c r="C506" s="137"/>
      <c r="D506" s="697" t="s">
        <v>199</v>
      </c>
      <c r="E506" s="709"/>
      <c r="F506" s="709"/>
      <c r="G506" s="709"/>
      <c r="H506" s="709"/>
      <c r="I506" s="709"/>
      <c r="J506" s="709"/>
      <c r="K506" s="709"/>
      <c r="L506" s="709"/>
      <c r="M506" s="709"/>
      <c r="N506" s="709"/>
      <c r="O506" s="709"/>
      <c r="P506" s="709"/>
      <c r="Q506" s="709"/>
      <c r="R506" s="709"/>
      <c r="S506" s="709"/>
      <c r="T506" s="709"/>
      <c r="U506" s="709"/>
      <c r="V506" s="709"/>
      <c r="W506" s="709"/>
      <c r="X506" s="710"/>
      <c r="Y506" s="533">
        <f>SUM(Y495:Y505)</f>
        <v>0</v>
      </c>
      <c r="Z506" s="373">
        <f>SUM(Z495:Z503)</f>
        <v>140</v>
      </c>
      <c r="AA506" s="256"/>
      <c r="AB506" s="64"/>
      <c r="AC506" s="225"/>
      <c r="AD506" s="228"/>
      <c r="AE506" s="225"/>
      <c r="AF506" s="225"/>
      <c r="AG506" s="225"/>
      <c r="AH506" s="225"/>
      <c r="AI506" s="225"/>
      <c r="AJ506" s="225"/>
      <c r="AK506" s="225"/>
      <c r="AL506" s="225"/>
      <c r="AM506" s="225"/>
      <c r="AN506" s="225"/>
      <c r="AO506" s="225"/>
      <c r="AP506" s="225"/>
      <c r="AQ506" s="225"/>
      <c r="AR506" s="225"/>
      <c r="AS506" s="225"/>
      <c r="AT506" s="225"/>
      <c r="AU506" s="225"/>
      <c r="AV506" s="225"/>
      <c r="AW506" s="225"/>
      <c r="AX506" s="225"/>
      <c r="AY506" s="225"/>
      <c r="AZ506" s="225"/>
      <c r="BA506" s="225"/>
      <c r="BB506" s="225"/>
      <c r="BC506" s="225"/>
      <c r="BD506" s="225"/>
      <c r="BE506" s="225"/>
      <c r="BF506" s="225"/>
      <c r="BG506" s="225"/>
      <c r="BH506" s="225"/>
      <c r="BI506" s="225"/>
      <c r="BJ506" s="225"/>
      <c r="BK506" s="225"/>
      <c r="BL506" s="225"/>
      <c r="BM506" s="225"/>
      <c r="BN506" s="225"/>
      <c r="BO506" s="225"/>
      <c r="BP506" s="225"/>
      <c r="BQ506" s="225"/>
      <c r="BR506" s="225"/>
      <c r="BS506" s="225"/>
      <c r="BT506" s="225"/>
      <c r="BU506" s="225"/>
      <c r="BV506" s="225"/>
      <c r="BW506" s="225"/>
      <c r="BX506" s="225"/>
      <c r="BY506" s="225"/>
      <c r="BZ506" s="225"/>
      <c r="CA506" s="225"/>
      <c r="CB506" s="225"/>
      <c r="CC506" s="225"/>
      <c r="CD506" s="225"/>
      <c r="CE506" s="64"/>
      <c r="CF506" s="64"/>
      <c r="CG506" s="64"/>
      <c r="CH506" s="64"/>
      <c r="CI506" s="64"/>
      <c r="CJ506" s="64"/>
      <c r="CK506" s="64"/>
      <c r="CL506" s="64"/>
      <c r="CM506" s="64"/>
      <c r="CN506" s="64"/>
      <c r="CO506" s="64"/>
      <c r="CP506" s="64"/>
      <c r="CQ506" s="64"/>
    </row>
    <row r="507" spans="1:95" s="1" customFormat="1" ht="21" customHeight="1" x14ac:dyDescent="0.2">
      <c r="A507" s="375"/>
      <c r="B507" s="620"/>
      <c r="C507" s="626"/>
      <c r="D507" s="711"/>
      <c r="E507" s="712"/>
      <c r="F507" s="713">
        <f>IF(X495="na",0,60)</f>
        <v>60</v>
      </c>
      <c r="G507" s="714"/>
      <c r="H507" s="714"/>
      <c r="I507" s="714"/>
      <c r="J507" s="714"/>
      <c r="K507" s="714"/>
      <c r="L507" s="714"/>
      <c r="M507" s="714"/>
      <c r="N507" s="714"/>
      <c r="O507" s="714"/>
      <c r="P507" s="714"/>
      <c r="Q507" s="714"/>
      <c r="R507" s="714"/>
      <c r="S507" s="714"/>
      <c r="T507" s="714"/>
      <c r="U507" s="714"/>
      <c r="V507" s="714"/>
      <c r="W507" s="714"/>
      <c r="X507" s="714"/>
      <c r="Y507" s="714"/>
      <c r="Z507" s="715"/>
      <c r="AA507" s="256"/>
      <c r="AB507" s="64"/>
      <c r="AC507" s="225"/>
      <c r="AD507" s="228"/>
      <c r="AE507" s="225"/>
      <c r="AF507" s="225"/>
      <c r="AG507" s="225"/>
      <c r="AH507" s="225"/>
      <c r="AI507" s="225"/>
      <c r="AJ507" s="225"/>
      <c r="AK507" s="225"/>
      <c r="AL507" s="225"/>
      <c r="AM507" s="225"/>
      <c r="AN507" s="225"/>
      <c r="AO507" s="225"/>
      <c r="AP507" s="225"/>
      <c r="AQ507" s="225"/>
      <c r="AR507" s="225"/>
      <c r="AS507" s="225"/>
      <c r="AT507" s="225"/>
      <c r="AU507" s="225"/>
      <c r="AV507" s="225"/>
      <c r="AW507" s="225"/>
      <c r="AX507" s="225"/>
      <c r="AY507" s="225"/>
      <c r="AZ507" s="225"/>
      <c r="BA507" s="225"/>
      <c r="BB507" s="225"/>
      <c r="BC507" s="225"/>
      <c r="BD507" s="225"/>
      <c r="BE507" s="225"/>
      <c r="BF507" s="225"/>
      <c r="BG507" s="225"/>
      <c r="BH507" s="225"/>
      <c r="BI507" s="225"/>
      <c r="BJ507" s="225"/>
      <c r="BK507" s="225"/>
      <c r="BL507" s="225"/>
      <c r="BM507" s="225"/>
      <c r="BN507" s="225"/>
      <c r="BO507" s="225"/>
      <c r="BP507" s="225"/>
      <c r="BQ507" s="225"/>
      <c r="BR507" s="225"/>
      <c r="BS507" s="225"/>
      <c r="BT507" s="225"/>
      <c r="BU507" s="225"/>
      <c r="BV507" s="225"/>
      <c r="BW507" s="225"/>
      <c r="BX507" s="225"/>
      <c r="BY507" s="225"/>
      <c r="BZ507" s="225"/>
      <c r="CA507" s="225"/>
      <c r="CB507" s="225"/>
      <c r="CC507" s="225"/>
      <c r="CD507" s="225"/>
      <c r="CE507" s="64"/>
      <c r="CF507" s="64"/>
      <c r="CG507" s="64"/>
      <c r="CH507" s="64"/>
      <c r="CI507" s="64"/>
      <c r="CJ507" s="64"/>
      <c r="CK507" s="64"/>
      <c r="CL507" s="64"/>
      <c r="CM507" s="64"/>
      <c r="CN507" s="64"/>
      <c r="CO507" s="64"/>
      <c r="CP507" s="64"/>
      <c r="CQ507" s="64"/>
    </row>
    <row r="508" spans="1:95" ht="33" customHeight="1" thickBot="1" x14ac:dyDescent="0.25">
      <c r="A508" s="378"/>
      <c r="B508" s="622">
        <v>6000</v>
      </c>
      <c r="C508" s="840" t="s">
        <v>191</v>
      </c>
      <c r="D508" s="841"/>
      <c r="E508" s="841"/>
      <c r="F508" s="841"/>
      <c r="G508" s="841"/>
      <c r="H508" s="841"/>
      <c r="I508" s="841"/>
      <c r="J508" s="841"/>
      <c r="K508" s="841"/>
      <c r="L508" s="841"/>
      <c r="M508" s="841"/>
      <c r="N508" s="841"/>
      <c r="O508" s="841"/>
      <c r="P508" s="841"/>
      <c r="Q508" s="841"/>
      <c r="R508" s="841"/>
      <c r="S508" s="841"/>
      <c r="T508" s="841"/>
      <c r="U508" s="841"/>
      <c r="V508" s="841"/>
      <c r="W508" s="841"/>
      <c r="X508" s="841"/>
      <c r="Y508" s="841"/>
      <c r="Z508" s="841"/>
      <c r="AA508" s="256"/>
      <c r="AD508" s="235"/>
    </row>
    <row r="509" spans="1:95" s="1" customFormat="1" ht="30" customHeight="1" thickBot="1" x14ac:dyDescent="0.25">
      <c r="A509" s="375"/>
      <c r="B509" s="339">
        <v>6100</v>
      </c>
      <c r="C509" s="176" t="s">
        <v>447</v>
      </c>
      <c r="D509" s="323"/>
      <c r="E509" s="320"/>
      <c r="F509" s="323"/>
      <c r="G509" s="321"/>
      <c r="H509" s="34" t="s">
        <v>573</v>
      </c>
      <c r="I509" s="320"/>
      <c r="J509" s="34" t="s">
        <v>573</v>
      </c>
      <c r="K509" s="321"/>
      <c r="L509" s="322"/>
      <c r="M509" s="320"/>
      <c r="N509" s="323"/>
      <c r="O509" s="321"/>
      <c r="P509" s="322"/>
      <c r="Q509" s="320"/>
      <c r="R509" s="323"/>
      <c r="S509" s="321"/>
      <c r="T509" s="322"/>
      <c r="U509" s="320"/>
      <c r="V509" s="323"/>
      <c r="W509" s="321"/>
      <c r="X509" s="180"/>
      <c r="Y509" s="180"/>
      <c r="Z509" s="391"/>
      <c r="AA509" s="258"/>
      <c r="AB509" s="64"/>
      <c r="AC509" s="225"/>
      <c r="AD509" s="228"/>
      <c r="AE509" s="231"/>
      <c r="AF509" s="225"/>
      <c r="AG509" s="225"/>
      <c r="AH509" s="225"/>
      <c r="AI509" s="225"/>
      <c r="AJ509" s="225"/>
      <c r="AK509" s="225"/>
      <c r="AL509" s="225"/>
      <c r="AM509" s="225"/>
      <c r="AN509" s="225"/>
      <c r="AO509" s="225"/>
      <c r="AP509" s="225"/>
      <c r="AQ509" s="225"/>
      <c r="AR509" s="225"/>
      <c r="AS509" s="225"/>
      <c r="AT509" s="225"/>
      <c r="AU509" s="225"/>
      <c r="AV509" s="225"/>
      <c r="AW509" s="225"/>
      <c r="AX509" s="225"/>
      <c r="AY509" s="225"/>
      <c r="AZ509" s="225"/>
      <c r="BA509" s="225"/>
      <c r="BB509" s="225"/>
      <c r="BC509" s="225"/>
      <c r="BD509" s="225"/>
      <c r="BE509" s="225"/>
      <c r="BF509" s="225"/>
      <c r="BG509" s="225"/>
      <c r="BH509" s="225"/>
      <c r="BI509" s="225"/>
      <c r="BJ509" s="225"/>
      <c r="BK509" s="225"/>
      <c r="BL509" s="225"/>
      <c r="BM509" s="225"/>
      <c r="BN509" s="225"/>
      <c r="BO509" s="225"/>
      <c r="BP509" s="225"/>
      <c r="BQ509" s="225"/>
      <c r="BR509" s="225"/>
      <c r="BS509" s="225"/>
      <c r="BT509" s="225"/>
      <c r="BU509" s="225"/>
      <c r="BV509" s="225"/>
      <c r="BW509" s="225"/>
      <c r="BX509" s="225"/>
      <c r="BY509" s="225"/>
      <c r="BZ509" s="225"/>
      <c r="CA509" s="225"/>
      <c r="CB509" s="225"/>
      <c r="CC509" s="225"/>
      <c r="CD509" s="225"/>
      <c r="CE509" s="225"/>
      <c r="CF509" s="225"/>
      <c r="CG509" s="64"/>
      <c r="CH509" s="64"/>
      <c r="CI509" s="64"/>
      <c r="CJ509" s="64"/>
      <c r="CK509" s="64"/>
      <c r="CL509" s="64"/>
      <c r="CM509" s="64"/>
    </row>
    <row r="510" spans="1:95" s="1" customFormat="1" ht="27.95" customHeight="1" x14ac:dyDescent="0.2">
      <c r="A510" s="375"/>
      <c r="B510" s="266" t="s">
        <v>192</v>
      </c>
      <c r="C510" s="141" t="s">
        <v>136</v>
      </c>
      <c r="D510" s="650"/>
      <c r="E510" s="705"/>
      <c r="F510" s="650"/>
      <c r="G510" s="705"/>
      <c r="H510" s="650"/>
      <c r="I510" s="705"/>
      <c r="J510" s="650"/>
      <c r="K510" s="705"/>
      <c r="L510" s="650"/>
      <c r="M510" s="705"/>
      <c r="N510" s="650"/>
      <c r="O510" s="705"/>
      <c r="P510" s="650"/>
      <c r="Q510" s="705"/>
      <c r="R510" s="650"/>
      <c r="S510" s="705"/>
      <c r="T510" s="650"/>
      <c r="U510" s="705"/>
      <c r="V510" s="650"/>
      <c r="W510" s="705"/>
      <c r="X510" s="169"/>
      <c r="Y510" s="113">
        <f t="shared" ref="Y510:Y517" si="63">IF(OR(D510="s",F510="s",H510="s",J510="s",L510="s",N510="s",P510="s",R510="s",T510="s",V510="s"), 0, IF(OR(D510="a",F510="a",H510="a",J510="a",L510="a",N510="a",P510="a",R510="a",T510="a",V510="a"),Z510,0))</f>
        <v>0</v>
      </c>
      <c r="Z510" s="374">
        <v>10</v>
      </c>
      <c r="AA510" s="258">
        <f t="shared" ref="AA510:AA517" si="64">COUNTIF(D510:W510,"a")+COUNTIF(D510:W510,"s")</f>
        <v>0</v>
      </c>
      <c r="AB510" s="238"/>
      <c r="AC510" s="225"/>
      <c r="AD510" s="228" t="s">
        <v>52</v>
      </c>
      <c r="AE510" s="225"/>
      <c r="AF510" s="225"/>
      <c r="AG510" s="225"/>
      <c r="AH510" s="225"/>
      <c r="AI510" s="225"/>
      <c r="AJ510" s="225"/>
      <c r="AK510" s="225"/>
      <c r="AL510" s="225"/>
      <c r="AM510" s="225"/>
      <c r="AN510" s="225"/>
      <c r="AO510" s="225"/>
      <c r="AP510" s="225"/>
      <c r="AQ510" s="225"/>
      <c r="AR510" s="225"/>
      <c r="AS510" s="225"/>
      <c r="AT510" s="225"/>
      <c r="AU510" s="225"/>
      <c r="AV510" s="225"/>
      <c r="AW510" s="225"/>
      <c r="AX510" s="225"/>
      <c r="AY510" s="225"/>
      <c r="AZ510" s="225"/>
      <c r="BA510" s="225"/>
      <c r="BB510" s="225"/>
      <c r="BC510" s="225"/>
      <c r="BD510" s="225"/>
      <c r="BE510" s="225"/>
      <c r="BF510" s="225"/>
      <c r="BG510" s="225"/>
      <c r="BH510" s="225"/>
      <c r="BI510" s="225"/>
      <c r="BJ510" s="225"/>
      <c r="BK510" s="225"/>
      <c r="BL510" s="225"/>
      <c r="BM510" s="225"/>
      <c r="BN510" s="225"/>
      <c r="BO510" s="225"/>
      <c r="BP510" s="225"/>
      <c r="BQ510" s="225"/>
      <c r="BR510" s="225"/>
      <c r="BS510" s="225"/>
      <c r="BT510" s="225"/>
      <c r="BU510" s="225"/>
      <c r="BV510" s="225"/>
      <c r="BW510" s="225"/>
      <c r="BX510" s="225"/>
      <c r="BY510" s="225"/>
      <c r="BZ510" s="225"/>
      <c r="CA510" s="225"/>
      <c r="CB510" s="225"/>
      <c r="CC510" s="225"/>
      <c r="CD510" s="225"/>
      <c r="CE510" s="225"/>
      <c r="CF510" s="225"/>
      <c r="CG510" s="64"/>
      <c r="CH510" s="64"/>
      <c r="CI510" s="64"/>
      <c r="CJ510" s="64"/>
      <c r="CK510" s="64"/>
      <c r="CL510" s="64"/>
      <c r="CM510" s="64"/>
    </row>
    <row r="511" spans="1:95" s="1" customFormat="1" ht="27.95" customHeight="1" x14ac:dyDescent="0.2">
      <c r="A511" s="375"/>
      <c r="B511" s="250" t="s">
        <v>193</v>
      </c>
      <c r="C511" s="144" t="s">
        <v>137</v>
      </c>
      <c r="D511" s="651"/>
      <c r="E511" s="682"/>
      <c r="F511" s="651"/>
      <c r="G511" s="682"/>
      <c r="H511" s="651"/>
      <c r="I511" s="682"/>
      <c r="J511" s="651"/>
      <c r="K511" s="682"/>
      <c r="L511" s="651"/>
      <c r="M511" s="682"/>
      <c r="N511" s="651"/>
      <c r="O511" s="682"/>
      <c r="P511" s="651"/>
      <c r="Q511" s="682"/>
      <c r="R511" s="651"/>
      <c r="S511" s="682"/>
      <c r="T511" s="651"/>
      <c r="U511" s="682"/>
      <c r="V511" s="651"/>
      <c r="W511" s="682"/>
      <c r="X511" s="169"/>
      <c r="Y511" s="114">
        <f t="shared" si="63"/>
        <v>0</v>
      </c>
      <c r="Z511" s="372">
        <v>10</v>
      </c>
      <c r="AA511" s="258">
        <f t="shared" si="64"/>
        <v>0</v>
      </c>
      <c r="AB511" s="238"/>
      <c r="AC511" s="225"/>
      <c r="AD511" s="228" t="s">
        <v>52</v>
      </c>
      <c r="AE511" s="225"/>
      <c r="AF511" s="225"/>
      <c r="AG511" s="225"/>
      <c r="AH511" s="225"/>
      <c r="AI511" s="225"/>
      <c r="AJ511" s="225"/>
      <c r="AK511" s="225"/>
      <c r="AL511" s="225"/>
      <c r="AM511" s="225"/>
      <c r="AN511" s="225"/>
      <c r="AO511" s="225"/>
      <c r="AP511" s="225"/>
      <c r="AQ511" s="225"/>
      <c r="AR511" s="225"/>
      <c r="AS511" s="225"/>
      <c r="AT511" s="225"/>
      <c r="AU511" s="225"/>
      <c r="AV511" s="225"/>
      <c r="AW511" s="225"/>
      <c r="AX511" s="225"/>
      <c r="AY511" s="225"/>
      <c r="AZ511" s="225"/>
      <c r="BA511" s="225"/>
      <c r="BB511" s="225"/>
      <c r="BC511" s="225"/>
      <c r="BD511" s="225"/>
      <c r="BE511" s="225"/>
      <c r="BF511" s="225"/>
      <c r="BG511" s="225"/>
      <c r="BH511" s="225"/>
      <c r="BI511" s="225"/>
      <c r="BJ511" s="225"/>
      <c r="BK511" s="225"/>
      <c r="BL511" s="225"/>
      <c r="BM511" s="225"/>
      <c r="BN511" s="225"/>
      <c r="BO511" s="225"/>
      <c r="BP511" s="225"/>
      <c r="BQ511" s="225"/>
      <c r="BR511" s="225"/>
      <c r="BS511" s="225"/>
      <c r="BT511" s="225"/>
      <c r="BU511" s="225"/>
      <c r="BV511" s="225"/>
      <c r="BW511" s="225"/>
      <c r="BX511" s="225"/>
      <c r="BY511" s="225"/>
      <c r="BZ511" s="225"/>
      <c r="CA511" s="225"/>
      <c r="CB511" s="225"/>
      <c r="CC511" s="225"/>
      <c r="CD511" s="225"/>
      <c r="CE511" s="225"/>
      <c r="CF511" s="225"/>
      <c r="CG511" s="64"/>
      <c r="CH511" s="64"/>
      <c r="CI511" s="64"/>
      <c r="CJ511" s="64"/>
      <c r="CK511" s="64"/>
      <c r="CL511" s="64"/>
      <c r="CM511" s="64"/>
    </row>
    <row r="512" spans="1:95" s="1" customFormat="1" ht="27.95" customHeight="1" x14ac:dyDescent="0.2">
      <c r="A512" s="375"/>
      <c r="B512" s="244" t="s">
        <v>493</v>
      </c>
      <c r="C512" s="137" t="s">
        <v>509</v>
      </c>
      <c r="D512" s="651"/>
      <c r="E512" s="682"/>
      <c r="F512" s="651"/>
      <c r="G512" s="682"/>
      <c r="H512" s="651"/>
      <c r="I512" s="682"/>
      <c r="J512" s="651"/>
      <c r="K512" s="682"/>
      <c r="L512" s="651"/>
      <c r="M512" s="682"/>
      <c r="N512" s="651"/>
      <c r="O512" s="682"/>
      <c r="P512" s="651"/>
      <c r="Q512" s="682"/>
      <c r="R512" s="651"/>
      <c r="S512" s="682"/>
      <c r="T512" s="651"/>
      <c r="U512" s="682"/>
      <c r="V512" s="651"/>
      <c r="W512" s="682"/>
      <c r="X512" s="169"/>
      <c r="Y512" s="114">
        <f t="shared" si="63"/>
        <v>0</v>
      </c>
      <c r="Z512" s="372">
        <v>10</v>
      </c>
      <c r="AA512" s="258">
        <f t="shared" si="64"/>
        <v>0</v>
      </c>
      <c r="AB512" s="238"/>
      <c r="AC512" s="225"/>
      <c r="AD512" s="228" t="s">
        <v>52</v>
      </c>
      <c r="AE512" s="225"/>
      <c r="AF512" s="225"/>
      <c r="AG512" s="225"/>
      <c r="AH512" s="225"/>
      <c r="AI512" s="225"/>
      <c r="AJ512" s="225"/>
      <c r="AK512" s="225"/>
      <c r="AL512" s="225"/>
      <c r="AM512" s="225"/>
      <c r="AN512" s="225"/>
      <c r="AO512" s="225"/>
      <c r="AP512" s="225"/>
      <c r="AQ512" s="225"/>
      <c r="AR512" s="225"/>
      <c r="AS512" s="225"/>
      <c r="AT512" s="225"/>
      <c r="AU512" s="225"/>
      <c r="AV512" s="225"/>
      <c r="AW512" s="225"/>
      <c r="AX512" s="225"/>
      <c r="AY512" s="225"/>
      <c r="AZ512" s="225"/>
      <c r="BA512" s="225"/>
      <c r="BB512" s="225"/>
      <c r="BC512" s="225"/>
      <c r="BD512" s="225"/>
      <c r="BE512" s="225"/>
      <c r="BF512" s="225"/>
      <c r="BG512" s="225"/>
      <c r="BH512" s="225"/>
      <c r="BI512" s="225"/>
      <c r="BJ512" s="225"/>
      <c r="BK512" s="225"/>
      <c r="BL512" s="225"/>
      <c r="BM512" s="225"/>
      <c r="BN512" s="225"/>
      <c r="BO512" s="225"/>
      <c r="BP512" s="225"/>
      <c r="BQ512" s="225"/>
      <c r="BR512" s="225"/>
      <c r="BS512" s="225"/>
      <c r="BT512" s="225"/>
      <c r="BU512" s="225"/>
      <c r="BV512" s="225"/>
      <c r="BW512" s="225"/>
      <c r="BX512" s="225"/>
      <c r="BY512" s="225"/>
      <c r="BZ512" s="225"/>
      <c r="CA512" s="225"/>
      <c r="CB512" s="225"/>
      <c r="CC512" s="225"/>
      <c r="CD512" s="225"/>
      <c r="CE512" s="225"/>
      <c r="CF512" s="225"/>
      <c r="CG512" s="64"/>
      <c r="CH512" s="64"/>
      <c r="CI512" s="64"/>
      <c r="CJ512" s="64"/>
      <c r="CK512" s="64"/>
      <c r="CL512" s="64"/>
      <c r="CM512" s="64"/>
    </row>
    <row r="513" spans="1:91" s="1" customFormat="1" ht="45" customHeight="1" x14ac:dyDescent="0.2">
      <c r="A513" s="375"/>
      <c r="B513" s="244" t="s">
        <v>494</v>
      </c>
      <c r="C513" s="137" t="s">
        <v>138</v>
      </c>
      <c r="D513" s="651"/>
      <c r="E513" s="682"/>
      <c r="F513" s="651"/>
      <c r="G513" s="682"/>
      <c r="H513" s="651"/>
      <c r="I513" s="682"/>
      <c r="J513" s="651"/>
      <c r="K513" s="682"/>
      <c r="L513" s="651"/>
      <c r="M513" s="682"/>
      <c r="N513" s="651"/>
      <c r="O513" s="682"/>
      <c r="P513" s="651"/>
      <c r="Q513" s="682"/>
      <c r="R513" s="651"/>
      <c r="S513" s="682"/>
      <c r="T513" s="651"/>
      <c r="U513" s="682"/>
      <c r="V513" s="651"/>
      <c r="W513" s="682"/>
      <c r="X513" s="169"/>
      <c r="Y513" s="114">
        <f t="shared" si="63"/>
        <v>0</v>
      </c>
      <c r="Z513" s="372">
        <v>20</v>
      </c>
      <c r="AA513" s="258">
        <f t="shared" si="64"/>
        <v>0</v>
      </c>
      <c r="AB513" s="238"/>
      <c r="AC513" s="225"/>
      <c r="AD513" s="228" t="s">
        <v>52</v>
      </c>
      <c r="AE513" s="225"/>
      <c r="AF513" s="225"/>
      <c r="AG513" s="225"/>
      <c r="AH513" s="225"/>
      <c r="AI513" s="225"/>
      <c r="AJ513" s="225"/>
      <c r="AK513" s="225"/>
      <c r="AL513" s="225"/>
      <c r="AM513" s="225"/>
      <c r="AN513" s="225"/>
      <c r="AO513" s="225"/>
      <c r="AP513" s="225"/>
      <c r="AQ513" s="225"/>
      <c r="AR513" s="225"/>
      <c r="AS513" s="225"/>
      <c r="AT513" s="225"/>
      <c r="AU513" s="225"/>
      <c r="AV513" s="225"/>
      <c r="AW513" s="225"/>
      <c r="AX513" s="225"/>
      <c r="AY513" s="225"/>
      <c r="AZ513" s="225"/>
      <c r="BA513" s="225"/>
      <c r="BB513" s="225"/>
      <c r="BC513" s="225"/>
      <c r="BD513" s="225"/>
      <c r="BE513" s="225"/>
      <c r="BF513" s="225"/>
      <c r="BG513" s="225"/>
      <c r="BH513" s="225"/>
      <c r="BI513" s="225"/>
      <c r="BJ513" s="225"/>
      <c r="BK513" s="225"/>
      <c r="BL513" s="225"/>
      <c r="BM513" s="225"/>
      <c r="BN513" s="225"/>
      <c r="BO513" s="225"/>
      <c r="BP513" s="225"/>
      <c r="BQ513" s="225"/>
      <c r="BR513" s="225"/>
      <c r="BS513" s="225"/>
      <c r="BT513" s="225"/>
      <c r="BU513" s="225"/>
      <c r="BV513" s="225"/>
      <c r="BW513" s="225"/>
      <c r="BX513" s="225"/>
      <c r="BY513" s="225"/>
      <c r="BZ513" s="225"/>
      <c r="CA513" s="225"/>
      <c r="CB513" s="225"/>
      <c r="CC513" s="225"/>
      <c r="CD513" s="225"/>
      <c r="CE513" s="225"/>
      <c r="CF513" s="225"/>
      <c r="CG513" s="64"/>
      <c r="CH513" s="64"/>
      <c r="CI513" s="64"/>
      <c r="CJ513" s="64"/>
      <c r="CK513" s="64"/>
      <c r="CL513" s="64"/>
      <c r="CM513" s="64"/>
    </row>
    <row r="514" spans="1:91" s="1" customFormat="1" ht="27.95" customHeight="1" x14ac:dyDescent="0.2">
      <c r="A514" s="375"/>
      <c r="B514" s="250" t="s">
        <v>495</v>
      </c>
      <c r="C514" s="144" t="s">
        <v>496</v>
      </c>
      <c r="D514" s="651"/>
      <c r="E514" s="682"/>
      <c r="F514" s="651"/>
      <c r="G514" s="682"/>
      <c r="H514" s="651"/>
      <c r="I514" s="682"/>
      <c r="J514" s="651"/>
      <c r="K514" s="682"/>
      <c r="L514" s="651"/>
      <c r="M514" s="682"/>
      <c r="N514" s="651"/>
      <c r="O514" s="682"/>
      <c r="P514" s="651"/>
      <c r="Q514" s="682"/>
      <c r="R514" s="651"/>
      <c r="S514" s="682"/>
      <c r="T514" s="651"/>
      <c r="U514" s="682"/>
      <c r="V514" s="651"/>
      <c r="W514" s="682"/>
      <c r="X514" s="169"/>
      <c r="Y514" s="114">
        <f t="shared" si="63"/>
        <v>0</v>
      </c>
      <c r="Z514" s="372">
        <v>10</v>
      </c>
      <c r="AA514" s="258">
        <f t="shared" si="64"/>
        <v>0</v>
      </c>
      <c r="AB514" s="238"/>
      <c r="AC514" s="225"/>
      <c r="AD514" s="228" t="s">
        <v>52</v>
      </c>
      <c r="AE514" s="225"/>
      <c r="AF514" s="225"/>
      <c r="AG514" s="225"/>
      <c r="AH514" s="225"/>
      <c r="AI514" s="225"/>
      <c r="AJ514" s="225"/>
      <c r="AK514" s="225"/>
      <c r="AL514" s="225"/>
      <c r="AM514" s="225"/>
      <c r="AN514" s="225"/>
      <c r="AO514" s="225"/>
      <c r="AP514" s="225"/>
      <c r="AQ514" s="225"/>
      <c r="AR514" s="225"/>
      <c r="AS514" s="225"/>
      <c r="AT514" s="225"/>
      <c r="AU514" s="225"/>
      <c r="AV514" s="225"/>
      <c r="AW514" s="225"/>
      <c r="AX514" s="225"/>
      <c r="AY514" s="225"/>
      <c r="AZ514" s="225"/>
      <c r="BA514" s="225"/>
      <c r="BB514" s="225"/>
      <c r="BC514" s="225"/>
      <c r="BD514" s="225"/>
      <c r="BE514" s="225"/>
      <c r="BF514" s="225"/>
      <c r="BG514" s="225"/>
      <c r="BH514" s="225"/>
      <c r="BI514" s="225"/>
      <c r="BJ514" s="225"/>
      <c r="BK514" s="225"/>
      <c r="BL514" s="225"/>
      <c r="BM514" s="225"/>
      <c r="BN514" s="225"/>
      <c r="BO514" s="225"/>
      <c r="BP514" s="225"/>
      <c r="BQ514" s="225"/>
      <c r="BR514" s="225"/>
      <c r="BS514" s="225"/>
      <c r="BT514" s="225"/>
      <c r="BU514" s="225"/>
      <c r="BV514" s="225"/>
      <c r="BW514" s="225"/>
      <c r="BX514" s="225"/>
      <c r="BY514" s="225"/>
      <c r="BZ514" s="225"/>
      <c r="CA514" s="225"/>
      <c r="CB514" s="225"/>
      <c r="CC514" s="225"/>
      <c r="CD514" s="225"/>
      <c r="CE514" s="225"/>
      <c r="CF514" s="225"/>
      <c r="CG514" s="64"/>
      <c r="CH514" s="64"/>
      <c r="CI514" s="64"/>
      <c r="CJ514" s="64"/>
      <c r="CK514" s="64"/>
      <c r="CL514" s="64"/>
      <c r="CM514" s="64"/>
    </row>
    <row r="515" spans="1:91" s="1" customFormat="1" ht="27.95" customHeight="1" x14ac:dyDescent="0.15">
      <c r="A515" s="375"/>
      <c r="B515" s="250" t="s">
        <v>497</v>
      </c>
      <c r="C515" s="144" t="s">
        <v>163</v>
      </c>
      <c r="D515" s="628"/>
      <c r="E515" s="633"/>
      <c r="F515" s="628"/>
      <c r="G515" s="633"/>
      <c r="H515" s="628"/>
      <c r="I515" s="633"/>
      <c r="J515" s="628"/>
      <c r="K515" s="633"/>
      <c r="L515" s="628"/>
      <c r="M515" s="633"/>
      <c r="N515" s="628"/>
      <c r="O515" s="633"/>
      <c r="P515" s="628"/>
      <c r="Q515" s="633"/>
      <c r="R515" s="628"/>
      <c r="S515" s="633"/>
      <c r="T515" s="628"/>
      <c r="U515" s="633"/>
      <c r="V515" s="628"/>
      <c r="W515" s="633"/>
      <c r="X515" s="169"/>
      <c r="Y515" s="114">
        <f t="shared" si="63"/>
        <v>0</v>
      </c>
      <c r="Z515" s="372">
        <v>10</v>
      </c>
      <c r="AA515" s="258">
        <f t="shared" si="64"/>
        <v>0</v>
      </c>
      <c r="AB515" s="238"/>
      <c r="AC515" s="225"/>
      <c r="AD515" s="228" t="s">
        <v>52</v>
      </c>
      <c r="AE515" s="225"/>
      <c r="AF515" s="225"/>
      <c r="AG515" s="225"/>
      <c r="AH515" s="225"/>
      <c r="AI515" s="225"/>
      <c r="AJ515" s="225"/>
      <c r="AK515" s="225"/>
      <c r="AL515" s="225"/>
      <c r="AM515" s="225"/>
      <c r="AN515" s="225"/>
      <c r="AO515" s="225"/>
      <c r="AP515" s="225"/>
      <c r="AQ515" s="225"/>
      <c r="AR515" s="225"/>
      <c r="AS515" s="225"/>
      <c r="AT515" s="225"/>
      <c r="AU515" s="225"/>
      <c r="AV515" s="225"/>
      <c r="AW515" s="225"/>
      <c r="AX515" s="225"/>
      <c r="AY515" s="225"/>
      <c r="AZ515" s="225"/>
      <c r="BA515" s="225"/>
      <c r="BB515" s="225"/>
      <c r="BC515" s="225"/>
      <c r="BD515" s="225"/>
      <c r="BE515" s="225"/>
      <c r="BF515" s="225"/>
      <c r="BG515" s="225"/>
      <c r="BH515" s="225"/>
      <c r="BI515" s="225"/>
      <c r="BJ515" s="225"/>
      <c r="BK515" s="225"/>
      <c r="BL515" s="225"/>
      <c r="BM515" s="225"/>
      <c r="BN515" s="225"/>
      <c r="BO515" s="225"/>
      <c r="BP515" s="225"/>
      <c r="BQ515" s="225"/>
      <c r="BR515" s="225"/>
      <c r="BS515" s="225"/>
      <c r="BT515" s="225"/>
      <c r="BU515" s="225"/>
      <c r="BV515" s="225"/>
      <c r="BW515" s="225"/>
      <c r="BX515" s="225"/>
      <c r="BY515" s="225"/>
      <c r="BZ515" s="225"/>
      <c r="CA515" s="225"/>
      <c r="CB515" s="225"/>
      <c r="CC515" s="225"/>
      <c r="CD515" s="225"/>
      <c r="CE515" s="225"/>
      <c r="CF515" s="225"/>
      <c r="CG515" s="64"/>
      <c r="CH515" s="64"/>
      <c r="CI515" s="64"/>
      <c r="CJ515" s="64"/>
      <c r="CK515" s="64"/>
      <c r="CL515" s="64"/>
      <c r="CM515" s="64"/>
    </row>
    <row r="516" spans="1:91" s="1" customFormat="1" ht="45" customHeight="1" x14ac:dyDescent="0.15">
      <c r="A516" s="375"/>
      <c r="B516" s="250" t="s">
        <v>233</v>
      </c>
      <c r="C516" s="144" t="s">
        <v>130</v>
      </c>
      <c r="D516" s="628"/>
      <c r="E516" s="633"/>
      <c r="F516" s="628"/>
      <c r="G516" s="633"/>
      <c r="H516" s="628"/>
      <c r="I516" s="633"/>
      <c r="J516" s="628"/>
      <c r="K516" s="633"/>
      <c r="L516" s="628"/>
      <c r="M516" s="633"/>
      <c r="N516" s="628"/>
      <c r="O516" s="633"/>
      <c r="P516" s="628"/>
      <c r="Q516" s="633"/>
      <c r="R516" s="628"/>
      <c r="S516" s="633"/>
      <c r="T516" s="628"/>
      <c r="U516" s="633"/>
      <c r="V516" s="628"/>
      <c r="W516" s="633"/>
      <c r="X516" s="169"/>
      <c r="Y516" s="114">
        <f>IF(OR(D516="s",F516="s",H516="s",J516="s",L516="s",N516="s",P516="s",R516="s",T516="s",V516="s"), 0, IF(OR(D516="a",F516="a",H516="a",J516="a",L516="a",N516="a",P516="a",R516="a",T516="a",V516="a"),Z516,0))</f>
        <v>0</v>
      </c>
      <c r="Z516" s="372">
        <v>20</v>
      </c>
      <c r="AA516" s="258">
        <f>COUNTIF(D516:W516,"a")+COUNTIF(D516:W516,"s")</f>
        <v>0</v>
      </c>
      <c r="AB516" s="238"/>
      <c r="AC516" s="225"/>
      <c r="AD516" s="228" t="s">
        <v>52</v>
      </c>
      <c r="AE516" s="231"/>
      <c r="AF516" s="225"/>
      <c r="AG516" s="225"/>
      <c r="AH516" s="225"/>
      <c r="AI516" s="225"/>
      <c r="AJ516" s="225"/>
      <c r="AK516" s="225"/>
      <c r="AL516" s="225"/>
      <c r="AM516" s="225"/>
      <c r="AN516" s="225"/>
      <c r="AO516" s="225"/>
      <c r="AP516" s="225"/>
      <c r="AQ516" s="225"/>
      <c r="AR516" s="225"/>
      <c r="AS516" s="225"/>
      <c r="AT516" s="225"/>
      <c r="AU516" s="225"/>
      <c r="AV516" s="225"/>
      <c r="AW516" s="225"/>
      <c r="AX516" s="225"/>
      <c r="AY516" s="225"/>
      <c r="AZ516" s="225"/>
      <c r="BA516" s="225"/>
      <c r="BB516" s="225"/>
      <c r="BC516" s="225"/>
      <c r="BD516" s="225"/>
      <c r="BE516" s="225"/>
      <c r="BF516" s="225"/>
      <c r="BG516" s="225"/>
      <c r="BH516" s="225"/>
      <c r="BI516" s="225"/>
      <c r="BJ516" s="225"/>
      <c r="BK516" s="225"/>
      <c r="BL516" s="225"/>
      <c r="BM516" s="225"/>
      <c r="BN516" s="225"/>
      <c r="BO516" s="225"/>
      <c r="BP516" s="225"/>
      <c r="BQ516" s="225"/>
      <c r="BR516" s="225"/>
      <c r="BS516" s="225"/>
      <c r="BT516" s="225"/>
      <c r="BU516" s="225"/>
      <c r="BV516" s="225"/>
      <c r="BW516" s="225"/>
      <c r="BX516" s="225"/>
      <c r="BY516" s="225"/>
      <c r="BZ516" s="225"/>
      <c r="CA516" s="225"/>
      <c r="CB516" s="225"/>
      <c r="CC516" s="225"/>
      <c r="CD516" s="225"/>
      <c r="CE516" s="225"/>
      <c r="CF516" s="225"/>
      <c r="CG516" s="64"/>
      <c r="CH516" s="64"/>
      <c r="CI516" s="64"/>
      <c r="CJ516" s="64"/>
      <c r="CK516" s="64"/>
      <c r="CL516" s="64"/>
      <c r="CM516" s="64"/>
    </row>
    <row r="517" spans="1:91" s="1" customFormat="1" ht="45" customHeight="1" thickBot="1" x14ac:dyDescent="0.2">
      <c r="A517" s="375"/>
      <c r="B517" s="244" t="s">
        <v>390</v>
      </c>
      <c r="C517" s="137" t="s">
        <v>229</v>
      </c>
      <c r="D517" s="630"/>
      <c r="E517" s="631"/>
      <c r="F517" s="630"/>
      <c r="G517" s="631"/>
      <c r="H517" s="630"/>
      <c r="I517" s="631"/>
      <c r="J517" s="630"/>
      <c r="K517" s="631"/>
      <c r="L517" s="630"/>
      <c r="M517" s="631"/>
      <c r="N517" s="630"/>
      <c r="O517" s="631"/>
      <c r="P517" s="630"/>
      <c r="Q517" s="631"/>
      <c r="R517" s="630"/>
      <c r="S517" s="631"/>
      <c r="T517" s="630"/>
      <c r="U517" s="631"/>
      <c r="V517" s="630"/>
      <c r="W517" s="631"/>
      <c r="X517" s="169"/>
      <c r="Y517" s="114">
        <f t="shared" si="63"/>
        <v>0</v>
      </c>
      <c r="Z517" s="372">
        <v>20</v>
      </c>
      <c r="AA517" s="258">
        <f t="shared" si="64"/>
        <v>0</v>
      </c>
      <c r="AB517" s="238"/>
      <c r="AC517" s="225"/>
      <c r="AD517" s="228"/>
      <c r="AE517" s="231"/>
      <c r="AF517" s="225"/>
      <c r="AG517" s="225"/>
      <c r="AH517" s="225"/>
      <c r="AI517" s="225"/>
      <c r="AJ517" s="225"/>
      <c r="AK517" s="225"/>
      <c r="AL517" s="225"/>
      <c r="AM517" s="225"/>
      <c r="AN517" s="225"/>
      <c r="AO517" s="225"/>
      <c r="AP517" s="225"/>
      <c r="AQ517" s="225"/>
      <c r="AR517" s="225"/>
      <c r="AS517" s="225"/>
      <c r="AT517" s="225"/>
      <c r="AU517" s="225"/>
      <c r="AV517" s="225"/>
      <c r="AW517" s="225"/>
      <c r="AX517" s="225"/>
      <c r="AY517" s="225"/>
      <c r="AZ517" s="225"/>
      <c r="BA517" s="225"/>
      <c r="BB517" s="225"/>
      <c r="BC517" s="225"/>
      <c r="BD517" s="225"/>
      <c r="BE517" s="225"/>
      <c r="BF517" s="225"/>
      <c r="BG517" s="225"/>
      <c r="BH517" s="225"/>
      <c r="BI517" s="225"/>
      <c r="BJ517" s="225"/>
      <c r="BK517" s="225"/>
      <c r="BL517" s="225"/>
      <c r="BM517" s="225"/>
      <c r="BN517" s="225"/>
      <c r="BO517" s="225"/>
      <c r="BP517" s="225"/>
      <c r="BQ517" s="225"/>
      <c r="BR517" s="225"/>
      <c r="BS517" s="225"/>
      <c r="BT517" s="225"/>
      <c r="BU517" s="225"/>
      <c r="BV517" s="225"/>
      <c r="BW517" s="225"/>
      <c r="BX517" s="225"/>
      <c r="BY517" s="225"/>
      <c r="BZ517" s="225"/>
      <c r="CA517" s="225"/>
      <c r="CB517" s="225"/>
      <c r="CC517" s="225"/>
      <c r="CD517" s="225"/>
      <c r="CE517" s="225"/>
      <c r="CF517" s="225"/>
      <c r="CG517" s="64"/>
      <c r="CH517" s="64"/>
      <c r="CI517" s="64"/>
      <c r="CJ517" s="64"/>
      <c r="CK517" s="64"/>
      <c r="CL517" s="64"/>
      <c r="CM517" s="64"/>
    </row>
    <row r="518" spans="1:91" s="1" customFormat="1" ht="21" customHeight="1" thickTop="1" thickBot="1" x14ac:dyDescent="0.25">
      <c r="A518" s="375"/>
      <c r="B518" s="67"/>
      <c r="C518" s="140"/>
      <c r="D518" s="697" t="s">
        <v>199</v>
      </c>
      <c r="E518" s="698"/>
      <c r="F518" s="698"/>
      <c r="G518" s="698"/>
      <c r="H518" s="698"/>
      <c r="I518" s="698"/>
      <c r="J518" s="698"/>
      <c r="K518" s="698"/>
      <c r="L518" s="698"/>
      <c r="M518" s="698"/>
      <c r="N518" s="698"/>
      <c r="O518" s="698"/>
      <c r="P518" s="698"/>
      <c r="Q518" s="698"/>
      <c r="R518" s="698"/>
      <c r="S518" s="698"/>
      <c r="T518" s="698"/>
      <c r="U518" s="698"/>
      <c r="V518" s="698"/>
      <c r="W518" s="698"/>
      <c r="X518" s="744"/>
      <c r="Y518" s="65">
        <f>SUM(Y510:Y517)</f>
        <v>0</v>
      </c>
      <c r="Z518" s="373">
        <f>SUM(Z510:Z517)</f>
        <v>110</v>
      </c>
      <c r="AA518" s="258"/>
      <c r="AB518" s="64"/>
      <c r="AC518" s="225"/>
      <c r="AD518" s="228"/>
      <c r="AE518" s="225"/>
      <c r="AF518" s="225"/>
      <c r="AG518" s="225"/>
      <c r="AH518" s="225"/>
      <c r="AI518" s="225"/>
      <c r="AJ518" s="225"/>
      <c r="AK518" s="225"/>
      <c r="AL518" s="225"/>
      <c r="AM518" s="225"/>
      <c r="AN518" s="225"/>
      <c r="AO518" s="225"/>
      <c r="AP518" s="225"/>
      <c r="AQ518" s="225"/>
      <c r="AR518" s="225"/>
      <c r="AS518" s="225"/>
      <c r="AT518" s="225"/>
      <c r="AU518" s="225"/>
      <c r="AV518" s="225"/>
      <c r="AW518" s="225"/>
      <c r="AX518" s="225"/>
      <c r="AY518" s="225"/>
      <c r="AZ518" s="225"/>
      <c r="BA518" s="225"/>
      <c r="BB518" s="225"/>
      <c r="BC518" s="225"/>
      <c r="BD518" s="225"/>
      <c r="BE518" s="225"/>
      <c r="BF518" s="225"/>
      <c r="BG518" s="225"/>
      <c r="BH518" s="225"/>
      <c r="BI518" s="225"/>
      <c r="BJ518" s="225"/>
      <c r="BK518" s="225"/>
      <c r="BL518" s="225"/>
      <c r="BM518" s="225"/>
      <c r="BN518" s="225"/>
      <c r="BO518" s="225"/>
      <c r="BP518" s="225"/>
      <c r="BQ518" s="225"/>
      <c r="BR518" s="225"/>
      <c r="BS518" s="225"/>
      <c r="BT518" s="225"/>
      <c r="BU518" s="225"/>
      <c r="BV518" s="225"/>
      <c r="BW518" s="225"/>
      <c r="BX518" s="225"/>
      <c r="BY518" s="225"/>
      <c r="BZ518" s="225"/>
      <c r="CA518" s="225"/>
      <c r="CB518" s="225"/>
      <c r="CC518" s="225"/>
      <c r="CD518" s="225"/>
      <c r="CE518" s="225"/>
      <c r="CF518" s="225"/>
      <c r="CG518" s="64"/>
      <c r="CH518" s="64"/>
      <c r="CI518" s="64"/>
      <c r="CJ518" s="64"/>
      <c r="CK518" s="64"/>
      <c r="CL518" s="64"/>
      <c r="CM518" s="64"/>
    </row>
    <row r="519" spans="1:91" s="1" customFormat="1" ht="21" customHeight="1" thickBot="1" x14ac:dyDescent="0.25">
      <c r="A519" s="365"/>
      <c r="B519" s="170"/>
      <c r="C519" s="284"/>
      <c r="D519" s="700"/>
      <c r="E519" s="701"/>
      <c r="F519" s="885">
        <v>80</v>
      </c>
      <c r="G519" s="694"/>
      <c r="H519" s="694"/>
      <c r="I519" s="694"/>
      <c r="J519" s="694"/>
      <c r="K519" s="694"/>
      <c r="L519" s="694"/>
      <c r="M519" s="694"/>
      <c r="N519" s="694"/>
      <c r="O519" s="694"/>
      <c r="P519" s="694"/>
      <c r="Q519" s="694"/>
      <c r="R519" s="694"/>
      <c r="S519" s="694"/>
      <c r="T519" s="694"/>
      <c r="U519" s="694"/>
      <c r="V519" s="694"/>
      <c r="W519" s="694"/>
      <c r="X519" s="694"/>
      <c r="Y519" s="694"/>
      <c r="Z519" s="695"/>
      <c r="AA519" s="258"/>
      <c r="AB519" s="64"/>
      <c r="AC519" s="225"/>
      <c r="AD519" s="228"/>
      <c r="AE519" s="231"/>
      <c r="AF519" s="225"/>
      <c r="AG519" s="225"/>
      <c r="AH519" s="225"/>
      <c r="AI519" s="225"/>
      <c r="AJ519" s="225"/>
      <c r="AK519" s="225"/>
      <c r="AL519" s="225"/>
      <c r="AM519" s="225"/>
      <c r="AN519" s="225"/>
      <c r="AO519" s="225"/>
      <c r="AP519" s="225"/>
      <c r="AQ519" s="225"/>
      <c r="AR519" s="225"/>
      <c r="AS519" s="225"/>
      <c r="AT519" s="225"/>
      <c r="AU519" s="225"/>
      <c r="AV519" s="225"/>
      <c r="AW519" s="225"/>
      <c r="AX519" s="225"/>
      <c r="AY519" s="225"/>
      <c r="AZ519" s="225"/>
      <c r="BA519" s="225"/>
      <c r="BB519" s="225"/>
      <c r="BC519" s="225"/>
      <c r="BD519" s="225"/>
      <c r="BE519" s="225"/>
      <c r="BF519" s="225"/>
      <c r="BG519" s="225"/>
      <c r="BH519" s="225"/>
      <c r="BI519" s="225"/>
      <c r="BJ519" s="225"/>
      <c r="BK519" s="225"/>
      <c r="BL519" s="225"/>
      <c r="BM519" s="225"/>
      <c r="BN519" s="225"/>
      <c r="BO519" s="225"/>
      <c r="BP519" s="225"/>
      <c r="BQ519" s="225"/>
      <c r="BR519" s="225"/>
      <c r="BS519" s="225"/>
      <c r="BT519" s="225"/>
      <c r="BU519" s="225"/>
      <c r="BV519" s="225"/>
      <c r="BW519" s="225"/>
      <c r="BX519" s="225"/>
      <c r="BY519" s="225"/>
      <c r="BZ519" s="225"/>
      <c r="CA519" s="225"/>
      <c r="CB519" s="225"/>
      <c r="CC519" s="225"/>
      <c r="CD519" s="225"/>
      <c r="CE519" s="225"/>
      <c r="CF519" s="225"/>
      <c r="CG519" s="64"/>
      <c r="CH519" s="64"/>
      <c r="CI519" s="64"/>
      <c r="CJ519" s="64"/>
      <c r="CK519" s="64"/>
      <c r="CL519" s="64"/>
      <c r="CM519" s="64"/>
    </row>
    <row r="520" spans="1:91" s="1" customFormat="1" ht="30" customHeight="1" thickBot="1" x14ac:dyDescent="0.25">
      <c r="A520" s="362"/>
      <c r="B520" s="339" t="s">
        <v>218</v>
      </c>
      <c r="C520" s="176" t="s">
        <v>529</v>
      </c>
      <c r="D520" s="34" t="s">
        <v>573</v>
      </c>
      <c r="E520" s="57"/>
      <c r="F520" s="34" t="s">
        <v>573</v>
      </c>
      <c r="G520" s="57"/>
      <c r="H520" s="34" t="s">
        <v>573</v>
      </c>
      <c r="I520" s="320"/>
      <c r="J520" s="34"/>
      <c r="K520" s="321"/>
      <c r="L520" s="322"/>
      <c r="M520" s="320"/>
      <c r="N520" s="323"/>
      <c r="O520" s="321"/>
      <c r="P520" s="322"/>
      <c r="Q520" s="320"/>
      <c r="R520" s="323"/>
      <c r="S520" s="321"/>
      <c r="T520" s="322"/>
      <c r="U520" s="320"/>
      <c r="V520" s="323"/>
      <c r="W520" s="321"/>
      <c r="X520" s="180"/>
      <c r="Y520" s="180"/>
      <c r="Z520" s="391"/>
      <c r="AA520" s="258"/>
      <c r="AB520" s="64"/>
      <c r="AC520" s="225"/>
      <c r="AD520" s="228"/>
      <c r="AE520" s="231"/>
      <c r="AF520" s="225"/>
      <c r="AG520" s="225"/>
      <c r="AH520" s="225"/>
      <c r="AI520" s="225"/>
      <c r="AJ520" s="225"/>
      <c r="AK520" s="225"/>
      <c r="AL520" s="225"/>
      <c r="AM520" s="225"/>
      <c r="AN520" s="225"/>
      <c r="AO520" s="225"/>
      <c r="AP520" s="225"/>
      <c r="AQ520" s="225"/>
      <c r="AR520" s="225"/>
      <c r="AS520" s="225"/>
      <c r="AT520" s="225"/>
      <c r="AU520" s="225"/>
      <c r="AV520" s="225"/>
      <c r="AW520" s="225"/>
      <c r="AX520" s="225"/>
      <c r="AY520" s="225"/>
      <c r="AZ520" s="225"/>
      <c r="BA520" s="225"/>
      <c r="BB520" s="225"/>
      <c r="BC520" s="225"/>
      <c r="BD520" s="225"/>
      <c r="BE520" s="225"/>
      <c r="BF520" s="225"/>
      <c r="BG520" s="225"/>
      <c r="BH520" s="225"/>
      <c r="BI520" s="225"/>
      <c r="BJ520" s="225"/>
      <c r="BK520" s="225"/>
      <c r="BL520" s="225"/>
      <c r="BM520" s="225"/>
      <c r="BN520" s="225"/>
      <c r="BO520" s="225"/>
      <c r="BP520" s="225"/>
      <c r="BQ520" s="225"/>
      <c r="BR520" s="225"/>
      <c r="BS520" s="225"/>
      <c r="BT520" s="225"/>
      <c r="BU520" s="225"/>
      <c r="BV520" s="225"/>
      <c r="BW520" s="225"/>
      <c r="BX520" s="225"/>
      <c r="BY520" s="225"/>
      <c r="BZ520" s="225"/>
      <c r="CA520" s="225"/>
      <c r="CB520" s="225"/>
      <c r="CC520" s="225"/>
      <c r="CD520" s="225"/>
      <c r="CE520" s="225"/>
      <c r="CF520" s="225"/>
      <c r="CG520" s="64"/>
      <c r="CH520" s="64"/>
      <c r="CI520" s="64"/>
      <c r="CJ520" s="64"/>
      <c r="CK520" s="64"/>
      <c r="CL520" s="64"/>
      <c r="CM520" s="64"/>
    </row>
    <row r="521" spans="1:91" s="1" customFormat="1" ht="45" customHeight="1" x14ac:dyDescent="0.2">
      <c r="A521" s="375"/>
      <c r="B521" s="266" t="s">
        <v>530</v>
      </c>
      <c r="C521" s="141" t="s">
        <v>134</v>
      </c>
      <c r="D521" s="650"/>
      <c r="E521" s="705"/>
      <c r="F521" s="650"/>
      <c r="G521" s="705"/>
      <c r="H521" s="650"/>
      <c r="I521" s="705"/>
      <c r="J521" s="650"/>
      <c r="K521" s="705"/>
      <c r="L521" s="650"/>
      <c r="M521" s="705"/>
      <c r="N521" s="650"/>
      <c r="O521" s="705"/>
      <c r="P521" s="650"/>
      <c r="Q521" s="705"/>
      <c r="R521" s="650"/>
      <c r="S521" s="705"/>
      <c r="T521" s="650"/>
      <c r="U521" s="705"/>
      <c r="V521" s="650"/>
      <c r="W521" s="705"/>
      <c r="X521" s="169"/>
      <c r="Y521" s="113">
        <f t="shared" ref="Y521:Y528" si="65">IF(OR(D521="s",F521="s",H521="s",J521="s",L521="s",N521="s",P521="s",R521="s",T521="s",V521="s"), 0, IF(OR(D521="a",F521="a",H521="a",J521="a",L521="a",N521="a",P521="a",R521="a",T521="a",V521="a"),Z521,0))</f>
        <v>0</v>
      </c>
      <c r="Z521" s="374">
        <v>10</v>
      </c>
      <c r="AA521" s="258">
        <f t="shared" ref="AA521:AA528" si="66">COUNTIF(D521:W521,"a")+COUNTIF(D521:W521,"s")</f>
        <v>0</v>
      </c>
      <c r="AB521" s="238"/>
      <c r="AC521" s="225"/>
      <c r="AD521" s="228" t="s">
        <v>52</v>
      </c>
      <c r="AE521" s="225"/>
      <c r="AF521" s="225"/>
      <c r="AG521" s="225"/>
      <c r="AH521" s="225"/>
      <c r="AI521" s="225"/>
      <c r="AJ521" s="225"/>
      <c r="AK521" s="225"/>
      <c r="AL521" s="225"/>
      <c r="AM521" s="225"/>
      <c r="AN521" s="225"/>
      <c r="AO521" s="225"/>
      <c r="AP521" s="225"/>
      <c r="AQ521" s="225"/>
      <c r="AR521" s="225"/>
      <c r="AS521" s="225"/>
      <c r="AT521" s="225"/>
      <c r="AU521" s="225"/>
      <c r="AV521" s="225"/>
      <c r="AW521" s="225"/>
      <c r="AX521" s="225"/>
      <c r="AY521" s="225"/>
      <c r="AZ521" s="225"/>
      <c r="BA521" s="225"/>
      <c r="BB521" s="225"/>
      <c r="BC521" s="225"/>
      <c r="BD521" s="225"/>
      <c r="BE521" s="225"/>
      <c r="BF521" s="225"/>
      <c r="BG521" s="225"/>
      <c r="BH521" s="225"/>
      <c r="BI521" s="225"/>
      <c r="BJ521" s="225"/>
      <c r="BK521" s="225"/>
      <c r="BL521" s="225"/>
      <c r="BM521" s="225"/>
      <c r="BN521" s="225"/>
      <c r="BO521" s="225"/>
      <c r="BP521" s="225"/>
      <c r="BQ521" s="225"/>
      <c r="BR521" s="225"/>
      <c r="BS521" s="225"/>
      <c r="BT521" s="225"/>
      <c r="BU521" s="225"/>
      <c r="BV521" s="225"/>
      <c r="BW521" s="225"/>
      <c r="BX521" s="225"/>
      <c r="BY521" s="225"/>
      <c r="BZ521" s="225"/>
      <c r="CA521" s="225"/>
      <c r="CB521" s="225"/>
      <c r="CC521" s="225"/>
      <c r="CD521" s="225"/>
      <c r="CE521" s="225"/>
      <c r="CF521" s="225"/>
      <c r="CG521" s="64"/>
      <c r="CH521" s="64"/>
      <c r="CI521" s="64"/>
      <c r="CJ521" s="64"/>
      <c r="CK521" s="64"/>
      <c r="CL521" s="64"/>
      <c r="CM521" s="64"/>
    </row>
    <row r="522" spans="1:91" s="1" customFormat="1" ht="27.95" customHeight="1" x14ac:dyDescent="0.2">
      <c r="A522" s="375"/>
      <c r="B522" s="250" t="s">
        <v>531</v>
      </c>
      <c r="C522" s="144" t="s">
        <v>532</v>
      </c>
      <c r="D522" s="651"/>
      <c r="E522" s="682"/>
      <c r="F522" s="651"/>
      <c r="G522" s="682"/>
      <c r="H522" s="651"/>
      <c r="I522" s="682"/>
      <c r="J522" s="651"/>
      <c r="K522" s="682"/>
      <c r="L522" s="651"/>
      <c r="M522" s="682"/>
      <c r="N522" s="651"/>
      <c r="O522" s="682"/>
      <c r="P522" s="651"/>
      <c r="Q522" s="682"/>
      <c r="R522" s="651"/>
      <c r="S522" s="682"/>
      <c r="T522" s="651"/>
      <c r="U522" s="682"/>
      <c r="V522" s="651"/>
      <c r="W522" s="682"/>
      <c r="X522" s="169"/>
      <c r="Y522" s="114">
        <f t="shared" si="65"/>
        <v>0</v>
      </c>
      <c r="Z522" s="372">
        <v>10</v>
      </c>
      <c r="AA522" s="258">
        <f t="shared" si="66"/>
        <v>0</v>
      </c>
      <c r="AB522" s="238"/>
      <c r="AC522" s="225"/>
      <c r="AD522" s="228"/>
      <c r="AE522" s="225"/>
      <c r="AF522" s="225"/>
      <c r="AG522" s="225"/>
      <c r="AH522" s="225"/>
      <c r="AI522" s="225"/>
      <c r="AJ522" s="225"/>
      <c r="AK522" s="225"/>
      <c r="AL522" s="225"/>
      <c r="AM522" s="225"/>
      <c r="AN522" s="225"/>
      <c r="AO522" s="225"/>
      <c r="AP522" s="225"/>
      <c r="AQ522" s="225"/>
      <c r="AR522" s="225"/>
      <c r="AS522" s="225"/>
      <c r="AT522" s="225"/>
      <c r="AU522" s="225"/>
      <c r="AV522" s="225"/>
      <c r="AW522" s="225"/>
      <c r="AX522" s="225"/>
      <c r="AY522" s="225"/>
      <c r="AZ522" s="225"/>
      <c r="BA522" s="225"/>
      <c r="BB522" s="225"/>
      <c r="BC522" s="225"/>
      <c r="BD522" s="225"/>
      <c r="BE522" s="225"/>
      <c r="BF522" s="225"/>
      <c r="BG522" s="225"/>
      <c r="BH522" s="225"/>
      <c r="BI522" s="225"/>
      <c r="BJ522" s="225"/>
      <c r="BK522" s="225"/>
      <c r="BL522" s="225"/>
      <c r="BM522" s="225"/>
      <c r="BN522" s="225"/>
      <c r="BO522" s="225"/>
      <c r="BP522" s="225"/>
      <c r="BQ522" s="225"/>
      <c r="BR522" s="225"/>
      <c r="BS522" s="225"/>
      <c r="BT522" s="225"/>
      <c r="BU522" s="225"/>
      <c r="BV522" s="225"/>
      <c r="BW522" s="225"/>
      <c r="BX522" s="225"/>
      <c r="BY522" s="225"/>
      <c r="BZ522" s="225"/>
      <c r="CA522" s="225"/>
      <c r="CB522" s="225"/>
      <c r="CC522" s="225"/>
      <c r="CD522" s="225"/>
      <c r="CE522" s="225"/>
      <c r="CF522" s="225"/>
      <c r="CG522" s="64"/>
      <c r="CH522" s="64"/>
      <c r="CI522" s="64"/>
      <c r="CJ522" s="64"/>
      <c r="CK522" s="64"/>
      <c r="CL522" s="64"/>
      <c r="CM522" s="64"/>
    </row>
    <row r="523" spans="1:91" s="1" customFormat="1" ht="45" customHeight="1" x14ac:dyDescent="0.2">
      <c r="A523" s="375"/>
      <c r="B523" s="244" t="s">
        <v>533</v>
      </c>
      <c r="C523" s="137" t="s">
        <v>534</v>
      </c>
      <c r="D523" s="651"/>
      <c r="E523" s="682"/>
      <c r="F523" s="651"/>
      <c r="G523" s="682"/>
      <c r="H523" s="651"/>
      <c r="I523" s="682"/>
      <c r="J523" s="651"/>
      <c r="K523" s="682"/>
      <c r="L523" s="651"/>
      <c r="M523" s="682"/>
      <c r="N523" s="651"/>
      <c r="O523" s="682"/>
      <c r="P523" s="651"/>
      <c r="Q523" s="682"/>
      <c r="R523" s="651"/>
      <c r="S523" s="682"/>
      <c r="T523" s="651"/>
      <c r="U523" s="682"/>
      <c r="V523" s="651"/>
      <c r="W523" s="682"/>
      <c r="X523" s="169"/>
      <c r="Y523" s="114">
        <f t="shared" si="65"/>
        <v>0</v>
      </c>
      <c r="Z523" s="372">
        <v>10</v>
      </c>
      <c r="AA523" s="258">
        <f t="shared" si="66"/>
        <v>0</v>
      </c>
      <c r="AB523" s="238"/>
      <c r="AC523" s="225"/>
      <c r="AD523" s="228"/>
      <c r="AE523" s="225"/>
      <c r="AF523" s="225"/>
      <c r="AG523" s="225"/>
      <c r="AH523" s="225"/>
      <c r="AI523" s="225"/>
      <c r="AJ523" s="225"/>
      <c r="AK523" s="225"/>
      <c r="AL523" s="225"/>
      <c r="AM523" s="225"/>
      <c r="AN523" s="225"/>
      <c r="AO523" s="225"/>
      <c r="AP523" s="225"/>
      <c r="AQ523" s="225"/>
      <c r="AR523" s="225"/>
      <c r="AS523" s="225"/>
      <c r="AT523" s="225"/>
      <c r="AU523" s="225"/>
      <c r="AV523" s="225"/>
      <c r="AW523" s="225"/>
      <c r="AX523" s="225"/>
      <c r="AY523" s="225"/>
      <c r="AZ523" s="225"/>
      <c r="BA523" s="225"/>
      <c r="BB523" s="225"/>
      <c r="BC523" s="225"/>
      <c r="BD523" s="225"/>
      <c r="BE523" s="225"/>
      <c r="BF523" s="225"/>
      <c r="BG523" s="225"/>
      <c r="BH523" s="225"/>
      <c r="BI523" s="225"/>
      <c r="BJ523" s="225"/>
      <c r="BK523" s="225"/>
      <c r="BL523" s="225"/>
      <c r="BM523" s="225"/>
      <c r="BN523" s="225"/>
      <c r="BO523" s="225"/>
      <c r="BP523" s="225"/>
      <c r="BQ523" s="225"/>
      <c r="BR523" s="225"/>
      <c r="BS523" s="225"/>
      <c r="BT523" s="225"/>
      <c r="BU523" s="225"/>
      <c r="BV523" s="225"/>
      <c r="BW523" s="225"/>
      <c r="BX523" s="225"/>
      <c r="BY523" s="225"/>
      <c r="BZ523" s="225"/>
      <c r="CA523" s="225"/>
      <c r="CB523" s="225"/>
      <c r="CC523" s="225"/>
      <c r="CD523" s="225"/>
      <c r="CE523" s="225"/>
      <c r="CF523" s="225"/>
      <c r="CG523" s="64"/>
      <c r="CH523" s="64"/>
      <c r="CI523" s="64"/>
      <c r="CJ523" s="64"/>
      <c r="CK523" s="64"/>
      <c r="CL523" s="64"/>
      <c r="CM523" s="64"/>
    </row>
    <row r="524" spans="1:91" s="1" customFormat="1" ht="45" customHeight="1" x14ac:dyDescent="0.2">
      <c r="A524" s="375"/>
      <c r="B524" s="244" t="s">
        <v>535</v>
      </c>
      <c r="C524" s="137" t="s">
        <v>536</v>
      </c>
      <c r="D524" s="651"/>
      <c r="E524" s="682"/>
      <c r="F524" s="651"/>
      <c r="G524" s="682"/>
      <c r="H524" s="651"/>
      <c r="I524" s="682"/>
      <c r="J524" s="651"/>
      <c r="K524" s="682"/>
      <c r="L524" s="651"/>
      <c r="M524" s="682"/>
      <c r="N524" s="651"/>
      <c r="O524" s="682"/>
      <c r="P524" s="651"/>
      <c r="Q524" s="682"/>
      <c r="R524" s="651"/>
      <c r="S524" s="682"/>
      <c r="T524" s="651"/>
      <c r="U524" s="682"/>
      <c r="V524" s="651"/>
      <c r="W524" s="682"/>
      <c r="X524" s="169"/>
      <c r="Y524" s="114">
        <f t="shared" si="65"/>
        <v>0</v>
      </c>
      <c r="Z524" s="372">
        <v>5</v>
      </c>
      <c r="AA524" s="258">
        <f t="shared" si="66"/>
        <v>0</v>
      </c>
      <c r="AB524" s="238"/>
      <c r="AC524" s="225"/>
      <c r="AD524" s="228"/>
      <c r="AE524" s="225"/>
      <c r="AF524" s="225"/>
      <c r="AG524" s="225"/>
      <c r="AH524" s="225"/>
      <c r="AI524" s="225"/>
      <c r="AJ524" s="225"/>
      <c r="AK524" s="225"/>
      <c r="AL524" s="225"/>
      <c r="AM524" s="225"/>
      <c r="AN524" s="225"/>
      <c r="AO524" s="225"/>
      <c r="AP524" s="225"/>
      <c r="AQ524" s="225"/>
      <c r="AR524" s="225"/>
      <c r="AS524" s="225"/>
      <c r="AT524" s="225"/>
      <c r="AU524" s="225"/>
      <c r="AV524" s="225"/>
      <c r="AW524" s="225"/>
      <c r="AX524" s="225"/>
      <c r="AY524" s="225"/>
      <c r="AZ524" s="225"/>
      <c r="BA524" s="225"/>
      <c r="BB524" s="225"/>
      <c r="BC524" s="225"/>
      <c r="BD524" s="225"/>
      <c r="BE524" s="225"/>
      <c r="BF524" s="225"/>
      <c r="BG524" s="225"/>
      <c r="BH524" s="225"/>
      <c r="BI524" s="225"/>
      <c r="BJ524" s="225"/>
      <c r="BK524" s="225"/>
      <c r="BL524" s="225"/>
      <c r="BM524" s="225"/>
      <c r="BN524" s="225"/>
      <c r="BO524" s="225"/>
      <c r="BP524" s="225"/>
      <c r="BQ524" s="225"/>
      <c r="BR524" s="225"/>
      <c r="BS524" s="225"/>
      <c r="BT524" s="225"/>
      <c r="BU524" s="225"/>
      <c r="BV524" s="225"/>
      <c r="BW524" s="225"/>
      <c r="BX524" s="225"/>
      <c r="BY524" s="225"/>
      <c r="BZ524" s="225"/>
      <c r="CA524" s="225"/>
      <c r="CB524" s="225"/>
      <c r="CC524" s="225"/>
      <c r="CD524" s="225"/>
      <c r="CE524" s="225"/>
      <c r="CF524" s="225"/>
      <c r="CG524" s="64"/>
      <c r="CH524" s="64"/>
      <c r="CI524" s="64"/>
      <c r="CJ524" s="64"/>
      <c r="CK524" s="64"/>
      <c r="CL524" s="64"/>
      <c r="CM524" s="64"/>
    </row>
    <row r="525" spans="1:91" s="1" customFormat="1" ht="45" customHeight="1" x14ac:dyDescent="0.2">
      <c r="A525" s="375"/>
      <c r="B525" s="250" t="s">
        <v>537</v>
      </c>
      <c r="C525" s="144" t="s">
        <v>538</v>
      </c>
      <c r="D525" s="651"/>
      <c r="E525" s="682"/>
      <c r="F525" s="651"/>
      <c r="G525" s="682"/>
      <c r="H525" s="651"/>
      <c r="I525" s="682"/>
      <c r="J525" s="651"/>
      <c r="K525" s="682"/>
      <c r="L525" s="651"/>
      <c r="M525" s="682"/>
      <c r="N525" s="651"/>
      <c r="O525" s="682"/>
      <c r="P525" s="651"/>
      <c r="Q525" s="682"/>
      <c r="R525" s="651"/>
      <c r="S525" s="682"/>
      <c r="T525" s="651"/>
      <c r="U525" s="682"/>
      <c r="V525" s="651"/>
      <c r="W525" s="682"/>
      <c r="X525" s="169"/>
      <c r="Y525" s="114">
        <f t="shared" si="65"/>
        <v>0</v>
      </c>
      <c r="Z525" s="372">
        <v>10</v>
      </c>
      <c r="AA525" s="258">
        <f t="shared" si="66"/>
        <v>0</v>
      </c>
      <c r="AB525" s="238"/>
      <c r="AC525" s="225"/>
      <c r="AD525" s="228" t="s">
        <v>52</v>
      </c>
      <c r="AE525" s="225"/>
      <c r="AF525" s="225"/>
      <c r="AG525" s="225"/>
      <c r="AH525" s="225"/>
      <c r="AI525" s="225"/>
      <c r="AJ525" s="225"/>
      <c r="AK525" s="225"/>
      <c r="AL525" s="225"/>
      <c r="AM525" s="225"/>
      <c r="AN525" s="225"/>
      <c r="AO525" s="225"/>
      <c r="AP525" s="225"/>
      <c r="AQ525" s="225"/>
      <c r="AR525" s="225"/>
      <c r="AS525" s="225"/>
      <c r="AT525" s="225"/>
      <c r="AU525" s="225"/>
      <c r="AV525" s="225"/>
      <c r="AW525" s="225"/>
      <c r="AX525" s="225"/>
      <c r="AY525" s="225"/>
      <c r="AZ525" s="225"/>
      <c r="BA525" s="225"/>
      <c r="BB525" s="225"/>
      <c r="BC525" s="225"/>
      <c r="BD525" s="225"/>
      <c r="BE525" s="225"/>
      <c r="BF525" s="225"/>
      <c r="BG525" s="225"/>
      <c r="BH525" s="225"/>
      <c r="BI525" s="225"/>
      <c r="BJ525" s="225"/>
      <c r="BK525" s="225"/>
      <c r="BL525" s="225"/>
      <c r="BM525" s="225"/>
      <c r="BN525" s="225"/>
      <c r="BO525" s="225"/>
      <c r="BP525" s="225"/>
      <c r="BQ525" s="225"/>
      <c r="BR525" s="225"/>
      <c r="BS525" s="225"/>
      <c r="BT525" s="225"/>
      <c r="BU525" s="225"/>
      <c r="BV525" s="225"/>
      <c r="BW525" s="225"/>
      <c r="BX525" s="225"/>
      <c r="BY525" s="225"/>
      <c r="BZ525" s="225"/>
      <c r="CA525" s="225"/>
      <c r="CB525" s="225"/>
      <c r="CC525" s="225"/>
      <c r="CD525" s="225"/>
      <c r="CE525" s="225"/>
      <c r="CF525" s="225"/>
      <c r="CG525" s="64"/>
      <c r="CH525" s="64"/>
      <c r="CI525" s="64"/>
      <c r="CJ525" s="64"/>
      <c r="CK525" s="64"/>
      <c r="CL525" s="64"/>
      <c r="CM525" s="64"/>
    </row>
    <row r="526" spans="1:91" s="1" customFormat="1" ht="27.95" customHeight="1" x14ac:dyDescent="0.15">
      <c r="A526" s="375"/>
      <c r="B526" s="244" t="s">
        <v>539</v>
      </c>
      <c r="C526" s="140" t="s">
        <v>540</v>
      </c>
      <c r="D526" s="628"/>
      <c r="E526" s="633"/>
      <c r="F526" s="628"/>
      <c r="G526" s="633"/>
      <c r="H526" s="628"/>
      <c r="I526" s="633"/>
      <c r="J526" s="628"/>
      <c r="K526" s="633"/>
      <c r="L526" s="628"/>
      <c r="M526" s="633"/>
      <c r="N526" s="628"/>
      <c r="O526" s="633"/>
      <c r="P526" s="628"/>
      <c r="Q526" s="633"/>
      <c r="R526" s="628"/>
      <c r="S526" s="633"/>
      <c r="T526" s="628"/>
      <c r="U526" s="633"/>
      <c r="V526" s="628"/>
      <c r="W526" s="633"/>
      <c r="X526" s="169"/>
      <c r="Y526" s="114">
        <f t="shared" si="65"/>
        <v>0</v>
      </c>
      <c r="Z526" s="372">
        <v>10</v>
      </c>
      <c r="AA526" s="258">
        <f t="shared" si="66"/>
        <v>0</v>
      </c>
      <c r="AB526" s="238"/>
      <c r="AC526" s="225"/>
      <c r="AD526" s="228"/>
      <c r="AE526" s="225"/>
      <c r="AF526" s="225"/>
      <c r="AG526" s="225"/>
      <c r="AH526" s="225"/>
      <c r="AI526" s="225"/>
      <c r="AJ526" s="225"/>
      <c r="AK526" s="225"/>
      <c r="AL526" s="225"/>
      <c r="AM526" s="225"/>
      <c r="AN526" s="225"/>
      <c r="AO526" s="225"/>
      <c r="AP526" s="225"/>
      <c r="AQ526" s="225"/>
      <c r="AR526" s="225"/>
      <c r="AS526" s="225"/>
      <c r="AT526" s="225"/>
      <c r="AU526" s="225"/>
      <c r="AV526" s="225"/>
      <c r="AW526" s="225"/>
      <c r="AX526" s="225"/>
      <c r="AY526" s="225"/>
      <c r="AZ526" s="225"/>
      <c r="BA526" s="225"/>
      <c r="BB526" s="225"/>
      <c r="BC526" s="225"/>
      <c r="BD526" s="225"/>
      <c r="BE526" s="225"/>
      <c r="BF526" s="225"/>
      <c r="BG526" s="225"/>
      <c r="BH526" s="225"/>
      <c r="BI526" s="225"/>
      <c r="BJ526" s="225"/>
      <c r="BK526" s="225"/>
      <c r="BL526" s="225"/>
      <c r="BM526" s="225"/>
      <c r="BN526" s="225"/>
      <c r="BO526" s="225"/>
      <c r="BP526" s="225"/>
      <c r="BQ526" s="225"/>
      <c r="BR526" s="225"/>
      <c r="BS526" s="225"/>
      <c r="BT526" s="225"/>
      <c r="BU526" s="225"/>
      <c r="BV526" s="225"/>
      <c r="BW526" s="225"/>
      <c r="BX526" s="225"/>
      <c r="BY526" s="225"/>
      <c r="BZ526" s="225"/>
      <c r="CA526" s="225"/>
      <c r="CB526" s="225"/>
      <c r="CC526" s="225"/>
      <c r="CD526" s="225"/>
      <c r="CE526" s="225"/>
      <c r="CF526" s="225"/>
      <c r="CG526" s="64"/>
      <c r="CH526" s="64"/>
      <c r="CI526" s="64"/>
      <c r="CJ526" s="64"/>
      <c r="CK526" s="64"/>
      <c r="CL526" s="64"/>
      <c r="CM526" s="64"/>
    </row>
    <row r="527" spans="1:91" s="1" customFormat="1" ht="45" customHeight="1" x14ac:dyDescent="0.15">
      <c r="A527" s="375"/>
      <c r="B527" s="250" t="s">
        <v>541</v>
      </c>
      <c r="C527" s="144" t="s">
        <v>542</v>
      </c>
      <c r="D527" s="628"/>
      <c r="E527" s="633"/>
      <c r="F527" s="628"/>
      <c r="G527" s="633"/>
      <c r="H527" s="628"/>
      <c r="I527" s="633"/>
      <c r="J527" s="628"/>
      <c r="K527" s="633"/>
      <c r="L527" s="628"/>
      <c r="M527" s="633"/>
      <c r="N527" s="628"/>
      <c r="O527" s="633"/>
      <c r="P527" s="628"/>
      <c r="Q527" s="633"/>
      <c r="R527" s="628"/>
      <c r="S527" s="633"/>
      <c r="T527" s="628"/>
      <c r="U527" s="633"/>
      <c r="V527" s="628"/>
      <c r="W527" s="633"/>
      <c r="X527" s="169"/>
      <c r="Y527" s="114">
        <f t="shared" si="65"/>
        <v>0</v>
      </c>
      <c r="Z527" s="372">
        <v>10</v>
      </c>
      <c r="AA527" s="258">
        <f t="shared" si="66"/>
        <v>0</v>
      </c>
      <c r="AB527" s="238"/>
      <c r="AC527" s="225"/>
      <c r="AD527" s="228" t="s">
        <v>52</v>
      </c>
      <c r="AE527" s="231"/>
      <c r="AF527" s="225"/>
      <c r="AG527" s="225"/>
      <c r="AH527" s="225"/>
      <c r="AI527" s="225"/>
      <c r="AJ527" s="225"/>
      <c r="AK527" s="225"/>
      <c r="AL527" s="225"/>
      <c r="AM527" s="225"/>
      <c r="AN527" s="225"/>
      <c r="AO527" s="225"/>
      <c r="AP527" s="225"/>
      <c r="AQ527" s="225"/>
      <c r="AR527" s="225"/>
      <c r="AS527" s="225"/>
      <c r="AT527" s="225"/>
      <c r="AU527" s="225"/>
      <c r="AV527" s="225"/>
      <c r="AW527" s="225"/>
      <c r="AX527" s="225"/>
      <c r="AY527" s="225"/>
      <c r="AZ527" s="225"/>
      <c r="BA527" s="225"/>
      <c r="BB527" s="225"/>
      <c r="BC527" s="225"/>
      <c r="BD527" s="225"/>
      <c r="BE527" s="225"/>
      <c r="BF527" s="225"/>
      <c r="BG527" s="225"/>
      <c r="BH527" s="225"/>
      <c r="BI527" s="225"/>
      <c r="BJ527" s="225"/>
      <c r="BK527" s="225"/>
      <c r="BL527" s="225"/>
      <c r="BM527" s="225"/>
      <c r="BN527" s="225"/>
      <c r="BO527" s="225"/>
      <c r="BP527" s="225"/>
      <c r="BQ527" s="225"/>
      <c r="BR527" s="225"/>
      <c r="BS527" s="225"/>
      <c r="BT527" s="225"/>
      <c r="BU527" s="225"/>
      <c r="BV527" s="225"/>
      <c r="BW527" s="225"/>
      <c r="BX527" s="225"/>
      <c r="BY527" s="225"/>
      <c r="BZ527" s="225"/>
      <c r="CA527" s="225"/>
      <c r="CB527" s="225"/>
      <c r="CC527" s="225"/>
      <c r="CD527" s="225"/>
      <c r="CE527" s="225"/>
      <c r="CF527" s="225"/>
      <c r="CG527" s="64"/>
      <c r="CH527" s="64"/>
      <c r="CI527" s="64"/>
      <c r="CJ527" s="64"/>
      <c r="CK527" s="64"/>
      <c r="CL527" s="64"/>
      <c r="CM527" s="64"/>
    </row>
    <row r="528" spans="1:91" s="1" customFormat="1" ht="45" customHeight="1" thickBot="1" x14ac:dyDescent="0.2">
      <c r="A528" s="375"/>
      <c r="B528" s="244" t="s">
        <v>543</v>
      </c>
      <c r="C528" s="137" t="s">
        <v>221</v>
      </c>
      <c r="D528" s="630"/>
      <c r="E528" s="631"/>
      <c r="F528" s="630"/>
      <c r="G528" s="631"/>
      <c r="H528" s="630"/>
      <c r="I528" s="631"/>
      <c r="J528" s="630"/>
      <c r="K528" s="631"/>
      <c r="L528" s="630"/>
      <c r="M528" s="631"/>
      <c r="N528" s="630"/>
      <c r="O528" s="631"/>
      <c r="P528" s="630"/>
      <c r="Q528" s="631"/>
      <c r="R528" s="630"/>
      <c r="S528" s="631"/>
      <c r="T528" s="630"/>
      <c r="U528" s="631"/>
      <c r="V528" s="630"/>
      <c r="W528" s="631"/>
      <c r="X528" s="169"/>
      <c r="Y528" s="114">
        <f t="shared" si="65"/>
        <v>0</v>
      </c>
      <c r="Z528" s="372">
        <v>10</v>
      </c>
      <c r="AA528" s="258">
        <f t="shared" si="66"/>
        <v>0</v>
      </c>
      <c r="AB528" s="238"/>
      <c r="AC528" s="225"/>
      <c r="AD528" s="228"/>
      <c r="AE528" s="231"/>
      <c r="AF528" s="225"/>
      <c r="AG528" s="225"/>
      <c r="AH528" s="225"/>
      <c r="AI528" s="225"/>
      <c r="AJ528" s="225"/>
      <c r="AK528" s="225"/>
      <c r="AL528" s="225"/>
      <c r="AM528" s="225"/>
      <c r="AN528" s="225"/>
      <c r="AO528" s="225"/>
      <c r="AP528" s="225"/>
      <c r="AQ528" s="225"/>
      <c r="AR528" s="225"/>
      <c r="AS528" s="225"/>
      <c r="AT528" s="225"/>
      <c r="AU528" s="225"/>
      <c r="AV528" s="225"/>
      <c r="AW528" s="225"/>
      <c r="AX528" s="225"/>
      <c r="AY528" s="225"/>
      <c r="AZ528" s="225"/>
      <c r="BA528" s="225"/>
      <c r="BB528" s="225"/>
      <c r="BC528" s="225"/>
      <c r="BD528" s="225"/>
      <c r="BE528" s="225"/>
      <c r="BF528" s="225"/>
      <c r="BG528" s="225"/>
      <c r="BH528" s="225"/>
      <c r="BI528" s="225"/>
      <c r="BJ528" s="225"/>
      <c r="BK528" s="225"/>
      <c r="BL528" s="225"/>
      <c r="BM528" s="225"/>
      <c r="BN528" s="225"/>
      <c r="BO528" s="225"/>
      <c r="BP528" s="225"/>
      <c r="BQ528" s="225"/>
      <c r="BR528" s="225"/>
      <c r="BS528" s="225"/>
      <c r="BT528" s="225"/>
      <c r="BU528" s="225"/>
      <c r="BV528" s="225"/>
      <c r="BW528" s="225"/>
      <c r="BX528" s="225"/>
      <c r="BY528" s="225"/>
      <c r="BZ528" s="225"/>
      <c r="CA528" s="225"/>
      <c r="CB528" s="225"/>
      <c r="CC528" s="225"/>
      <c r="CD528" s="225"/>
      <c r="CE528" s="225"/>
      <c r="CF528" s="225"/>
      <c r="CG528" s="64"/>
      <c r="CH528" s="64"/>
      <c r="CI528" s="64"/>
      <c r="CJ528" s="64"/>
      <c r="CK528" s="64"/>
      <c r="CL528" s="64"/>
      <c r="CM528" s="64"/>
    </row>
    <row r="529" spans="1:95" s="1" customFormat="1" ht="21" customHeight="1" thickTop="1" thickBot="1" x14ac:dyDescent="0.25">
      <c r="A529" s="375"/>
      <c r="B529" s="67"/>
      <c r="C529" s="140"/>
      <c r="D529" s="697" t="s">
        <v>199</v>
      </c>
      <c r="E529" s="698"/>
      <c r="F529" s="698"/>
      <c r="G529" s="698"/>
      <c r="H529" s="698"/>
      <c r="I529" s="698"/>
      <c r="J529" s="698"/>
      <c r="K529" s="698"/>
      <c r="L529" s="698"/>
      <c r="M529" s="698"/>
      <c r="N529" s="698"/>
      <c r="O529" s="698"/>
      <c r="P529" s="698"/>
      <c r="Q529" s="698"/>
      <c r="R529" s="698"/>
      <c r="S529" s="698"/>
      <c r="T529" s="698"/>
      <c r="U529" s="698"/>
      <c r="V529" s="698"/>
      <c r="W529" s="698"/>
      <c r="X529" s="744"/>
      <c r="Y529" s="65">
        <f>SUM(Y521:Y528)</f>
        <v>0</v>
      </c>
      <c r="Z529" s="373">
        <f>SUM(Z521:Z528)</f>
        <v>75</v>
      </c>
      <c r="AA529" s="258"/>
      <c r="AB529" s="64"/>
      <c r="AC529" s="225"/>
      <c r="AD529" s="228"/>
      <c r="AE529" s="225"/>
      <c r="AF529" s="225"/>
      <c r="AG529" s="225"/>
      <c r="AH529" s="225"/>
      <c r="AI529" s="225"/>
      <c r="AJ529" s="225"/>
      <c r="AK529" s="225"/>
      <c r="AL529" s="225"/>
      <c r="AM529" s="225"/>
      <c r="AN529" s="225"/>
      <c r="AO529" s="225"/>
      <c r="AP529" s="225"/>
      <c r="AQ529" s="225"/>
      <c r="AR529" s="225"/>
      <c r="AS529" s="225"/>
      <c r="AT529" s="225"/>
      <c r="AU529" s="225"/>
      <c r="AV529" s="225"/>
      <c r="AW529" s="225"/>
      <c r="AX529" s="225"/>
      <c r="AY529" s="225"/>
      <c r="AZ529" s="225"/>
      <c r="BA529" s="225"/>
      <c r="BB529" s="225"/>
      <c r="BC529" s="225"/>
      <c r="BD529" s="225"/>
      <c r="BE529" s="225"/>
      <c r="BF529" s="225"/>
      <c r="BG529" s="225"/>
      <c r="BH529" s="225"/>
      <c r="BI529" s="225"/>
      <c r="BJ529" s="225"/>
      <c r="BK529" s="225"/>
      <c r="BL529" s="225"/>
      <c r="BM529" s="225"/>
      <c r="BN529" s="225"/>
      <c r="BO529" s="225"/>
      <c r="BP529" s="225"/>
      <c r="BQ529" s="225"/>
      <c r="BR529" s="225"/>
      <c r="BS529" s="225"/>
      <c r="BT529" s="225"/>
      <c r="BU529" s="225"/>
      <c r="BV529" s="225"/>
      <c r="BW529" s="225"/>
      <c r="BX529" s="225"/>
      <c r="BY529" s="225"/>
      <c r="BZ529" s="225"/>
      <c r="CA529" s="225"/>
      <c r="CB529" s="225"/>
      <c r="CC529" s="225"/>
      <c r="CD529" s="225"/>
      <c r="CE529" s="225"/>
      <c r="CF529" s="225"/>
      <c r="CG529" s="64"/>
      <c r="CH529" s="64"/>
      <c r="CI529" s="64"/>
      <c r="CJ529" s="64"/>
      <c r="CK529" s="64"/>
      <c r="CL529" s="64"/>
      <c r="CM529" s="64"/>
    </row>
    <row r="530" spans="1:95" s="1" customFormat="1" ht="21" customHeight="1" thickBot="1" x14ac:dyDescent="0.25">
      <c r="A530" s="365"/>
      <c r="B530" s="170"/>
      <c r="C530" s="284"/>
      <c r="D530" s="700"/>
      <c r="E530" s="701"/>
      <c r="F530" s="865">
        <v>30</v>
      </c>
      <c r="G530" s="866"/>
      <c r="H530" s="866"/>
      <c r="I530" s="866"/>
      <c r="J530" s="866"/>
      <c r="K530" s="866"/>
      <c r="L530" s="866"/>
      <c r="M530" s="866"/>
      <c r="N530" s="866"/>
      <c r="O530" s="866"/>
      <c r="P530" s="866"/>
      <c r="Q530" s="866"/>
      <c r="R530" s="866"/>
      <c r="S530" s="866"/>
      <c r="T530" s="866"/>
      <c r="U530" s="866"/>
      <c r="V530" s="866"/>
      <c r="W530" s="866"/>
      <c r="X530" s="866"/>
      <c r="Y530" s="866"/>
      <c r="Z530" s="867"/>
      <c r="AA530" s="258"/>
      <c r="AB530" s="64"/>
      <c r="AC530" s="225"/>
      <c r="AD530" s="228"/>
      <c r="AE530" s="231"/>
      <c r="AF530" s="225"/>
      <c r="AG530" s="225"/>
      <c r="AH530" s="225"/>
      <c r="AI530" s="225"/>
      <c r="AJ530" s="225"/>
      <c r="AK530" s="225"/>
      <c r="AL530" s="225"/>
      <c r="AM530" s="225"/>
      <c r="AN530" s="225"/>
      <c r="AO530" s="225"/>
      <c r="AP530" s="225"/>
      <c r="AQ530" s="225"/>
      <c r="AR530" s="225"/>
      <c r="AS530" s="225"/>
      <c r="AT530" s="225"/>
      <c r="AU530" s="225"/>
      <c r="AV530" s="225"/>
      <c r="AW530" s="225"/>
      <c r="AX530" s="225"/>
      <c r="AY530" s="225"/>
      <c r="AZ530" s="225"/>
      <c r="BA530" s="225"/>
      <c r="BB530" s="225"/>
      <c r="BC530" s="225"/>
      <c r="BD530" s="225"/>
      <c r="BE530" s="225"/>
      <c r="BF530" s="225"/>
      <c r="BG530" s="225"/>
      <c r="BH530" s="225"/>
      <c r="BI530" s="225"/>
      <c r="BJ530" s="225"/>
      <c r="BK530" s="225"/>
      <c r="BL530" s="225"/>
      <c r="BM530" s="225"/>
      <c r="BN530" s="225"/>
      <c r="BO530" s="225"/>
      <c r="BP530" s="225"/>
      <c r="BQ530" s="225"/>
      <c r="BR530" s="225"/>
      <c r="BS530" s="225"/>
      <c r="BT530" s="225"/>
      <c r="BU530" s="225"/>
      <c r="BV530" s="225"/>
      <c r="BW530" s="225"/>
      <c r="BX530" s="225"/>
      <c r="BY530" s="225"/>
      <c r="BZ530" s="225"/>
      <c r="CA530" s="225"/>
      <c r="CB530" s="225"/>
      <c r="CC530" s="225"/>
      <c r="CD530" s="225"/>
      <c r="CE530" s="225"/>
      <c r="CF530" s="225"/>
      <c r="CG530" s="64"/>
      <c r="CH530" s="64"/>
      <c r="CI530" s="64"/>
      <c r="CJ530" s="64"/>
      <c r="CK530" s="64"/>
      <c r="CL530" s="64"/>
      <c r="CM530" s="64"/>
    </row>
    <row r="531" spans="1:95" ht="30" customHeight="1" thickBot="1" x14ac:dyDescent="0.25">
      <c r="A531" s="362"/>
      <c r="B531" s="274" t="s">
        <v>78</v>
      </c>
      <c r="C531" s="181" t="s">
        <v>197</v>
      </c>
      <c r="D531" s="182"/>
      <c r="E531" s="183"/>
      <c r="F531" s="182"/>
      <c r="G531" s="183"/>
      <c r="H531" s="34" t="s">
        <v>573</v>
      </c>
      <c r="I531" s="183"/>
      <c r="J531" s="182"/>
      <c r="K531" s="183"/>
      <c r="L531" s="182"/>
      <c r="M531" s="183"/>
      <c r="N531" s="182"/>
      <c r="O531" s="183"/>
      <c r="P531" s="34" t="s">
        <v>573</v>
      </c>
      <c r="Q531" s="183"/>
      <c r="R531" s="182"/>
      <c r="S531" s="183"/>
      <c r="T531" s="182"/>
      <c r="U531" s="183"/>
      <c r="V531" s="182"/>
      <c r="W531" s="183"/>
      <c r="X531" s="74"/>
      <c r="Y531" s="184"/>
      <c r="Z531" s="349"/>
      <c r="AA531" s="256"/>
      <c r="AD531" s="235"/>
    </row>
    <row r="532" spans="1:95" ht="45" customHeight="1" x14ac:dyDescent="0.2">
      <c r="A532" s="375"/>
      <c r="B532" s="266" t="s">
        <v>501</v>
      </c>
      <c r="C532" s="145" t="s">
        <v>585</v>
      </c>
      <c r="D532" s="650"/>
      <c r="E532" s="705"/>
      <c r="F532" s="650"/>
      <c r="G532" s="705"/>
      <c r="H532" s="650"/>
      <c r="I532" s="705"/>
      <c r="J532" s="650"/>
      <c r="K532" s="705"/>
      <c r="L532" s="650"/>
      <c r="M532" s="705"/>
      <c r="N532" s="650"/>
      <c r="O532" s="705"/>
      <c r="P532" s="650"/>
      <c r="Q532" s="705"/>
      <c r="R532" s="650"/>
      <c r="S532" s="705"/>
      <c r="T532" s="650"/>
      <c r="U532" s="705"/>
      <c r="V532" s="650"/>
      <c r="W532" s="705"/>
      <c r="X532" s="117"/>
      <c r="Y532" s="106">
        <f t="shared" ref="Y532:Y541" si="67">IF(OR(D532="s",F532="s",H532="s",J532="s",L532="s",N532="s",P532="s",R532="s",T532="s",V532="s"), 0, IF(OR(D532="a",F532="a",H532="a",J532="a",L532="a",N532="a",P532="a",R532="a",T532="a",V532="a"),Z532,0))</f>
        <v>0</v>
      </c>
      <c r="Z532" s="372">
        <v>10</v>
      </c>
      <c r="AA532" s="223">
        <f t="shared" ref="AA532:AA539" si="68">COUNTIF(D532:W532,"a")+COUNTIF(D532:W532,"s")</f>
        <v>0</v>
      </c>
      <c r="AB532" s="121"/>
      <c r="AD532" s="235" t="s">
        <v>52</v>
      </c>
    </row>
    <row r="533" spans="1:95" ht="27.95" customHeight="1" x14ac:dyDescent="0.2">
      <c r="A533" s="375"/>
      <c r="B533" s="266" t="s">
        <v>502</v>
      </c>
      <c r="C533" s="146" t="s">
        <v>426</v>
      </c>
      <c r="D533" s="651"/>
      <c r="E533" s="682"/>
      <c r="F533" s="651"/>
      <c r="G533" s="682"/>
      <c r="H533" s="651"/>
      <c r="I533" s="682"/>
      <c r="J533" s="651"/>
      <c r="K533" s="682"/>
      <c r="L533" s="651"/>
      <c r="M533" s="682"/>
      <c r="N533" s="651"/>
      <c r="O533" s="682"/>
      <c r="P533" s="651"/>
      <c r="Q533" s="682"/>
      <c r="R533" s="651"/>
      <c r="S533" s="682"/>
      <c r="T533" s="651"/>
      <c r="U533" s="682"/>
      <c r="V533" s="651"/>
      <c r="W533" s="682"/>
      <c r="X533" s="117"/>
      <c r="Y533" s="107">
        <f t="shared" si="67"/>
        <v>0</v>
      </c>
      <c r="Z533" s="372">
        <v>5</v>
      </c>
      <c r="AA533" s="223">
        <f t="shared" si="68"/>
        <v>0</v>
      </c>
      <c r="AB533" s="121"/>
      <c r="AD533" s="235" t="s">
        <v>52</v>
      </c>
    </row>
    <row r="534" spans="1:95" ht="60" customHeight="1" x14ac:dyDescent="0.2">
      <c r="A534" s="375"/>
      <c r="B534" s="250" t="s">
        <v>498</v>
      </c>
      <c r="C534" s="138" t="s">
        <v>490</v>
      </c>
      <c r="D534" s="651"/>
      <c r="E534" s="682"/>
      <c r="F534" s="651"/>
      <c r="G534" s="682"/>
      <c r="H534" s="651"/>
      <c r="I534" s="682"/>
      <c r="J534" s="651"/>
      <c r="K534" s="682"/>
      <c r="L534" s="651"/>
      <c r="M534" s="682"/>
      <c r="N534" s="651"/>
      <c r="O534" s="682"/>
      <c r="P534" s="651"/>
      <c r="Q534" s="682"/>
      <c r="R534" s="651"/>
      <c r="S534" s="682"/>
      <c r="T534" s="651"/>
      <c r="U534" s="682"/>
      <c r="V534" s="651"/>
      <c r="W534" s="682"/>
      <c r="X534" s="117"/>
      <c r="Y534" s="107">
        <f t="shared" si="67"/>
        <v>0</v>
      </c>
      <c r="Z534" s="372">
        <v>10</v>
      </c>
      <c r="AA534" s="223">
        <f t="shared" si="68"/>
        <v>0</v>
      </c>
      <c r="AB534" s="121"/>
      <c r="AD534" s="235"/>
    </row>
    <row r="535" spans="1:95" ht="27.95" customHeight="1" x14ac:dyDescent="0.2">
      <c r="A535" s="375"/>
      <c r="B535" s="250" t="s">
        <v>77</v>
      </c>
      <c r="C535" s="138" t="s">
        <v>491</v>
      </c>
      <c r="D535" s="651"/>
      <c r="E535" s="682"/>
      <c r="F535" s="651"/>
      <c r="G535" s="682"/>
      <c r="H535" s="651"/>
      <c r="I535" s="682"/>
      <c r="J535" s="651"/>
      <c r="K535" s="682"/>
      <c r="L535" s="651"/>
      <c r="M535" s="682"/>
      <c r="N535" s="651"/>
      <c r="O535" s="682"/>
      <c r="P535" s="651"/>
      <c r="Q535" s="682"/>
      <c r="R535" s="651"/>
      <c r="S535" s="682"/>
      <c r="T535" s="651"/>
      <c r="U535" s="682"/>
      <c r="V535" s="651"/>
      <c r="W535" s="682"/>
      <c r="X535" s="117"/>
      <c r="Y535" s="107">
        <f t="shared" si="67"/>
        <v>0</v>
      </c>
      <c r="Z535" s="372">
        <v>10</v>
      </c>
      <c r="AA535" s="223">
        <f t="shared" si="68"/>
        <v>0</v>
      </c>
      <c r="AB535" s="121"/>
      <c r="AD535" s="235"/>
    </row>
    <row r="536" spans="1:95" ht="45" customHeight="1" x14ac:dyDescent="0.2">
      <c r="A536" s="375"/>
      <c r="B536" s="250" t="s">
        <v>76</v>
      </c>
      <c r="C536" s="138" t="s">
        <v>331</v>
      </c>
      <c r="D536" s="651"/>
      <c r="E536" s="682"/>
      <c r="F536" s="651"/>
      <c r="G536" s="682"/>
      <c r="H536" s="651"/>
      <c r="I536" s="682"/>
      <c r="J536" s="651"/>
      <c r="K536" s="682"/>
      <c r="L536" s="651"/>
      <c r="M536" s="682"/>
      <c r="N536" s="651"/>
      <c r="O536" s="682"/>
      <c r="P536" s="651"/>
      <c r="Q536" s="682"/>
      <c r="R536" s="651"/>
      <c r="S536" s="682"/>
      <c r="T536" s="651"/>
      <c r="U536" s="682"/>
      <c r="V536" s="651"/>
      <c r="W536" s="682"/>
      <c r="X536" s="117"/>
      <c r="Y536" s="107">
        <f t="shared" si="67"/>
        <v>0</v>
      </c>
      <c r="Z536" s="372">
        <v>5</v>
      </c>
      <c r="AA536" s="223">
        <f t="shared" si="68"/>
        <v>0</v>
      </c>
      <c r="AB536" s="121"/>
      <c r="AD536" s="235" t="s">
        <v>52</v>
      </c>
    </row>
    <row r="537" spans="1:95" ht="45" customHeight="1" x14ac:dyDescent="0.2">
      <c r="A537" s="375"/>
      <c r="B537" s="250" t="s">
        <v>214</v>
      </c>
      <c r="C537" s="138" t="s">
        <v>132</v>
      </c>
      <c r="D537" s="651"/>
      <c r="E537" s="682"/>
      <c r="F537" s="651"/>
      <c r="G537" s="682"/>
      <c r="H537" s="651"/>
      <c r="I537" s="682"/>
      <c r="J537" s="651"/>
      <c r="K537" s="682"/>
      <c r="L537" s="651"/>
      <c r="M537" s="682"/>
      <c r="N537" s="651"/>
      <c r="O537" s="682"/>
      <c r="P537" s="651"/>
      <c r="Q537" s="682"/>
      <c r="R537" s="651"/>
      <c r="S537" s="682"/>
      <c r="T537" s="651"/>
      <c r="U537" s="682"/>
      <c r="V537" s="651"/>
      <c r="W537" s="682"/>
      <c r="X537" s="117"/>
      <c r="Y537" s="107">
        <f t="shared" si="67"/>
        <v>0</v>
      </c>
      <c r="Z537" s="372">
        <v>10</v>
      </c>
      <c r="AA537" s="223">
        <f t="shared" si="68"/>
        <v>0</v>
      </c>
      <c r="AB537" s="121"/>
      <c r="AD537" s="235" t="s">
        <v>52</v>
      </c>
    </row>
    <row r="538" spans="1:95" ht="45" customHeight="1" x14ac:dyDescent="0.2">
      <c r="A538" s="375"/>
      <c r="B538" s="250" t="s">
        <v>279</v>
      </c>
      <c r="C538" s="138" t="s">
        <v>556</v>
      </c>
      <c r="D538" s="651"/>
      <c r="E538" s="682"/>
      <c r="F538" s="651"/>
      <c r="G538" s="682"/>
      <c r="H538" s="651"/>
      <c r="I538" s="682"/>
      <c r="J538" s="651"/>
      <c r="K538" s="682"/>
      <c r="L538" s="651"/>
      <c r="M538" s="682"/>
      <c r="N538" s="651"/>
      <c r="O538" s="682"/>
      <c r="P538" s="651"/>
      <c r="Q538" s="682"/>
      <c r="R538" s="651"/>
      <c r="S538" s="682"/>
      <c r="T538" s="651"/>
      <c r="U538" s="682"/>
      <c r="V538" s="651"/>
      <c r="W538" s="682"/>
      <c r="X538" s="166"/>
      <c r="Y538" s="107">
        <f>IF(OR(D538="s",F538="s",H538="s",J538="s",L538="s",N538="s",P538="s",R538="s",T538="s",V538="s"), 0, IF(OR(D538="a",F538="a",H538="a",J538="a",L538="a",N538="a",P538="a",R538="a",T538="a",V538="a",X538="NA"),Z538,0))</f>
        <v>0</v>
      </c>
      <c r="Z538" s="372">
        <v>5</v>
      </c>
      <c r="AA538" s="223">
        <f>COUNTIF(D538:W538,"a")+COUNTIF(D538:W538,"s")+COUNTIF(X538,"NA")</f>
        <v>0</v>
      </c>
      <c r="AB538" s="121"/>
      <c r="AD538" s="235" t="s">
        <v>52</v>
      </c>
    </row>
    <row r="539" spans="1:95" ht="45" customHeight="1" x14ac:dyDescent="0.2">
      <c r="A539" s="375"/>
      <c r="B539" s="250" t="s">
        <v>499</v>
      </c>
      <c r="C539" s="138" t="s">
        <v>93</v>
      </c>
      <c r="D539" s="651"/>
      <c r="E539" s="682"/>
      <c r="F539" s="651"/>
      <c r="G539" s="682"/>
      <c r="H539" s="651"/>
      <c r="I539" s="682"/>
      <c r="J539" s="651"/>
      <c r="K539" s="682"/>
      <c r="L539" s="651"/>
      <c r="M539" s="682"/>
      <c r="N539" s="651"/>
      <c r="O539" s="682"/>
      <c r="P539" s="651"/>
      <c r="Q539" s="682"/>
      <c r="R539" s="651"/>
      <c r="S539" s="682"/>
      <c r="T539" s="651"/>
      <c r="U539" s="682"/>
      <c r="V539" s="651"/>
      <c r="W539" s="682"/>
      <c r="X539" s="117"/>
      <c r="Y539" s="107">
        <f t="shared" si="67"/>
        <v>0</v>
      </c>
      <c r="Z539" s="372">
        <v>10</v>
      </c>
      <c r="AA539" s="223">
        <f t="shared" si="68"/>
        <v>0</v>
      </c>
      <c r="AB539" s="121"/>
      <c r="AD539" s="235" t="s">
        <v>52</v>
      </c>
    </row>
    <row r="540" spans="1:95" ht="27.95" customHeight="1" x14ac:dyDescent="0.2">
      <c r="A540" s="375"/>
      <c r="B540" s="250" t="s">
        <v>131</v>
      </c>
      <c r="C540" s="138" t="s">
        <v>500</v>
      </c>
      <c r="D540" s="634"/>
      <c r="E540" s="635"/>
      <c r="F540" s="634"/>
      <c r="G540" s="635"/>
      <c r="H540" s="634"/>
      <c r="I540" s="635"/>
      <c r="J540" s="634"/>
      <c r="K540" s="635"/>
      <c r="L540" s="634"/>
      <c r="M540" s="635"/>
      <c r="N540" s="634"/>
      <c r="O540" s="635"/>
      <c r="P540" s="634"/>
      <c r="Q540" s="635"/>
      <c r="R540" s="634"/>
      <c r="S540" s="635"/>
      <c r="T540" s="634"/>
      <c r="U540" s="635"/>
      <c r="V540" s="634"/>
      <c r="W540" s="635"/>
      <c r="X540" s="201"/>
      <c r="Y540" s="112">
        <f t="shared" si="67"/>
        <v>0</v>
      </c>
      <c r="Z540" s="376">
        <v>10</v>
      </c>
      <c r="AA540" s="223">
        <f>IF((COUNTIF(D540:W540,"a")+COUNTIF(D540:W540,"s"))&gt;0,IF(OR((COUNTIF(D541:W541,"a")+COUNTIF(D541:W541,"s"))),0,COUNTIF(D540:W540,"a")+COUNTIF(D540:W540,"s")),COUNTIF(D540:W540,"a")+COUNTIF(D540:W540,"s"))</f>
        <v>0</v>
      </c>
      <c r="AB540" s="121"/>
      <c r="AD540" s="235"/>
    </row>
    <row r="541" spans="1:95" ht="27.95" customHeight="1" thickBot="1" x14ac:dyDescent="0.25">
      <c r="A541" s="375"/>
      <c r="B541" s="272" t="s">
        <v>278</v>
      </c>
      <c r="C541" s="147" t="s">
        <v>504</v>
      </c>
      <c r="D541" s="630"/>
      <c r="E541" s="631"/>
      <c r="F541" s="630"/>
      <c r="G541" s="631"/>
      <c r="H541" s="630"/>
      <c r="I541" s="631"/>
      <c r="J541" s="630"/>
      <c r="K541" s="631"/>
      <c r="L541" s="630"/>
      <c r="M541" s="631"/>
      <c r="N541" s="630"/>
      <c r="O541" s="631"/>
      <c r="P541" s="630"/>
      <c r="Q541" s="631"/>
      <c r="R541" s="630"/>
      <c r="S541" s="631"/>
      <c r="T541" s="630"/>
      <c r="U541" s="631"/>
      <c r="V541" s="630"/>
      <c r="W541" s="631"/>
      <c r="X541" s="202"/>
      <c r="Y541" s="197">
        <f t="shared" si="67"/>
        <v>0</v>
      </c>
      <c r="Z541" s="396">
        <v>10</v>
      </c>
      <c r="AA541" s="223">
        <f>IF((COUNTIF(D541:W541,"a")+COUNTIF(D541:W541,"s"))&gt;0,IF((COUNTIF(D540:W540,"a")+COUNTIF(D540:W540,"s"))&gt;0,0,COUNTIF(D541:W541,"a")+COUNTIF(D541:W541,"s")), COUNTIF(D541:W541,"a")+COUNTIF(D541:W541,"s"))</f>
        <v>0</v>
      </c>
      <c r="AB541" s="121"/>
      <c r="AD541" s="235"/>
    </row>
    <row r="542" spans="1:95" ht="21" customHeight="1" thickTop="1" thickBot="1" x14ac:dyDescent="0.25">
      <c r="A542" s="375"/>
      <c r="B542" s="9"/>
      <c r="C542" s="8"/>
      <c r="D542" s="697" t="s">
        <v>199</v>
      </c>
      <c r="E542" s="709"/>
      <c r="F542" s="709"/>
      <c r="G542" s="709"/>
      <c r="H542" s="709"/>
      <c r="I542" s="709"/>
      <c r="J542" s="709"/>
      <c r="K542" s="709"/>
      <c r="L542" s="709"/>
      <c r="M542" s="709"/>
      <c r="N542" s="709"/>
      <c r="O542" s="709"/>
      <c r="P542" s="709"/>
      <c r="Q542" s="709"/>
      <c r="R542" s="709"/>
      <c r="S542" s="709"/>
      <c r="T542" s="709"/>
      <c r="U542" s="709"/>
      <c r="V542" s="709"/>
      <c r="W542" s="709"/>
      <c r="X542" s="782"/>
      <c r="Y542" s="65">
        <f>SUM(Y532:Y541)</f>
        <v>0</v>
      </c>
      <c r="Z542" s="380">
        <f>SUM(Z532:Z540)</f>
        <v>75</v>
      </c>
      <c r="AA542" s="256"/>
      <c r="AB542" s="64"/>
      <c r="AD542" s="235"/>
    </row>
    <row r="543" spans="1:95" ht="21" customHeight="1" thickBot="1" x14ac:dyDescent="0.25">
      <c r="A543" s="365"/>
      <c r="B543" s="170"/>
      <c r="C543" s="284"/>
      <c r="D543" s="700"/>
      <c r="E543" s="735"/>
      <c r="F543" s="823">
        <v>45</v>
      </c>
      <c r="G543" s="694"/>
      <c r="H543" s="694"/>
      <c r="I543" s="694"/>
      <c r="J543" s="694"/>
      <c r="K543" s="694"/>
      <c r="L543" s="694"/>
      <c r="M543" s="694"/>
      <c r="N543" s="694"/>
      <c r="O543" s="694"/>
      <c r="P543" s="694"/>
      <c r="Q543" s="694"/>
      <c r="R543" s="694"/>
      <c r="S543" s="694"/>
      <c r="T543" s="694"/>
      <c r="U543" s="694"/>
      <c r="V543" s="694"/>
      <c r="W543" s="694"/>
      <c r="X543" s="694"/>
      <c r="Y543" s="694"/>
      <c r="Z543" s="695"/>
      <c r="AA543" s="256"/>
      <c r="AB543" s="64"/>
      <c r="AD543" s="235"/>
    </row>
    <row r="544" spans="1:95" s="258" customFormat="1" ht="30" customHeight="1" thickBot="1" x14ac:dyDescent="0.25">
      <c r="A544" s="421"/>
      <c r="B544" s="301" t="s">
        <v>280</v>
      </c>
      <c r="C544" s="176" t="s">
        <v>505</v>
      </c>
      <c r="D544" s="269"/>
      <c r="E544" s="270"/>
      <c r="F544" s="332"/>
      <c r="G544" s="333"/>
      <c r="H544" s="34" t="s">
        <v>573</v>
      </c>
      <c r="I544" s="270"/>
      <c r="J544" s="479"/>
      <c r="K544" s="333"/>
      <c r="L544" s="269"/>
      <c r="M544" s="270"/>
      <c r="N544" s="332"/>
      <c r="O544" s="333"/>
      <c r="P544" s="269"/>
      <c r="Q544" s="270"/>
      <c r="R544" s="332"/>
      <c r="S544" s="333"/>
      <c r="T544" s="269"/>
      <c r="U544" s="270"/>
      <c r="V544" s="332"/>
      <c r="W544" s="333"/>
      <c r="X544" s="334"/>
      <c r="Y544" s="334"/>
      <c r="Z544" s="391"/>
      <c r="AA544" s="256"/>
      <c r="AB544" s="256"/>
      <c r="AC544" s="257"/>
      <c r="AD544" s="228"/>
      <c r="AE544" s="257"/>
      <c r="AF544" s="257"/>
      <c r="AG544" s="257"/>
      <c r="AH544" s="257"/>
      <c r="AI544" s="257"/>
      <c r="AJ544" s="257"/>
      <c r="AK544" s="257"/>
      <c r="AL544" s="257"/>
      <c r="AM544" s="257"/>
      <c r="AN544" s="257"/>
      <c r="AO544" s="257"/>
      <c r="AP544" s="257"/>
      <c r="AQ544" s="257"/>
      <c r="AR544" s="257"/>
      <c r="AS544" s="257"/>
      <c r="AT544" s="257"/>
      <c r="AU544" s="257"/>
      <c r="AV544" s="257"/>
      <c r="AW544" s="257"/>
      <c r="AX544" s="257"/>
      <c r="AY544" s="257"/>
      <c r="AZ544" s="257"/>
      <c r="BA544" s="257"/>
      <c r="BB544" s="257"/>
      <c r="BC544" s="257"/>
      <c r="BD544" s="257"/>
      <c r="BE544" s="257"/>
      <c r="BF544" s="257"/>
      <c r="BG544" s="257"/>
      <c r="BH544" s="257"/>
      <c r="BI544" s="257"/>
      <c r="BJ544" s="257"/>
      <c r="BK544" s="257"/>
      <c r="BL544" s="257"/>
      <c r="BM544" s="257"/>
      <c r="BN544" s="257"/>
      <c r="BO544" s="257"/>
      <c r="BP544" s="257"/>
      <c r="BQ544" s="257"/>
      <c r="BR544" s="257"/>
      <c r="BS544" s="257"/>
      <c r="BT544" s="257"/>
      <c r="BU544" s="257"/>
      <c r="BV544" s="257"/>
      <c r="BW544" s="257"/>
      <c r="BX544" s="257"/>
      <c r="BY544" s="257"/>
      <c r="BZ544" s="257"/>
      <c r="CA544" s="257"/>
      <c r="CB544" s="257"/>
      <c r="CC544" s="257"/>
      <c r="CD544" s="257"/>
      <c r="CE544" s="256"/>
      <c r="CF544" s="256"/>
      <c r="CG544" s="256"/>
      <c r="CH544" s="256"/>
      <c r="CI544" s="256"/>
      <c r="CJ544" s="256"/>
      <c r="CK544" s="256"/>
      <c r="CL544" s="256"/>
      <c r="CM544" s="256"/>
      <c r="CN544" s="256"/>
      <c r="CO544" s="256"/>
      <c r="CP544" s="256"/>
      <c r="CQ544" s="256"/>
    </row>
    <row r="545" spans="1:95" s="258" customFormat="1" ht="45" customHeight="1" x14ac:dyDescent="0.2">
      <c r="A545" s="375"/>
      <c r="B545" s="244" t="s">
        <v>17</v>
      </c>
      <c r="C545" s="137" t="s">
        <v>510</v>
      </c>
      <c r="D545" s="651"/>
      <c r="E545" s="682"/>
      <c r="F545" s="651"/>
      <c r="G545" s="682"/>
      <c r="H545" s="651"/>
      <c r="I545" s="682"/>
      <c r="J545" s="651"/>
      <c r="K545" s="682"/>
      <c r="L545" s="651"/>
      <c r="M545" s="682"/>
      <c r="N545" s="651"/>
      <c r="O545" s="682"/>
      <c r="P545" s="651"/>
      <c r="Q545" s="682"/>
      <c r="R545" s="651"/>
      <c r="S545" s="682"/>
      <c r="T545" s="651"/>
      <c r="U545" s="682"/>
      <c r="V545" s="651"/>
      <c r="W545" s="682"/>
      <c r="X545" s="267"/>
      <c r="Y545" s="114">
        <f t="shared" ref="Y545:Y550" si="69">IF(OR(D545="s",F545="s",H545="s",J545="s",L545="s",N545="s",P545="s",R545="s",T545="s",V545="s"), 0, IF(OR(D545="a",F545="a",H545="a",J545="a",L545="a",N545="a",P545="a",R545="a",T545="a",V545="a"),Z545,0))</f>
        <v>0</v>
      </c>
      <c r="Z545" s="372">
        <v>20</v>
      </c>
      <c r="AA545" s="256">
        <f t="shared" ref="AA545:AA550" si="70">COUNTIF(D545:W545,"a")+COUNTIF(D545:W545,"s")</f>
        <v>0</v>
      </c>
      <c r="AB545" s="238"/>
      <c r="AC545" s="257"/>
      <c r="AD545" s="228" t="s">
        <v>52</v>
      </c>
      <c r="AE545" s="231"/>
      <c r="AF545" s="257"/>
      <c r="AG545" s="257"/>
      <c r="AH545" s="257"/>
      <c r="AI545" s="257"/>
      <c r="AJ545" s="257"/>
      <c r="AK545" s="257"/>
      <c r="AL545" s="257"/>
      <c r="AM545" s="257"/>
      <c r="AN545" s="257"/>
      <c r="AO545" s="257"/>
      <c r="AP545" s="257"/>
      <c r="AQ545" s="257"/>
      <c r="AR545" s="257"/>
      <c r="AS545" s="257"/>
      <c r="AT545" s="257"/>
      <c r="AU545" s="257"/>
      <c r="AV545" s="257"/>
      <c r="AW545" s="257"/>
      <c r="AX545" s="257"/>
      <c r="AY545" s="257"/>
      <c r="AZ545" s="257"/>
      <c r="BA545" s="257"/>
      <c r="BB545" s="257"/>
      <c r="BC545" s="257"/>
      <c r="BD545" s="257"/>
      <c r="BE545" s="257"/>
      <c r="BF545" s="257"/>
      <c r="BG545" s="257"/>
      <c r="BH545" s="257"/>
      <c r="BI545" s="257"/>
      <c r="BJ545" s="257"/>
      <c r="BK545" s="257"/>
      <c r="BL545" s="257"/>
      <c r="BM545" s="257"/>
      <c r="BN545" s="257"/>
      <c r="BO545" s="257"/>
      <c r="BP545" s="257"/>
      <c r="BQ545" s="257"/>
      <c r="BR545" s="257"/>
      <c r="BS545" s="257"/>
      <c r="BT545" s="257"/>
      <c r="BU545" s="257"/>
      <c r="BV545" s="257"/>
      <c r="BW545" s="257"/>
      <c r="BX545" s="257"/>
      <c r="BY545" s="257"/>
      <c r="BZ545" s="257"/>
      <c r="CA545" s="257"/>
      <c r="CB545" s="257"/>
      <c r="CC545" s="257"/>
      <c r="CD545" s="257"/>
      <c r="CE545" s="256"/>
      <c r="CF545" s="256"/>
      <c r="CG545" s="256"/>
      <c r="CH545" s="256"/>
      <c r="CI545" s="256"/>
      <c r="CJ545" s="256"/>
      <c r="CK545" s="256"/>
      <c r="CL545" s="256"/>
      <c r="CM545" s="256"/>
      <c r="CN545" s="256"/>
      <c r="CO545" s="256"/>
      <c r="CP545" s="256"/>
      <c r="CQ545" s="256"/>
    </row>
    <row r="546" spans="1:95" s="258" customFormat="1" ht="27.95" customHeight="1" x14ac:dyDescent="0.2">
      <c r="A546" s="375"/>
      <c r="B546" s="244" t="s">
        <v>503</v>
      </c>
      <c r="C546" s="275" t="s">
        <v>511</v>
      </c>
      <c r="D546" s="651"/>
      <c r="E546" s="682"/>
      <c r="F546" s="651"/>
      <c r="G546" s="682"/>
      <c r="H546" s="651"/>
      <c r="I546" s="682"/>
      <c r="J546" s="651"/>
      <c r="K546" s="682"/>
      <c r="L546" s="651"/>
      <c r="M546" s="682"/>
      <c r="N546" s="651"/>
      <c r="O546" s="682"/>
      <c r="P546" s="651"/>
      <c r="Q546" s="682"/>
      <c r="R546" s="651"/>
      <c r="S546" s="682"/>
      <c r="T546" s="651"/>
      <c r="U546" s="682"/>
      <c r="V546" s="651"/>
      <c r="W546" s="682"/>
      <c r="X546" s="267"/>
      <c r="Y546" s="114">
        <f t="shared" si="69"/>
        <v>0</v>
      </c>
      <c r="Z546" s="372">
        <v>10</v>
      </c>
      <c r="AA546" s="256">
        <f t="shared" si="70"/>
        <v>0</v>
      </c>
      <c r="AB546" s="238"/>
      <c r="AC546" s="257"/>
      <c r="AD546" s="228"/>
      <c r="AE546" s="231"/>
      <c r="AF546" s="257"/>
      <c r="AG546" s="257"/>
      <c r="AH546" s="257"/>
      <c r="AI546" s="257"/>
      <c r="AJ546" s="257"/>
      <c r="AK546" s="257"/>
      <c r="AL546" s="257"/>
      <c r="AM546" s="257"/>
      <c r="AN546" s="257"/>
      <c r="AO546" s="257"/>
      <c r="AP546" s="257"/>
      <c r="AQ546" s="257"/>
      <c r="AR546" s="257"/>
      <c r="AS546" s="257"/>
      <c r="AT546" s="257"/>
      <c r="AU546" s="257"/>
      <c r="AV546" s="257"/>
      <c r="AW546" s="257"/>
      <c r="AX546" s="257"/>
      <c r="AY546" s="257"/>
      <c r="AZ546" s="257"/>
      <c r="BA546" s="257"/>
      <c r="BB546" s="257"/>
      <c r="BC546" s="257"/>
      <c r="BD546" s="257"/>
      <c r="BE546" s="257"/>
      <c r="BF546" s="257"/>
      <c r="BG546" s="257"/>
      <c r="BH546" s="257"/>
      <c r="BI546" s="257"/>
      <c r="BJ546" s="257"/>
      <c r="BK546" s="257"/>
      <c r="BL546" s="257"/>
      <c r="BM546" s="257"/>
      <c r="BN546" s="257"/>
      <c r="BO546" s="257"/>
      <c r="BP546" s="257"/>
      <c r="BQ546" s="257"/>
      <c r="BR546" s="257"/>
      <c r="BS546" s="257"/>
      <c r="BT546" s="257"/>
      <c r="BU546" s="257"/>
      <c r="BV546" s="257"/>
      <c r="BW546" s="257"/>
      <c r="BX546" s="257"/>
      <c r="BY546" s="257"/>
      <c r="BZ546" s="257"/>
      <c r="CA546" s="257"/>
      <c r="CB546" s="257"/>
      <c r="CC546" s="257"/>
      <c r="CD546" s="257"/>
      <c r="CE546" s="256"/>
      <c r="CF546" s="256"/>
      <c r="CG546" s="256"/>
      <c r="CH546" s="256"/>
      <c r="CI546" s="256"/>
      <c r="CJ546" s="256"/>
      <c r="CK546" s="256"/>
      <c r="CL546" s="256"/>
      <c r="CM546" s="256"/>
      <c r="CN546" s="256"/>
      <c r="CO546" s="256"/>
      <c r="CP546" s="256"/>
      <c r="CQ546" s="256"/>
    </row>
    <row r="547" spans="1:95" s="258" customFormat="1" ht="45" customHeight="1" x14ac:dyDescent="0.2">
      <c r="A547" s="375"/>
      <c r="B547" s="244" t="s">
        <v>512</v>
      </c>
      <c r="C547" s="308" t="s">
        <v>513</v>
      </c>
      <c r="D547" s="651"/>
      <c r="E547" s="682"/>
      <c r="F547" s="651"/>
      <c r="G547" s="682"/>
      <c r="H547" s="651"/>
      <c r="I547" s="682"/>
      <c r="J547" s="651"/>
      <c r="K547" s="682"/>
      <c r="L547" s="651"/>
      <c r="M547" s="682"/>
      <c r="N547" s="651"/>
      <c r="O547" s="682"/>
      <c r="P547" s="651"/>
      <c r="Q547" s="682"/>
      <c r="R547" s="651"/>
      <c r="S547" s="682"/>
      <c r="T547" s="651"/>
      <c r="U547" s="682"/>
      <c r="V547" s="651"/>
      <c r="W547" s="682"/>
      <c r="X547" s="192"/>
      <c r="Y547" s="114">
        <f>IF(OR(D547="s",F547="s",H547="s",J547="s",L547="s",N547="s",P547="s",R547="s",T547="s",V547="s"), 0, IF(OR(D547="a",F547="a",H547="a",J547="a",L547="a",N547="a",P547="a",R547="a",T547="a",V547="a",X547="na"),Z547,0))</f>
        <v>0</v>
      </c>
      <c r="Z547" s="372">
        <v>5</v>
      </c>
      <c r="AA547" s="256">
        <f>COUNTIF(D547:W547,"a")+COUNTIF(D547:W547,"s")+COUNTIF(X547,"na")</f>
        <v>0</v>
      </c>
      <c r="AB547" s="238"/>
      <c r="AC547" s="257"/>
      <c r="AD547" s="228"/>
      <c r="AE547" s="231"/>
      <c r="AF547" s="257"/>
      <c r="AG547" s="257"/>
      <c r="AH547" s="257"/>
      <c r="AI547" s="257"/>
      <c r="AJ547" s="257"/>
      <c r="AK547" s="257"/>
      <c r="AL547" s="257"/>
      <c r="AM547" s="257"/>
      <c r="AN547" s="257"/>
      <c r="AO547" s="257"/>
      <c r="AP547" s="257"/>
      <c r="AQ547" s="257"/>
      <c r="AR547" s="257"/>
      <c r="AS547" s="257"/>
      <c r="AT547" s="257"/>
      <c r="AU547" s="257"/>
      <c r="AV547" s="257"/>
      <c r="AW547" s="257"/>
      <c r="AX547" s="257"/>
      <c r="AY547" s="257"/>
      <c r="AZ547" s="257"/>
      <c r="BA547" s="257"/>
      <c r="BB547" s="257"/>
      <c r="BC547" s="257"/>
      <c r="BD547" s="257"/>
      <c r="BE547" s="257"/>
      <c r="BF547" s="257"/>
      <c r="BG547" s="257"/>
      <c r="BH547" s="257"/>
      <c r="BI547" s="257"/>
      <c r="BJ547" s="257"/>
      <c r="BK547" s="257"/>
      <c r="BL547" s="257"/>
      <c r="BM547" s="257"/>
      <c r="BN547" s="257"/>
      <c r="BO547" s="257"/>
      <c r="BP547" s="257"/>
      <c r="BQ547" s="257"/>
      <c r="BR547" s="257"/>
      <c r="BS547" s="257"/>
      <c r="BT547" s="257"/>
      <c r="BU547" s="257"/>
      <c r="BV547" s="257"/>
      <c r="BW547" s="257"/>
      <c r="BX547" s="257"/>
      <c r="BY547" s="257"/>
      <c r="BZ547" s="257"/>
      <c r="CA547" s="257"/>
      <c r="CB547" s="257"/>
      <c r="CC547" s="257"/>
      <c r="CD547" s="257"/>
      <c r="CE547" s="256"/>
      <c r="CF547" s="256"/>
      <c r="CG547" s="256"/>
      <c r="CH547" s="256"/>
      <c r="CI547" s="256"/>
      <c r="CJ547" s="256"/>
      <c r="CK547" s="256"/>
      <c r="CL547" s="256"/>
      <c r="CM547" s="256"/>
      <c r="CN547" s="256"/>
      <c r="CO547" s="256"/>
      <c r="CP547" s="256"/>
      <c r="CQ547" s="256"/>
    </row>
    <row r="548" spans="1:95" s="258" customFormat="1" ht="45" customHeight="1" x14ac:dyDescent="0.2">
      <c r="A548" s="375"/>
      <c r="B548" s="244" t="s">
        <v>514</v>
      </c>
      <c r="C548" s="137" t="s">
        <v>515</v>
      </c>
      <c r="D548" s="628"/>
      <c r="E548" s="633"/>
      <c r="F548" s="628"/>
      <c r="G548" s="633"/>
      <c r="H548" s="628"/>
      <c r="I548" s="633"/>
      <c r="J548" s="628"/>
      <c r="K548" s="633"/>
      <c r="L548" s="628"/>
      <c r="M548" s="633"/>
      <c r="N548" s="628"/>
      <c r="O548" s="633"/>
      <c r="P548" s="628"/>
      <c r="Q548" s="633"/>
      <c r="R548" s="628"/>
      <c r="S548" s="633"/>
      <c r="T548" s="628"/>
      <c r="U548" s="633"/>
      <c r="V548" s="628"/>
      <c r="W548" s="633"/>
      <c r="X548" s="267"/>
      <c r="Y548" s="114">
        <f t="shared" si="69"/>
        <v>0</v>
      </c>
      <c r="Z548" s="372">
        <v>20</v>
      </c>
      <c r="AA548" s="256">
        <f t="shared" si="70"/>
        <v>0</v>
      </c>
      <c r="AB548" s="238"/>
      <c r="AC548" s="257"/>
      <c r="AD548" s="228"/>
      <c r="AE548" s="231"/>
      <c r="AF548" s="257"/>
      <c r="AG548" s="257"/>
      <c r="AH548" s="257"/>
      <c r="AI548" s="257"/>
      <c r="AJ548" s="257"/>
      <c r="AK548" s="257"/>
      <c r="AL548" s="257"/>
      <c r="AM548" s="257"/>
      <c r="AN548" s="257"/>
      <c r="AO548" s="257"/>
      <c r="AP548" s="257"/>
      <c r="AQ548" s="257"/>
      <c r="AR548" s="257"/>
      <c r="AS548" s="257"/>
      <c r="AT548" s="257"/>
      <c r="AU548" s="257"/>
      <c r="AV548" s="257"/>
      <c r="AW548" s="257"/>
      <c r="AX548" s="257"/>
      <c r="AY548" s="257"/>
      <c r="AZ548" s="257"/>
      <c r="BA548" s="257"/>
      <c r="BB548" s="257"/>
      <c r="BC548" s="257"/>
      <c r="BD548" s="257"/>
      <c r="BE548" s="257"/>
      <c r="BF548" s="257"/>
      <c r="BG548" s="257"/>
      <c r="BH548" s="257"/>
      <c r="BI548" s="257"/>
      <c r="BJ548" s="257"/>
      <c r="BK548" s="257"/>
      <c r="BL548" s="257"/>
      <c r="BM548" s="257"/>
      <c r="BN548" s="257"/>
      <c r="BO548" s="257"/>
      <c r="BP548" s="257"/>
      <c r="BQ548" s="257"/>
      <c r="BR548" s="257"/>
      <c r="BS548" s="257"/>
      <c r="BT548" s="257"/>
      <c r="BU548" s="257"/>
      <c r="BV548" s="257"/>
      <c r="BW548" s="257"/>
      <c r="BX548" s="257"/>
      <c r="BY548" s="257"/>
      <c r="BZ548" s="257"/>
      <c r="CA548" s="257"/>
      <c r="CB548" s="257"/>
      <c r="CC548" s="257"/>
      <c r="CD548" s="257"/>
      <c r="CE548" s="256"/>
      <c r="CF548" s="256"/>
      <c r="CG548" s="256"/>
      <c r="CH548" s="256"/>
      <c r="CI548" s="256"/>
      <c r="CJ548" s="256"/>
      <c r="CK548" s="256"/>
      <c r="CL548" s="256"/>
      <c r="CM548" s="256"/>
      <c r="CN548" s="256"/>
      <c r="CO548" s="256"/>
      <c r="CP548" s="256"/>
      <c r="CQ548" s="256"/>
    </row>
    <row r="549" spans="1:95" s="258" customFormat="1" ht="67.7" customHeight="1" x14ac:dyDescent="0.2">
      <c r="A549" s="375"/>
      <c r="B549" s="244" t="s">
        <v>349</v>
      </c>
      <c r="C549" s="137" t="s">
        <v>516</v>
      </c>
      <c r="D549" s="651"/>
      <c r="E549" s="682"/>
      <c r="F549" s="651"/>
      <c r="G549" s="682"/>
      <c r="H549" s="651"/>
      <c r="I549" s="682"/>
      <c r="J549" s="651"/>
      <c r="K549" s="682"/>
      <c r="L549" s="651"/>
      <c r="M549" s="682"/>
      <c r="N549" s="651"/>
      <c r="O549" s="682"/>
      <c r="P549" s="651"/>
      <c r="Q549" s="682"/>
      <c r="R549" s="651"/>
      <c r="S549" s="682"/>
      <c r="T549" s="651"/>
      <c r="U549" s="682"/>
      <c r="V549" s="651"/>
      <c r="W549" s="682"/>
      <c r="X549" s="267"/>
      <c r="Y549" s="114">
        <f t="shared" si="69"/>
        <v>0</v>
      </c>
      <c r="Z549" s="372">
        <v>10</v>
      </c>
      <c r="AA549" s="256">
        <f t="shared" si="70"/>
        <v>0</v>
      </c>
      <c r="AB549" s="238"/>
      <c r="AC549" s="257"/>
      <c r="AD549" s="228" t="s">
        <v>52</v>
      </c>
      <c r="AE549" s="231"/>
      <c r="AF549" s="257"/>
      <c r="AG549" s="257"/>
      <c r="AH549" s="257"/>
      <c r="AI549" s="257"/>
      <c r="AJ549" s="257"/>
      <c r="AK549" s="257"/>
      <c r="AL549" s="257"/>
      <c r="AM549" s="257"/>
      <c r="AN549" s="257"/>
      <c r="AO549" s="257"/>
      <c r="AP549" s="257"/>
      <c r="AQ549" s="257"/>
      <c r="AR549" s="257"/>
      <c r="AS549" s="257"/>
      <c r="AT549" s="257"/>
      <c r="AU549" s="257"/>
      <c r="AV549" s="257"/>
      <c r="AW549" s="257"/>
      <c r="AX549" s="257"/>
      <c r="AY549" s="257"/>
      <c r="AZ549" s="257"/>
      <c r="BA549" s="257"/>
      <c r="BB549" s="257"/>
      <c r="BC549" s="257"/>
      <c r="BD549" s="257"/>
      <c r="BE549" s="257"/>
      <c r="BF549" s="257"/>
      <c r="BG549" s="257"/>
      <c r="BH549" s="257"/>
      <c r="BI549" s="257"/>
      <c r="BJ549" s="257"/>
      <c r="BK549" s="257"/>
      <c r="BL549" s="257"/>
      <c r="BM549" s="257"/>
      <c r="BN549" s="257"/>
      <c r="BO549" s="257"/>
      <c r="BP549" s="257"/>
      <c r="BQ549" s="257"/>
      <c r="BR549" s="257"/>
      <c r="BS549" s="257"/>
      <c r="BT549" s="257"/>
      <c r="BU549" s="257"/>
      <c r="BV549" s="257"/>
      <c r="BW549" s="257"/>
      <c r="BX549" s="257"/>
      <c r="BY549" s="257"/>
      <c r="BZ549" s="257"/>
      <c r="CA549" s="257"/>
      <c r="CB549" s="257"/>
      <c r="CC549" s="257"/>
      <c r="CD549" s="257"/>
      <c r="CE549" s="256"/>
      <c r="CF549" s="256"/>
      <c r="CG549" s="256"/>
      <c r="CH549" s="256"/>
      <c r="CI549" s="256"/>
      <c r="CJ549" s="256"/>
      <c r="CK549" s="256"/>
      <c r="CL549" s="256"/>
      <c r="CM549" s="256"/>
      <c r="CN549" s="256"/>
      <c r="CO549" s="256"/>
      <c r="CP549" s="256"/>
      <c r="CQ549" s="256"/>
    </row>
    <row r="550" spans="1:95" s="258" customFormat="1" ht="45" customHeight="1" thickBot="1" x14ac:dyDescent="0.25">
      <c r="A550" s="375"/>
      <c r="B550" s="244" t="s">
        <v>449</v>
      </c>
      <c r="C550" s="137" t="s">
        <v>424</v>
      </c>
      <c r="D550" s="628"/>
      <c r="E550" s="633"/>
      <c r="F550" s="628"/>
      <c r="G550" s="633"/>
      <c r="H550" s="628"/>
      <c r="I550" s="633"/>
      <c r="J550" s="628"/>
      <c r="K550" s="633"/>
      <c r="L550" s="628"/>
      <c r="M550" s="633"/>
      <c r="N550" s="628"/>
      <c r="O550" s="633"/>
      <c r="P550" s="628"/>
      <c r="Q550" s="633"/>
      <c r="R550" s="628"/>
      <c r="S550" s="633"/>
      <c r="T550" s="628"/>
      <c r="U550" s="633"/>
      <c r="V550" s="628"/>
      <c r="W550" s="633"/>
      <c r="X550" s="267"/>
      <c r="Y550" s="114">
        <f t="shared" si="69"/>
        <v>0</v>
      </c>
      <c r="Z550" s="372">
        <v>10</v>
      </c>
      <c r="AA550" s="256">
        <f t="shared" si="70"/>
        <v>0</v>
      </c>
      <c r="AB550" s="238"/>
      <c r="AC550" s="257"/>
      <c r="AD550" s="228" t="s">
        <v>52</v>
      </c>
      <c r="AE550" s="257"/>
      <c r="AF550" s="257"/>
      <c r="AG550" s="257"/>
      <c r="AH550" s="257"/>
      <c r="AI550" s="257"/>
      <c r="AJ550" s="257"/>
      <c r="AK550" s="257"/>
      <c r="AL550" s="257"/>
      <c r="AM550" s="257"/>
      <c r="AN550" s="257"/>
      <c r="AO550" s="257"/>
      <c r="AP550" s="257"/>
      <c r="AQ550" s="257"/>
      <c r="AR550" s="257"/>
      <c r="AS550" s="257"/>
      <c r="AT550" s="257"/>
      <c r="AU550" s="257"/>
      <c r="AV550" s="257"/>
      <c r="AW550" s="257"/>
      <c r="AX550" s="257"/>
      <c r="AY550" s="257"/>
      <c r="AZ550" s="257"/>
      <c r="BA550" s="257"/>
      <c r="BB550" s="257"/>
      <c r="BC550" s="257"/>
      <c r="BD550" s="257"/>
      <c r="BE550" s="257"/>
      <c r="BF550" s="257"/>
      <c r="BG550" s="257"/>
      <c r="BH550" s="257"/>
      <c r="BI550" s="257"/>
      <c r="BJ550" s="257"/>
      <c r="BK550" s="257"/>
      <c r="BL550" s="257"/>
      <c r="BM550" s="257"/>
      <c r="BN550" s="257"/>
      <c r="BO550" s="257"/>
      <c r="BP550" s="257"/>
      <c r="BQ550" s="257"/>
      <c r="BR550" s="257"/>
      <c r="BS550" s="257"/>
      <c r="BT550" s="257"/>
      <c r="BU550" s="257"/>
      <c r="BV550" s="257"/>
      <c r="BW550" s="257"/>
      <c r="BX550" s="257"/>
      <c r="BY550" s="257"/>
      <c r="BZ550" s="257"/>
      <c r="CA550" s="257"/>
      <c r="CB550" s="257"/>
      <c r="CC550" s="257"/>
      <c r="CD550" s="257"/>
      <c r="CE550" s="256"/>
      <c r="CF550" s="256"/>
      <c r="CG550" s="256"/>
      <c r="CH550" s="256"/>
      <c r="CI550" s="256"/>
      <c r="CJ550" s="256"/>
      <c r="CK550" s="256"/>
      <c r="CL550" s="256"/>
      <c r="CM550" s="256"/>
      <c r="CN550" s="256"/>
      <c r="CO550" s="256"/>
      <c r="CP550" s="256"/>
      <c r="CQ550" s="256"/>
    </row>
    <row r="551" spans="1:95" s="277" customFormat="1" ht="21" customHeight="1" thickTop="1" thickBot="1" x14ac:dyDescent="0.25">
      <c r="A551" s="375"/>
      <c r="B551" s="172"/>
      <c r="C551" s="154"/>
      <c r="D551" s="697" t="s">
        <v>199</v>
      </c>
      <c r="E551" s="698"/>
      <c r="F551" s="698"/>
      <c r="G551" s="698"/>
      <c r="H551" s="698"/>
      <c r="I551" s="698"/>
      <c r="J551" s="698"/>
      <c r="K551" s="698"/>
      <c r="L551" s="698"/>
      <c r="M551" s="698"/>
      <c r="N551" s="698"/>
      <c r="O551" s="698"/>
      <c r="P551" s="698"/>
      <c r="Q551" s="698"/>
      <c r="R551" s="698"/>
      <c r="S551" s="698"/>
      <c r="T551" s="698"/>
      <c r="U551" s="698"/>
      <c r="V551" s="698"/>
      <c r="W551" s="698"/>
      <c r="X551" s="917"/>
      <c r="Y551" s="65">
        <f>SUM(Y545:Y550)</f>
        <v>0</v>
      </c>
      <c r="Z551" s="373">
        <f>SUM(Z545:Z550)</f>
        <v>75</v>
      </c>
      <c r="AA551" s="256"/>
      <c r="AB551" s="222"/>
      <c r="AC551" s="276"/>
      <c r="AD551" s="228"/>
      <c r="AE551" s="276"/>
      <c r="AF551" s="276"/>
      <c r="AG551" s="276"/>
      <c r="AH551" s="276"/>
      <c r="AI551" s="276"/>
      <c r="AJ551" s="276"/>
      <c r="AK551" s="276"/>
      <c r="AL551" s="276"/>
      <c r="AM551" s="276"/>
      <c r="AN551" s="276"/>
      <c r="AO551" s="276"/>
      <c r="AP551" s="276"/>
      <c r="AQ551" s="276"/>
      <c r="AR551" s="276"/>
      <c r="AS551" s="276"/>
      <c r="AT551" s="276"/>
      <c r="AU551" s="276"/>
      <c r="AV551" s="276"/>
      <c r="AW551" s="276"/>
      <c r="AX551" s="276"/>
      <c r="AY551" s="276"/>
      <c r="AZ551" s="276"/>
      <c r="BA551" s="276"/>
      <c r="BB551" s="276"/>
      <c r="BC551" s="276"/>
      <c r="BD551" s="276"/>
      <c r="BE551" s="276"/>
      <c r="BF551" s="276"/>
      <c r="BG551" s="276"/>
      <c r="BH551" s="276"/>
      <c r="BI551" s="276"/>
      <c r="BJ551" s="276"/>
      <c r="BK551" s="276"/>
      <c r="BL551" s="276"/>
      <c r="BM551" s="276"/>
      <c r="BN551" s="276"/>
      <c r="BO551" s="276"/>
      <c r="BP551" s="276"/>
      <c r="BQ551" s="276"/>
      <c r="BR551" s="276"/>
      <c r="BS551" s="276"/>
      <c r="BT551" s="276"/>
      <c r="BU551" s="276"/>
      <c r="BV551" s="276"/>
      <c r="BW551" s="276"/>
      <c r="BX551" s="276"/>
      <c r="BY551" s="276"/>
      <c r="BZ551" s="276"/>
      <c r="CA551" s="276"/>
      <c r="CB551" s="276"/>
      <c r="CC551" s="276"/>
      <c r="CD551" s="276"/>
      <c r="CE551" s="222"/>
      <c r="CF551" s="222"/>
      <c r="CG551" s="222"/>
      <c r="CH551" s="222"/>
      <c r="CI551" s="222"/>
      <c r="CJ551" s="222"/>
      <c r="CK551" s="222"/>
      <c r="CL551" s="222"/>
      <c r="CM551" s="222"/>
      <c r="CN551" s="222"/>
      <c r="CO551" s="222"/>
      <c r="CP551" s="222"/>
      <c r="CQ551" s="222"/>
    </row>
    <row r="552" spans="1:95" s="277" customFormat="1" ht="21" customHeight="1" thickBot="1" x14ac:dyDescent="0.25">
      <c r="A552" s="365"/>
      <c r="B552" s="170"/>
      <c r="C552" s="171"/>
      <c r="D552" s="700"/>
      <c r="E552" s="735"/>
      <c r="F552" s="930">
        <v>40</v>
      </c>
      <c r="G552" s="931"/>
      <c r="H552" s="931"/>
      <c r="I552" s="931"/>
      <c r="J552" s="931"/>
      <c r="K552" s="931"/>
      <c r="L552" s="931"/>
      <c r="M552" s="931"/>
      <c r="N552" s="931"/>
      <c r="O552" s="931"/>
      <c r="P552" s="931"/>
      <c r="Q552" s="931"/>
      <c r="R552" s="931"/>
      <c r="S552" s="931"/>
      <c r="T552" s="931"/>
      <c r="U552" s="931"/>
      <c r="V552" s="931"/>
      <c r="W552" s="931"/>
      <c r="X552" s="931"/>
      <c r="Y552" s="931"/>
      <c r="Z552" s="932"/>
      <c r="AA552" s="256"/>
      <c r="AB552" s="222"/>
      <c r="AC552" s="276"/>
      <c r="AD552" s="228"/>
      <c r="AE552" s="276"/>
      <c r="AF552" s="276"/>
      <c r="AG552" s="276"/>
      <c r="AH552" s="276"/>
      <c r="AI552" s="276"/>
      <c r="AJ552" s="276"/>
      <c r="AK552" s="276"/>
      <c r="AL552" s="276"/>
      <c r="AM552" s="276"/>
      <c r="AN552" s="276"/>
      <c r="AO552" s="276"/>
      <c r="AP552" s="276"/>
      <c r="AQ552" s="276"/>
      <c r="AR552" s="276"/>
      <c r="AS552" s="276"/>
      <c r="AT552" s="276"/>
      <c r="AU552" s="276"/>
      <c r="AV552" s="276"/>
      <c r="AW552" s="276"/>
      <c r="AX552" s="276"/>
      <c r="AY552" s="276"/>
      <c r="AZ552" s="276"/>
      <c r="BA552" s="276"/>
      <c r="BB552" s="276"/>
      <c r="BC552" s="276"/>
      <c r="BD552" s="276"/>
      <c r="BE552" s="276"/>
      <c r="BF552" s="276"/>
      <c r="BG552" s="276"/>
      <c r="BH552" s="276"/>
      <c r="BI552" s="276"/>
      <c r="BJ552" s="276"/>
      <c r="BK552" s="276"/>
      <c r="BL552" s="276"/>
      <c r="BM552" s="276"/>
      <c r="BN552" s="276"/>
      <c r="BO552" s="276"/>
      <c r="BP552" s="276"/>
      <c r="BQ552" s="276"/>
      <c r="BR552" s="276"/>
      <c r="BS552" s="276"/>
      <c r="BT552" s="276"/>
      <c r="BU552" s="276"/>
      <c r="BV552" s="276"/>
      <c r="BW552" s="276"/>
      <c r="BX552" s="276"/>
      <c r="BY552" s="276"/>
      <c r="BZ552" s="276"/>
      <c r="CA552" s="276"/>
      <c r="CB552" s="276"/>
      <c r="CC552" s="276"/>
      <c r="CD552" s="276"/>
      <c r="CE552" s="222"/>
      <c r="CF552" s="222"/>
      <c r="CG552" s="222"/>
      <c r="CH552" s="222"/>
      <c r="CI552" s="222"/>
      <c r="CJ552" s="222"/>
      <c r="CK552" s="222"/>
      <c r="CL552" s="222"/>
      <c r="CM552" s="222"/>
      <c r="CN552" s="222"/>
      <c r="CO552" s="222"/>
      <c r="CP552" s="222"/>
      <c r="CQ552" s="222"/>
    </row>
    <row r="553" spans="1:95" s="1" customFormat="1" ht="30" customHeight="1" thickBot="1" x14ac:dyDescent="0.25">
      <c r="A553" s="362"/>
      <c r="B553" s="301" t="s">
        <v>84</v>
      </c>
      <c r="C553" s="176" t="s">
        <v>222</v>
      </c>
      <c r="D553" s="34" t="s">
        <v>573</v>
      </c>
      <c r="E553" s="320"/>
      <c r="F553" s="323"/>
      <c r="G553" s="321"/>
      <c r="H553" s="34" t="s">
        <v>573</v>
      </c>
      <c r="I553" s="320"/>
      <c r="J553" s="445"/>
      <c r="K553" s="321"/>
      <c r="L553" s="322"/>
      <c r="M553" s="320"/>
      <c r="N553" s="323"/>
      <c r="O553" s="321"/>
      <c r="P553" s="322"/>
      <c r="Q553" s="320"/>
      <c r="R553" s="323"/>
      <c r="S553" s="321"/>
      <c r="T553" s="322"/>
      <c r="U553" s="320"/>
      <c r="V553" s="323"/>
      <c r="W553" s="321"/>
      <c r="X553" s="180"/>
      <c r="Y553" s="180"/>
      <c r="Z553" s="391"/>
      <c r="AA553" s="258"/>
      <c r="AB553" s="64"/>
      <c r="AC553" s="225"/>
      <c r="AD553" s="228"/>
      <c r="AE553" s="225"/>
      <c r="AF553" s="225"/>
      <c r="AG553" s="225"/>
      <c r="AH553" s="225"/>
      <c r="AI553" s="225"/>
      <c r="AJ553" s="225"/>
      <c r="AK553" s="225"/>
      <c r="AL553" s="225"/>
      <c r="AM553" s="225"/>
      <c r="AN553" s="225"/>
      <c r="AO553" s="225"/>
      <c r="AP553" s="225"/>
      <c r="AQ553" s="225"/>
      <c r="AR553" s="225"/>
      <c r="AS553" s="225"/>
      <c r="AT553" s="225"/>
      <c r="AU553" s="225"/>
      <c r="AV553" s="225"/>
      <c r="AW553" s="225"/>
      <c r="AX553" s="225"/>
      <c r="AY553" s="225"/>
      <c r="AZ553" s="225"/>
      <c r="BA553" s="225"/>
      <c r="BB553" s="225"/>
      <c r="BC553" s="225"/>
      <c r="BD553" s="225"/>
      <c r="BE553" s="225"/>
      <c r="BF553" s="225"/>
      <c r="BG553" s="225"/>
      <c r="BH553" s="225"/>
      <c r="BI553" s="225"/>
      <c r="BJ553" s="225"/>
      <c r="BK553" s="225"/>
      <c r="BL553" s="225"/>
      <c r="BM553" s="225"/>
      <c r="BN553" s="225"/>
      <c r="BO553" s="225"/>
      <c r="BP553" s="225"/>
      <c r="BQ553" s="225"/>
      <c r="BR553" s="225"/>
      <c r="BS553" s="225"/>
      <c r="BT553" s="225"/>
      <c r="BU553" s="225"/>
      <c r="BV553" s="225"/>
      <c r="BW553" s="225"/>
      <c r="BX553" s="225"/>
      <c r="BY553" s="225"/>
      <c r="BZ553" s="225"/>
      <c r="CA553" s="225"/>
      <c r="CB553" s="225"/>
      <c r="CC553" s="225"/>
      <c r="CD553" s="225"/>
      <c r="CE553" s="225"/>
      <c r="CF553" s="225"/>
      <c r="CG553" s="64"/>
      <c r="CH553" s="64"/>
      <c r="CI553" s="64"/>
      <c r="CJ553" s="64"/>
      <c r="CK553" s="64"/>
      <c r="CL553" s="64"/>
      <c r="CM553" s="64"/>
    </row>
    <row r="554" spans="1:95" s="1" customFormat="1" ht="45" customHeight="1" thickBot="1" x14ac:dyDescent="0.25">
      <c r="A554" s="375"/>
      <c r="B554" s="266"/>
      <c r="C554" s="163" t="s">
        <v>223</v>
      </c>
      <c r="D554" s="718"/>
      <c r="E554" s="718"/>
      <c r="F554" s="718"/>
      <c r="G554" s="718"/>
      <c r="H554" s="718"/>
      <c r="I554" s="718"/>
      <c r="J554" s="718"/>
      <c r="K554" s="718"/>
      <c r="L554" s="718"/>
      <c r="M554" s="718"/>
      <c r="N554" s="718"/>
      <c r="O554" s="718"/>
      <c r="P554" s="718"/>
      <c r="Q554" s="718"/>
      <c r="R554" s="718"/>
      <c r="S554" s="718"/>
      <c r="T554" s="718"/>
      <c r="U554" s="718"/>
      <c r="V554" s="718"/>
      <c r="W554" s="718"/>
      <c r="X554" s="718"/>
      <c r="Y554" s="718"/>
      <c r="Z554" s="678"/>
      <c r="AA554" s="256"/>
      <c r="AB554" s="64"/>
      <c r="AC554" s="225"/>
      <c r="AD554" s="228"/>
      <c r="AE554" s="225"/>
      <c r="AF554" s="225"/>
      <c r="AG554" s="225"/>
      <c r="AH554" s="225"/>
      <c r="AI554" s="225"/>
      <c r="AJ554" s="225"/>
      <c r="AK554" s="225"/>
      <c r="AL554" s="225"/>
      <c r="AM554" s="225"/>
      <c r="AN554" s="225"/>
      <c r="AO554" s="225"/>
      <c r="AP554" s="225"/>
      <c r="AQ554" s="225"/>
      <c r="AR554" s="225"/>
      <c r="AS554" s="225"/>
      <c r="AT554" s="225"/>
      <c r="AU554" s="225"/>
      <c r="AV554" s="225"/>
      <c r="AW554" s="225"/>
      <c r="AX554" s="225"/>
      <c r="AY554" s="225"/>
      <c r="AZ554" s="225"/>
      <c r="BA554" s="225"/>
      <c r="BB554" s="225"/>
      <c r="BC554" s="225"/>
      <c r="BD554" s="225"/>
      <c r="BE554" s="225"/>
      <c r="BF554" s="225"/>
      <c r="BG554" s="225"/>
      <c r="BH554" s="225"/>
      <c r="BI554" s="225"/>
      <c r="BJ554" s="225"/>
      <c r="BK554" s="225"/>
      <c r="BL554" s="225"/>
      <c r="BM554" s="225"/>
      <c r="BN554" s="225"/>
      <c r="BO554" s="225"/>
      <c r="BP554" s="225"/>
      <c r="BQ554" s="225"/>
      <c r="BR554" s="225"/>
      <c r="BS554" s="225"/>
      <c r="BT554" s="225"/>
      <c r="BU554" s="225"/>
      <c r="BV554" s="225"/>
      <c r="BW554" s="225"/>
      <c r="BX554" s="225"/>
      <c r="BY554" s="225"/>
      <c r="BZ554" s="225"/>
      <c r="CA554" s="225"/>
      <c r="CB554" s="225"/>
      <c r="CC554" s="225"/>
      <c r="CD554" s="225"/>
      <c r="CE554" s="64"/>
      <c r="CF554" s="64"/>
      <c r="CG554" s="64"/>
      <c r="CH554" s="64"/>
      <c r="CI554" s="64"/>
      <c r="CJ554" s="64"/>
      <c r="CK554" s="64"/>
      <c r="CL554" s="64"/>
      <c r="CM554" s="64"/>
      <c r="CN554" s="64"/>
      <c r="CO554" s="64"/>
      <c r="CP554" s="64"/>
      <c r="CQ554" s="64"/>
    </row>
    <row r="555" spans="1:95" s="258" customFormat="1" ht="45" customHeight="1" x14ac:dyDescent="0.2">
      <c r="A555" s="375"/>
      <c r="B555" s="237" t="s">
        <v>517</v>
      </c>
      <c r="C555" s="130" t="s">
        <v>734</v>
      </c>
      <c r="D555" s="650"/>
      <c r="E555" s="705"/>
      <c r="F555" s="650"/>
      <c r="G555" s="705"/>
      <c r="H555" s="650"/>
      <c r="I555" s="705"/>
      <c r="J555" s="650"/>
      <c r="K555" s="705"/>
      <c r="L555" s="650"/>
      <c r="M555" s="705"/>
      <c r="N555" s="650"/>
      <c r="O555" s="705"/>
      <c r="P555" s="650"/>
      <c r="Q555" s="705"/>
      <c r="R555" s="650"/>
      <c r="S555" s="705"/>
      <c r="T555" s="650"/>
      <c r="U555" s="705"/>
      <c r="V555" s="650"/>
      <c r="W555" s="705"/>
      <c r="X555" s="192"/>
      <c r="Y555" s="114">
        <f>IF(OR(D555="s",F555="s",H555="s",J555="s",L555="s",N555="s",P555="s",R555="s",T555="s",V555="s"), 0, IF(OR(D555="a",F555="a",H555="a",J555="a",L555="a",N555="a",P555="a",R555="a",T555="a",V555="a",X555="na"),Z555,0))</f>
        <v>0</v>
      </c>
      <c r="Z555" s="374">
        <v>25</v>
      </c>
      <c r="AA555" s="256">
        <f>IF(OR(COUNTIF(D559:W561,"a")+COUNTIF(D559:W561,"s")+COUNTIF(X559:X561,"na")&gt;0),0,(COUNTIF(D555:W555,"a")+COUNTIF(D555:W555,"s")+COUNTIF(X555,"na")))</f>
        <v>0</v>
      </c>
      <c r="AB555" s="254"/>
      <c r="AC555" s="257"/>
      <c r="AD555" s="228" t="s">
        <v>52</v>
      </c>
      <c r="AE555" s="257"/>
      <c r="AF555" s="257"/>
      <c r="AG555" s="257"/>
      <c r="AH555" s="257"/>
      <c r="AI555" s="257"/>
      <c r="AJ555" s="257"/>
      <c r="AK555" s="257"/>
      <c r="AL555" s="257"/>
      <c r="AM555" s="257"/>
      <c r="AN555" s="257"/>
      <c r="AO555" s="257"/>
      <c r="AP555" s="257"/>
      <c r="AQ555" s="257"/>
      <c r="AR555" s="257"/>
      <c r="AS555" s="257"/>
      <c r="AT555" s="257"/>
      <c r="AU555" s="257"/>
      <c r="AV555" s="257"/>
      <c r="AW555" s="257"/>
      <c r="AX555" s="257"/>
      <c r="AY555" s="257"/>
      <c r="AZ555" s="257"/>
      <c r="BA555" s="257"/>
      <c r="BB555" s="257"/>
      <c r="BC555" s="257"/>
      <c r="BD555" s="257"/>
      <c r="BE555" s="257"/>
      <c r="BF555" s="257"/>
      <c r="BG555" s="257"/>
      <c r="BH555" s="257"/>
      <c r="BI555" s="257"/>
      <c r="BJ555" s="257"/>
      <c r="BK555" s="257"/>
      <c r="BL555" s="257"/>
      <c r="BM555" s="257"/>
      <c r="BN555" s="257"/>
      <c r="BO555" s="257"/>
      <c r="BP555" s="257"/>
      <c r="BQ555" s="257"/>
      <c r="BR555" s="257"/>
      <c r="BS555" s="257"/>
      <c r="BT555" s="257"/>
      <c r="BU555" s="257"/>
      <c r="BV555" s="257"/>
      <c r="BW555" s="257"/>
      <c r="BX555" s="257"/>
      <c r="BY555" s="257"/>
      <c r="BZ555" s="257"/>
      <c r="CA555" s="257"/>
      <c r="CB555" s="257"/>
      <c r="CC555" s="257"/>
      <c r="CD555" s="257"/>
      <c r="CE555" s="256"/>
      <c r="CF555" s="256"/>
      <c r="CG555" s="256"/>
      <c r="CH555" s="256"/>
      <c r="CI555" s="256"/>
      <c r="CJ555" s="256"/>
      <c r="CK555" s="256"/>
      <c r="CL555" s="256"/>
      <c r="CM555" s="256"/>
      <c r="CN555" s="256"/>
      <c r="CO555" s="256"/>
      <c r="CP555" s="256"/>
      <c r="CQ555" s="256"/>
    </row>
    <row r="556" spans="1:95" s="1" customFormat="1" ht="45" customHeight="1" x14ac:dyDescent="0.2">
      <c r="A556" s="375"/>
      <c r="B556" s="244" t="s">
        <v>83</v>
      </c>
      <c r="C556" s="137" t="s">
        <v>735</v>
      </c>
      <c r="D556" s="651"/>
      <c r="E556" s="682"/>
      <c r="F556" s="651"/>
      <c r="G556" s="682"/>
      <c r="H556" s="651"/>
      <c r="I556" s="682"/>
      <c r="J556" s="651"/>
      <c r="K556" s="682"/>
      <c r="L556" s="651"/>
      <c r="M556" s="682"/>
      <c r="N556" s="651"/>
      <c r="O556" s="682"/>
      <c r="P556" s="651"/>
      <c r="Q556" s="682"/>
      <c r="R556" s="651"/>
      <c r="S556" s="682"/>
      <c r="T556" s="651"/>
      <c r="U556" s="682"/>
      <c r="V556" s="651"/>
      <c r="W556" s="682"/>
      <c r="X556" s="193" t="str">
        <f>IF(X555="na", "na","")</f>
        <v/>
      </c>
      <c r="Y556" s="114">
        <f>IF(OR(D556="s",F556="s",H556="s",J556="s",L556="s",N556="s",P556="s",R556="s",T556="s",V556="s"), 0, IF(OR(D556="a",F556="a",H556="a",J556="a",L556="a",N556="a",P556="a",R556="a",T556="a",V556="a"),Z556,0))</f>
        <v>0</v>
      </c>
      <c r="Z556" s="372">
        <v>20</v>
      </c>
      <c r="AA556" s="256">
        <f>IF(OR(COUNTIF(D559:W561,"a")+COUNTIF(D559:W561,"s")+COUNTIF(X559:X561,"na")&gt;0),0,(COUNTIF(D556:W556,"a")+COUNTIF(D556:W556,"s")+COUNTIF(X556,"na")))</f>
        <v>0</v>
      </c>
      <c r="AB556" s="238"/>
      <c r="AC556" s="225"/>
      <c r="AD556" s="228"/>
      <c r="AE556" s="225"/>
      <c r="AF556" s="225"/>
      <c r="AG556" s="225"/>
      <c r="AH556" s="225"/>
      <c r="AI556" s="225"/>
      <c r="AJ556" s="225"/>
      <c r="AK556" s="225"/>
      <c r="AL556" s="225"/>
      <c r="AM556" s="225"/>
      <c r="AN556" s="225"/>
      <c r="AO556" s="225"/>
      <c r="AP556" s="225"/>
      <c r="AQ556" s="225"/>
      <c r="AR556" s="225"/>
      <c r="AS556" s="225"/>
      <c r="AT556" s="225"/>
      <c r="AU556" s="225"/>
      <c r="AV556" s="225"/>
      <c r="AW556" s="225"/>
      <c r="AX556" s="225"/>
      <c r="AY556" s="225"/>
      <c r="AZ556" s="225"/>
      <c r="BA556" s="225"/>
      <c r="BB556" s="225"/>
      <c r="BC556" s="225"/>
      <c r="BD556" s="225"/>
      <c r="BE556" s="225"/>
      <c r="BF556" s="225"/>
      <c r="BG556" s="225"/>
      <c r="BH556" s="225"/>
      <c r="BI556" s="225"/>
      <c r="BJ556" s="225"/>
      <c r="BK556" s="225"/>
      <c r="BL556" s="225"/>
      <c r="BM556" s="225"/>
      <c r="BN556" s="225"/>
      <c r="BO556" s="225"/>
      <c r="BP556" s="225"/>
      <c r="BQ556" s="225"/>
      <c r="BR556" s="225"/>
      <c r="BS556" s="225"/>
      <c r="BT556" s="225"/>
      <c r="BU556" s="225"/>
      <c r="BV556" s="225"/>
      <c r="BW556" s="225"/>
      <c r="BX556" s="225"/>
      <c r="BY556" s="225"/>
      <c r="BZ556" s="225"/>
      <c r="CA556" s="225"/>
      <c r="CB556" s="225"/>
      <c r="CC556" s="225"/>
      <c r="CD556" s="225"/>
      <c r="CE556" s="225"/>
      <c r="CF556" s="225"/>
      <c r="CG556" s="64"/>
      <c r="CH556" s="64"/>
      <c r="CI556" s="64"/>
      <c r="CJ556" s="64"/>
      <c r="CK556" s="64"/>
      <c r="CL556" s="64"/>
      <c r="CM556" s="64"/>
    </row>
    <row r="557" spans="1:95" s="1" customFormat="1" ht="45" customHeight="1" x14ac:dyDescent="0.2">
      <c r="A557" s="375"/>
      <c r="B557" s="244" t="s">
        <v>82</v>
      </c>
      <c r="C557" s="154" t="s">
        <v>736</v>
      </c>
      <c r="D557" s="654"/>
      <c r="E557" s="696"/>
      <c r="F557" s="654"/>
      <c r="G557" s="696"/>
      <c r="H557" s="654"/>
      <c r="I557" s="696"/>
      <c r="J557" s="654"/>
      <c r="K557" s="696"/>
      <c r="L557" s="654"/>
      <c r="M557" s="696"/>
      <c r="N557" s="654"/>
      <c r="O557" s="696"/>
      <c r="P557" s="654"/>
      <c r="Q557" s="696"/>
      <c r="R557" s="654"/>
      <c r="S557" s="696"/>
      <c r="T557" s="654"/>
      <c r="U557" s="696"/>
      <c r="V557" s="654"/>
      <c r="W557" s="696"/>
      <c r="X557" s="193" t="str">
        <f>IF(X555="na", "na","")</f>
        <v/>
      </c>
      <c r="Y557" s="114">
        <f>IF(OR(D557="s",F557="s",H557="s",J557="s",L557="s",N557="s",P557="s",R557="s",T557="s",V557="s"), 0, IF(OR(D557="a",F557="a",H557="a",J557="a",L557="a",N557="a",P557="a",R557="a",T557="a",V557="a"),Z557,0))</f>
        <v>0</v>
      </c>
      <c r="Z557" s="376">
        <v>20</v>
      </c>
      <c r="AA557" s="256">
        <f>IF(OR(COUNTIF(D559:W561,"a")+COUNTIF(D559:W561,"s")+COUNTIF(X559:X561,"na")&gt;0),0,(COUNTIF(D557:W557,"a")+COUNTIF(D557:W557,"s")+COUNTIF(X557,"na")))</f>
        <v>0</v>
      </c>
      <c r="AB557" s="238"/>
      <c r="AC557" s="225"/>
      <c r="AD557" s="228"/>
      <c r="AE557" s="225"/>
      <c r="AF557" s="225"/>
      <c r="AG557" s="225"/>
      <c r="AH557" s="225"/>
      <c r="AI557" s="225"/>
      <c r="AJ557" s="225"/>
      <c r="AK557" s="225"/>
      <c r="AL557" s="225"/>
      <c r="AM557" s="225"/>
      <c r="AN557" s="225"/>
      <c r="AO557" s="225"/>
      <c r="AP557" s="225"/>
      <c r="AQ557" s="225"/>
      <c r="AR557" s="225"/>
      <c r="AS557" s="225"/>
      <c r="AT557" s="225"/>
      <c r="AU557" s="225"/>
      <c r="AV557" s="225"/>
      <c r="AW557" s="225"/>
      <c r="AX557" s="225"/>
      <c r="AY557" s="225"/>
      <c r="AZ557" s="225"/>
      <c r="BA557" s="225"/>
      <c r="BB557" s="225"/>
      <c r="BC557" s="225"/>
      <c r="BD557" s="225"/>
      <c r="BE557" s="225"/>
      <c r="BF557" s="225"/>
      <c r="BG557" s="225"/>
      <c r="BH557" s="225"/>
      <c r="BI557" s="225"/>
      <c r="BJ557" s="225"/>
      <c r="BK557" s="225"/>
      <c r="BL557" s="225"/>
      <c r="BM557" s="225"/>
      <c r="BN557" s="225"/>
      <c r="BO557" s="225"/>
      <c r="BP557" s="225"/>
      <c r="BQ557" s="225"/>
      <c r="BR557" s="225"/>
      <c r="BS557" s="225"/>
      <c r="BT557" s="225"/>
      <c r="BU557" s="225"/>
      <c r="BV557" s="225"/>
      <c r="BW557" s="225"/>
      <c r="BX557" s="225"/>
      <c r="BY557" s="225"/>
      <c r="BZ557" s="225"/>
      <c r="CA557" s="225"/>
      <c r="CB557" s="225"/>
      <c r="CC557" s="225"/>
      <c r="CD557" s="225"/>
      <c r="CE557" s="225"/>
      <c r="CF557" s="225"/>
      <c r="CG557" s="64"/>
      <c r="CH557" s="64"/>
      <c r="CI557" s="64"/>
      <c r="CJ557" s="64"/>
      <c r="CK557" s="64"/>
      <c r="CL557" s="64"/>
      <c r="CM557" s="64"/>
    </row>
    <row r="558" spans="1:95" s="1" customFormat="1" ht="45" customHeight="1" x14ac:dyDescent="0.2">
      <c r="A558" s="375"/>
      <c r="B558" s="266"/>
      <c r="C558" s="186" t="s">
        <v>224</v>
      </c>
      <c r="D558" s="723"/>
      <c r="E558" s="723"/>
      <c r="F558" s="723"/>
      <c r="G558" s="723"/>
      <c r="H558" s="723"/>
      <c r="I558" s="723"/>
      <c r="J558" s="723"/>
      <c r="K558" s="723"/>
      <c r="L558" s="723"/>
      <c r="M558" s="723"/>
      <c r="N558" s="723"/>
      <c r="O558" s="723"/>
      <c r="P558" s="723"/>
      <c r="Q558" s="723"/>
      <c r="R558" s="723"/>
      <c r="S558" s="723"/>
      <c r="T558" s="723"/>
      <c r="U558" s="723"/>
      <c r="V558" s="723"/>
      <c r="W558" s="723"/>
      <c r="X558" s="723"/>
      <c r="Y558" s="723"/>
      <c r="Z558" s="724"/>
      <c r="AA558" s="256"/>
      <c r="AB558" s="64"/>
      <c r="AC558" s="225"/>
      <c r="AD558" s="228"/>
      <c r="AE558" s="225"/>
      <c r="AF558" s="225"/>
      <c r="AG558" s="225"/>
      <c r="AH558" s="225"/>
      <c r="AI558" s="225"/>
      <c r="AJ558" s="225"/>
      <c r="AK558" s="225"/>
      <c r="AL558" s="225"/>
      <c r="AM558" s="225"/>
      <c r="AN558" s="225"/>
      <c r="AO558" s="225"/>
      <c r="AP558" s="225"/>
      <c r="AQ558" s="225"/>
      <c r="AR558" s="225"/>
      <c r="AS558" s="225"/>
      <c r="AT558" s="225"/>
      <c r="AU558" s="225"/>
      <c r="AV558" s="225"/>
      <c r="AW558" s="225"/>
      <c r="AX558" s="225"/>
      <c r="AY558" s="225"/>
      <c r="AZ558" s="225"/>
      <c r="BA558" s="225"/>
      <c r="BB558" s="225"/>
      <c r="BC558" s="225"/>
      <c r="BD558" s="225"/>
      <c r="BE558" s="225"/>
      <c r="BF558" s="225"/>
      <c r="BG558" s="225"/>
      <c r="BH558" s="225"/>
      <c r="BI558" s="225"/>
      <c r="BJ558" s="225"/>
      <c r="BK558" s="225"/>
      <c r="BL558" s="225"/>
      <c r="BM558" s="225"/>
      <c r="BN558" s="225"/>
      <c r="BO558" s="225"/>
      <c r="BP558" s="225"/>
      <c r="BQ558" s="225"/>
      <c r="BR558" s="225"/>
      <c r="BS558" s="225"/>
      <c r="BT558" s="225"/>
      <c r="BU558" s="225"/>
      <c r="BV558" s="225"/>
      <c r="BW558" s="225"/>
      <c r="BX558" s="225"/>
      <c r="BY558" s="225"/>
      <c r="BZ558" s="225"/>
      <c r="CA558" s="225"/>
      <c r="CB558" s="225"/>
      <c r="CC558" s="225"/>
      <c r="CD558" s="225"/>
      <c r="CE558" s="64"/>
      <c r="CF558" s="64"/>
      <c r="CG558" s="64"/>
      <c r="CH558" s="64"/>
      <c r="CI558" s="64"/>
      <c r="CJ558" s="64"/>
      <c r="CK558" s="64"/>
      <c r="CL558" s="64"/>
      <c r="CM558" s="64"/>
      <c r="CN558" s="64"/>
      <c r="CO558" s="64"/>
      <c r="CP558" s="64"/>
      <c r="CQ558" s="64"/>
    </row>
    <row r="559" spans="1:95" s="258" customFormat="1" ht="45" customHeight="1" x14ac:dyDescent="0.2">
      <c r="A559" s="375"/>
      <c r="B559" s="295" t="s">
        <v>225</v>
      </c>
      <c r="C559" s="340" t="s">
        <v>737</v>
      </c>
      <c r="D559" s="691"/>
      <c r="E559" s="692"/>
      <c r="F559" s="691"/>
      <c r="G559" s="692"/>
      <c r="H559" s="691"/>
      <c r="I559" s="692"/>
      <c r="J559" s="691"/>
      <c r="K559" s="692"/>
      <c r="L559" s="691"/>
      <c r="M559" s="692"/>
      <c r="N559" s="691"/>
      <c r="O559" s="692"/>
      <c r="P559" s="691"/>
      <c r="Q559" s="692"/>
      <c r="R559" s="691"/>
      <c r="S559" s="692"/>
      <c r="T559" s="691"/>
      <c r="U559" s="692"/>
      <c r="V559" s="691"/>
      <c r="W559" s="692"/>
      <c r="X559" s="623"/>
      <c r="Y559" s="330">
        <f>IF(OR(D559="s",F559="s",H559="s",J559="s",L559="s",N559="s",P559="s",R559="s",T559="s",V559="s"), 0, IF(OR(D559="a",F559="a",H559="a",J559="a",L559="a",N559="a",P559="a",R559="a",T559="a",V559="a",X559="na"),Z559,0))</f>
        <v>0</v>
      </c>
      <c r="Z559" s="374">
        <v>25</v>
      </c>
      <c r="AA559" s="256">
        <f>IF(OR(COUNTIF(D555:W557,"a")+COUNTIF(D555:W557,"s")+COUNTIF(X555:X557,"na")&gt;0),0,(COUNTIF(D559:W559,"a")+COUNTIF(D559:W559,"s")+COUNTIF(X559,"na")))</f>
        <v>0</v>
      </c>
      <c r="AB559" s="238"/>
      <c r="AC559" s="257"/>
      <c r="AD559" s="228" t="s">
        <v>52</v>
      </c>
      <c r="AE559" s="257"/>
      <c r="AF559" s="257"/>
      <c r="AG559" s="257"/>
      <c r="AH559" s="257"/>
      <c r="AI559" s="257"/>
      <c r="AJ559" s="257"/>
      <c r="AK559" s="257"/>
      <c r="AL559" s="257"/>
      <c r="AM559" s="257"/>
      <c r="AN559" s="257"/>
      <c r="AO559" s="257"/>
      <c r="AP559" s="257"/>
      <c r="AQ559" s="257"/>
      <c r="AR559" s="257"/>
      <c r="AS559" s="257"/>
      <c r="AT559" s="257"/>
      <c r="AU559" s="257"/>
      <c r="AV559" s="257"/>
      <c r="AW559" s="257"/>
      <c r="AX559" s="257"/>
      <c r="AY559" s="257"/>
      <c r="AZ559" s="257"/>
      <c r="BA559" s="257"/>
      <c r="BB559" s="257"/>
      <c r="BC559" s="257"/>
      <c r="BD559" s="257"/>
      <c r="BE559" s="257"/>
      <c r="BF559" s="257"/>
      <c r="BG559" s="257"/>
      <c r="BH559" s="257"/>
      <c r="BI559" s="257"/>
      <c r="BJ559" s="257"/>
      <c r="BK559" s="257"/>
      <c r="BL559" s="257"/>
      <c r="BM559" s="257"/>
      <c r="BN559" s="257"/>
      <c r="BO559" s="257"/>
      <c r="BP559" s="257"/>
      <c r="BQ559" s="257"/>
      <c r="BR559" s="257"/>
      <c r="BS559" s="257"/>
      <c r="BT559" s="257"/>
      <c r="BU559" s="257"/>
      <c r="BV559" s="257"/>
      <c r="BW559" s="257"/>
      <c r="BX559" s="257"/>
      <c r="BY559" s="257"/>
      <c r="BZ559" s="257"/>
      <c r="CA559" s="257"/>
      <c r="CB559" s="257"/>
      <c r="CC559" s="257"/>
      <c r="CD559" s="257"/>
      <c r="CE559" s="256"/>
      <c r="CF559" s="256"/>
      <c r="CG559" s="256"/>
      <c r="CH559" s="256"/>
      <c r="CI559" s="256"/>
      <c r="CJ559" s="256"/>
      <c r="CK559" s="256"/>
      <c r="CL559" s="256"/>
      <c r="CM559" s="256"/>
      <c r="CN559" s="256"/>
      <c r="CO559" s="256"/>
      <c r="CP559" s="256"/>
      <c r="CQ559" s="256"/>
    </row>
    <row r="560" spans="1:95" s="1" customFormat="1" ht="45" customHeight="1" x14ac:dyDescent="0.2">
      <c r="A560" s="375"/>
      <c r="B560" s="290" t="s">
        <v>226</v>
      </c>
      <c r="C560" s="341" t="s">
        <v>738</v>
      </c>
      <c r="D560" s="651"/>
      <c r="E560" s="682"/>
      <c r="F560" s="651"/>
      <c r="G560" s="682"/>
      <c r="H560" s="651"/>
      <c r="I560" s="682"/>
      <c r="J560" s="651"/>
      <c r="K560" s="682"/>
      <c r="L560" s="651"/>
      <c r="M560" s="682"/>
      <c r="N560" s="651"/>
      <c r="O560" s="682"/>
      <c r="P560" s="651"/>
      <c r="Q560" s="682"/>
      <c r="R560" s="651"/>
      <c r="S560" s="682"/>
      <c r="T560" s="651"/>
      <c r="U560" s="682"/>
      <c r="V560" s="651"/>
      <c r="W560" s="682"/>
      <c r="X560" s="193" t="str">
        <f>IF(X559="na", "na","")</f>
        <v/>
      </c>
      <c r="Y560" s="330">
        <f t="shared" ref="Y560:Y565" si="71">IF(OR(D560="s",F560="s",H560="s",J560="s",L560="s",N560="s",P560="s",R560="s",T560="s",V560="s"), 0, IF(OR(D560="a",F560="a",H560="a",J560="a",L560="a",N560="a",P560="a",R560="a",T560="a",V560="a"),Z560,0))</f>
        <v>0</v>
      </c>
      <c r="Z560" s="372">
        <v>20</v>
      </c>
      <c r="AA560" s="256">
        <f>IF(OR(COUNTIF(D555:W557,"a")+COUNTIF(D555:W557,"s")+COUNTIF(X555:X557,"na")&gt;0),0,(COUNTIF(D560:W560,"a")+COUNTIF(D560:W560,"s")+COUNTIF(X560,"na")))</f>
        <v>0</v>
      </c>
      <c r="AB560" s="238"/>
      <c r="AC560" s="225"/>
      <c r="AD560" s="228"/>
      <c r="AE560" s="225"/>
      <c r="AF560" s="225"/>
      <c r="AG560" s="225"/>
      <c r="AH560" s="225"/>
      <c r="AI560" s="225"/>
      <c r="AJ560" s="225"/>
      <c r="AK560" s="225"/>
      <c r="AL560" s="225"/>
      <c r="AM560" s="225"/>
      <c r="AN560" s="225"/>
      <c r="AO560" s="225"/>
      <c r="AP560" s="225"/>
      <c r="AQ560" s="225"/>
      <c r="AR560" s="225"/>
      <c r="AS560" s="225"/>
      <c r="AT560" s="225"/>
      <c r="AU560" s="225"/>
      <c r="AV560" s="225"/>
      <c r="AW560" s="225"/>
      <c r="AX560" s="225"/>
      <c r="AY560" s="225"/>
      <c r="AZ560" s="225"/>
      <c r="BA560" s="225"/>
      <c r="BB560" s="225"/>
      <c r="BC560" s="225"/>
      <c r="BD560" s="225"/>
      <c r="BE560" s="225"/>
      <c r="BF560" s="225"/>
      <c r="BG560" s="225"/>
      <c r="BH560" s="225"/>
      <c r="BI560" s="225"/>
      <c r="BJ560" s="225"/>
      <c r="BK560" s="225"/>
      <c r="BL560" s="225"/>
      <c r="BM560" s="225"/>
      <c r="BN560" s="225"/>
      <c r="BO560" s="225"/>
      <c r="BP560" s="225"/>
      <c r="BQ560" s="225"/>
      <c r="BR560" s="225"/>
      <c r="BS560" s="225"/>
      <c r="BT560" s="225"/>
      <c r="BU560" s="225"/>
      <c r="BV560" s="225"/>
      <c r="BW560" s="225"/>
      <c r="BX560" s="225"/>
      <c r="BY560" s="225"/>
      <c r="BZ560" s="225"/>
      <c r="CA560" s="225"/>
      <c r="CB560" s="225"/>
      <c r="CC560" s="225"/>
      <c r="CD560" s="225"/>
      <c r="CE560" s="225"/>
      <c r="CF560" s="225"/>
      <c r="CG560" s="64"/>
      <c r="CH560" s="64"/>
      <c r="CI560" s="64"/>
      <c r="CJ560" s="64"/>
      <c r="CK560" s="64"/>
      <c r="CL560" s="64"/>
      <c r="CM560" s="64"/>
    </row>
    <row r="561" spans="1:173" s="1" customFormat="1" ht="45" customHeight="1" x14ac:dyDescent="0.2">
      <c r="A561" s="375"/>
      <c r="B561" s="290" t="s">
        <v>227</v>
      </c>
      <c r="C561" s="341" t="s">
        <v>739</v>
      </c>
      <c r="D561" s="651"/>
      <c r="E561" s="682"/>
      <c r="F561" s="651"/>
      <c r="G561" s="682"/>
      <c r="H561" s="651"/>
      <c r="I561" s="682"/>
      <c r="J561" s="651"/>
      <c r="K561" s="682"/>
      <c r="L561" s="651"/>
      <c r="M561" s="682"/>
      <c r="N561" s="651"/>
      <c r="O561" s="682"/>
      <c r="P561" s="651"/>
      <c r="Q561" s="682"/>
      <c r="R561" s="651"/>
      <c r="S561" s="682"/>
      <c r="T561" s="651"/>
      <c r="U561" s="682"/>
      <c r="V561" s="651"/>
      <c r="W561" s="682"/>
      <c r="X561" s="193" t="str">
        <f>IF(X559="na", "na","")</f>
        <v/>
      </c>
      <c r="Y561" s="330">
        <f t="shared" si="71"/>
        <v>0</v>
      </c>
      <c r="Z561" s="372">
        <v>20</v>
      </c>
      <c r="AA561" s="256">
        <f>IF(OR(COUNTIF(D555:W557,"a")+COUNTIF(D555:W557,"s")+COUNTIF(X555:X557,"na")&gt;0),0,(COUNTIF(D561:W561,"a")+COUNTIF(D561:W561,"s")+COUNTIF(X561,"na")))</f>
        <v>0</v>
      </c>
      <c r="AB561" s="238"/>
      <c r="AC561" s="225"/>
      <c r="AD561" s="228"/>
      <c r="AE561" s="225"/>
      <c r="AF561" s="225"/>
      <c r="AG561" s="225"/>
      <c r="AH561" s="225"/>
      <c r="AI561" s="225"/>
      <c r="AJ561" s="225"/>
      <c r="AK561" s="225"/>
      <c r="AL561" s="225"/>
      <c r="AM561" s="225"/>
      <c r="AN561" s="225"/>
      <c r="AO561" s="225"/>
      <c r="AP561" s="225"/>
      <c r="AQ561" s="225"/>
      <c r="AR561" s="225"/>
      <c r="AS561" s="225"/>
      <c r="AT561" s="225"/>
      <c r="AU561" s="225"/>
      <c r="AV561" s="225"/>
      <c r="AW561" s="225"/>
      <c r="AX561" s="225"/>
      <c r="AY561" s="225"/>
      <c r="AZ561" s="225"/>
      <c r="BA561" s="225"/>
      <c r="BB561" s="225"/>
      <c r="BC561" s="225"/>
      <c r="BD561" s="225"/>
      <c r="BE561" s="225"/>
      <c r="BF561" s="225"/>
      <c r="BG561" s="225"/>
      <c r="BH561" s="225"/>
      <c r="BI561" s="225"/>
      <c r="BJ561" s="225"/>
      <c r="BK561" s="225"/>
      <c r="BL561" s="225"/>
      <c r="BM561" s="225"/>
      <c r="BN561" s="225"/>
      <c r="BO561" s="225"/>
      <c r="BP561" s="225"/>
      <c r="BQ561" s="225"/>
      <c r="BR561" s="225"/>
      <c r="BS561" s="225"/>
      <c r="BT561" s="225"/>
      <c r="BU561" s="225"/>
      <c r="BV561" s="225"/>
      <c r="BW561" s="225"/>
      <c r="BX561" s="225"/>
      <c r="BY561" s="225"/>
      <c r="BZ561" s="225"/>
      <c r="CA561" s="225"/>
      <c r="CB561" s="225"/>
      <c r="CC561" s="225"/>
      <c r="CD561" s="225"/>
      <c r="CE561" s="225"/>
      <c r="CF561" s="225"/>
      <c r="CG561" s="64"/>
      <c r="CH561" s="64"/>
      <c r="CI561" s="64"/>
      <c r="CJ561" s="64"/>
      <c r="CK561" s="64"/>
      <c r="CL561" s="64"/>
      <c r="CM561" s="64"/>
    </row>
    <row r="562" spans="1:173" s="1" customFormat="1" ht="45" customHeight="1" x14ac:dyDescent="0.2">
      <c r="A562" s="375"/>
      <c r="B562" s="244" t="s">
        <v>81</v>
      </c>
      <c r="C562" s="137" t="s">
        <v>397</v>
      </c>
      <c r="D562" s="651"/>
      <c r="E562" s="682"/>
      <c r="F562" s="651"/>
      <c r="G562" s="682"/>
      <c r="H562" s="651"/>
      <c r="I562" s="682"/>
      <c r="J562" s="651"/>
      <c r="K562" s="682"/>
      <c r="L562" s="651"/>
      <c r="M562" s="682"/>
      <c r="N562" s="651"/>
      <c r="O562" s="682"/>
      <c r="P562" s="651"/>
      <c r="Q562" s="682"/>
      <c r="R562" s="651"/>
      <c r="S562" s="682"/>
      <c r="T562" s="651"/>
      <c r="U562" s="682"/>
      <c r="V562" s="651"/>
      <c r="W562" s="682"/>
      <c r="X562" s="194"/>
      <c r="Y562" s="114">
        <f t="shared" si="71"/>
        <v>0</v>
      </c>
      <c r="Z562" s="372">
        <v>10</v>
      </c>
      <c r="AA562" s="258">
        <f>COUNTIF(D562:W562,"a")+COUNTIF(D562:W562,"s")</f>
        <v>0</v>
      </c>
      <c r="AB562" s="238"/>
      <c r="AC562" s="225"/>
      <c r="AD562" s="228" t="s">
        <v>52</v>
      </c>
      <c r="AE562" s="225"/>
      <c r="AF562" s="225"/>
      <c r="AG562" s="225"/>
      <c r="AH562" s="225"/>
      <c r="AI562" s="225"/>
      <c r="AJ562" s="225"/>
      <c r="AK562" s="225"/>
      <c r="AL562" s="225"/>
      <c r="AM562" s="225"/>
      <c r="AN562" s="225"/>
      <c r="AO562" s="225"/>
      <c r="AP562" s="225"/>
      <c r="AQ562" s="225"/>
      <c r="AR562" s="225"/>
      <c r="AS562" s="225"/>
      <c r="AT562" s="225"/>
      <c r="AU562" s="225"/>
      <c r="AV562" s="225"/>
      <c r="AW562" s="225"/>
      <c r="AX562" s="225"/>
      <c r="AY562" s="225"/>
      <c r="AZ562" s="225"/>
      <c r="BA562" s="225"/>
      <c r="BB562" s="225"/>
      <c r="BC562" s="225"/>
      <c r="BD562" s="225"/>
      <c r="BE562" s="225"/>
      <c r="BF562" s="225"/>
      <c r="BG562" s="225"/>
      <c r="BH562" s="225"/>
      <c r="BI562" s="225"/>
      <c r="BJ562" s="225"/>
      <c r="BK562" s="225"/>
      <c r="BL562" s="225"/>
      <c r="BM562" s="225"/>
      <c r="BN562" s="225"/>
      <c r="BO562" s="225"/>
      <c r="BP562" s="225"/>
      <c r="BQ562" s="225"/>
      <c r="BR562" s="225"/>
      <c r="BS562" s="225"/>
      <c r="BT562" s="225"/>
      <c r="BU562" s="225"/>
      <c r="BV562" s="225"/>
      <c r="BW562" s="225"/>
      <c r="BX562" s="225"/>
      <c r="BY562" s="225"/>
      <c r="BZ562" s="225"/>
      <c r="CA562" s="225"/>
      <c r="CB562" s="225"/>
      <c r="CC562" s="225"/>
      <c r="CD562" s="225"/>
      <c r="CE562" s="225"/>
      <c r="CF562" s="225"/>
      <c r="CG562" s="64"/>
      <c r="CH562" s="64"/>
      <c r="CI562" s="64"/>
      <c r="CJ562" s="64"/>
      <c r="CK562" s="64"/>
      <c r="CL562" s="64"/>
      <c r="CM562" s="64"/>
    </row>
    <row r="563" spans="1:173" s="1" customFormat="1" ht="27.95" customHeight="1" x14ac:dyDescent="0.2">
      <c r="A563" s="375"/>
      <c r="B563" s="244" t="s">
        <v>80</v>
      </c>
      <c r="C563" s="137" t="s">
        <v>19</v>
      </c>
      <c r="D563" s="651"/>
      <c r="E563" s="682"/>
      <c r="F563" s="651"/>
      <c r="G563" s="682"/>
      <c r="H563" s="651"/>
      <c r="I563" s="682"/>
      <c r="J563" s="651"/>
      <c r="K563" s="682"/>
      <c r="L563" s="651"/>
      <c r="M563" s="682"/>
      <c r="N563" s="651"/>
      <c r="O563" s="682"/>
      <c r="P563" s="651"/>
      <c r="Q563" s="682"/>
      <c r="R563" s="651"/>
      <c r="S563" s="682"/>
      <c r="T563" s="651"/>
      <c r="U563" s="682"/>
      <c r="V563" s="651"/>
      <c r="W563" s="682"/>
      <c r="X563" s="194"/>
      <c r="Y563" s="114">
        <f t="shared" si="71"/>
        <v>0</v>
      </c>
      <c r="Z563" s="372">
        <v>10</v>
      </c>
      <c r="AA563" s="258">
        <f>COUNTIF(D563:W563,"a")+COUNTIF(D563:W563,"s")</f>
        <v>0</v>
      </c>
      <c r="AB563" s="238"/>
      <c r="AC563" s="225"/>
      <c r="AD563" s="228" t="s">
        <v>52</v>
      </c>
      <c r="AE563" s="225"/>
      <c r="AF563" s="225"/>
      <c r="AG563" s="225"/>
      <c r="AH563" s="225"/>
      <c r="AI563" s="225"/>
      <c r="AJ563" s="225"/>
      <c r="AK563" s="225"/>
      <c r="AL563" s="225"/>
      <c r="AM563" s="225"/>
      <c r="AN563" s="225"/>
      <c r="AO563" s="225"/>
      <c r="AP563" s="225"/>
      <c r="AQ563" s="225"/>
      <c r="AR563" s="225"/>
      <c r="AS563" s="225"/>
      <c r="AT563" s="225"/>
      <c r="AU563" s="225"/>
      <c r="AV563" s="225"/>
      <c r="AW563" s="225"/>
      <c r="AX563" s="225"/>
      <c r="AY563" s="225"/>
      <c r="AZ563" s="225"/>
      <c r="BA563" s="225"/>
      <c r="BB563" s="225"/>
      <c r="BC563" s="225"/>
      <c r="BD563" s="225"/>
      <c r="BE563" s="225"/>
      <c r="BF563" s="225"/>
      <c r="BG563" s="225"/>
      <c r="BH563" s="225"/>
      <c r="BI563" s="225"/>
      <c r="BJ563" s="225"/>
      <c r="BK563" s="225"/>
      <c r="BL563" s="225"/>
      <c r="BM563" s="225"/>
      <c r="BN563" s="225"/>
      <c r="BO563" s="225"/>
      <c r="BP563" s="225"/>
      <c r="BQ563" s="225"/>
      <c r="BR563" s="225"/>
      <c r="BS563" s="225"/>
      <c r="BT563" s="225"/>
      <c r="BU563" s="225"/>
      <c r="BV563" s="225"/>
      <c r="BW563" s="225"/>
      <c r="BX563" s="225"/>
      <c r="BY563" s="225"/>
      <c r="BZ563" s="225"/>
      <c r="CA563" s="225"/>
      <c r="CB563" s="225"/>
      <c r="CC563" s="225"/>
      <c r="CD563" s="225"/>
      <c r="CE563" s="225"/>
      <c r="CF563" s="225"/>
      <c r="CG563" s="64"/>
      <c r="CH563" s="64"/>
      <c r="CI563" s="64"/>
      <c r="CJ563" s="64"/>
      <c r="CK563" s="64"/>
      <c r="CL563" s="64"/>
      <c r="CM563" s="64"/>
    </row>
    <row r="564" spans="1:173" s="1" customFormat="1" ht="27.95" customHeight="1" x14ac:dyDescent="0.2">
      <c r="A564" s="375"/>
      <c r="B564" s="289" t="s">
        <v>79</v>
      </c>
      <c r="C564" s="137" t="s">
        <v>235</v>
      </c>
      <c r="D564" s="651"/>
      <c r="E564" s="682"/>
      <c r="F564" s="651"/>
      <c r="G564" s="682"/>
      <c r="H564" s="651"/>
      <c r="I564" s="682"/>
      <c r="J564" s="651"/>
      <c r="K564" s="682"/>
      <c r="L564" s="651"/>
      <c r="M564" s="682"/>
      <c r="N564" s="651"/>
      <c r="O564" s="682"/>
      <c r="P564" s="651"/>
      <c r="Q564" s="682"/>
      <c r="R564" s="651"/>
      <c r="S564" s="682"/>
      <c r="T564" s="651"/>
      <c r="U564" s="682"/>
      <c r="V564" s="651"/>
      <c r="W564" s="682"/>
      <c r="X564" s="194"/>
      <c r="Y564" s="278">
        <f t="shared" si="71"/>
        <v>0</v>
      </c>
      <c r="Z564" s="376">
        <v>20</v>
      </c>
      <c r="AA564" s="258">
        <f>COUNTIF(D564:W564,"a")+COUNTIF(D564:W564,"s")</f>
        <v>0</v>
      </c>
      <c r="AB564" s="238"/>
      <c r="AC564" s="225"/>
      <c r="AD564" s="228"/>
      <c r="AE564" s="225"/>
      <c r="AF564" s="225"/>
      <c r="AG564" s="225"/>
      <c r="AH564" s="225"/>
      <c r="AI564" s="225"/>
      <c r="AJ564" s="225"/>
      <c r="AK564" s="225"/>
      <c r="AL564" s="225"/>
      <c r="AM564" s="225"/>
      <c r="AN564" s="225"/>
      <c r="AO564" s="225"/>
      <c r="AP564" s="225"/>
      <c r="AQ564" s="225"/>
      <c r="AR564" s="225"/>
      <c r="AS564" s="225"/>
      <c r="AT564" s="225"/>
      <c r="AU564" s="225"/>
      <c r="AV564" s="225"/>
      <c r="AW564" s="225"/>
      <c r="AX564" s="225"/>
      <c r="AY564" s="225"/>
      <c r="AZ564" s="225"/>
      <c r="BA564" s="225"/>
      <c r="BB564" s="225"/>
      <c r="BC564" s="225"/>
      <c r="BD564" s="225"/>
      <c r="BE564" s="225"/>
      <c r="BF564" s="225"/>
      <c r="BG564" s="225"/>
      <c r="BH564" s="225"/>
      <c r="BI564" s="225"/>
      <c r="BJ564" s="225"/>
      <c r="BK564" s="225"/>
      <c r="BL564" s="225"/>
      <c r="BM564" s="225"/>
      <c r="BN564" s="225"/>
      <c r="BO564" s="225"/>
      <c r="BP564" s="225"/>
      <c r="BQ564" s="225"/>
      <c r="BR564" s="225"/>
      <c r="BS564" s="225"/>
      <c r="BT564" s="225"/>
      <c r="BU564" s="225"/>
      <c r="BV564" s="225"/>
      <c r="BW564" s="225"/>
      <c r="BX564" s="225"/>
      <c r="BY564" s="225"/>
      <c r="BZ564" s="225"/>
      <c r="CA564" s="225"/>
      <c r="CB564" s="225"/>
      <c r="CC564" s="225"/>
      <c r="CD564" s="225"/>
      <c r="CE564" s="225"/>
      <c r="CF564" s="225"/>
      <c r="CG564" s="64"/>
      <c r="CH564" s="64"/>
      <c r="CI564" s="64"/>
      <c r="CJ564" s="64"/>
      <c r="CK564" s="64"/>
      <c r="CL564" s="64"/>
      <c r="CM564" s="64"/>
    </row>
    <row r="565" spans="1:173" s="1" customFormat="1" ht="27.95" customHeight="1" thickBot="1" x14ac:dyDescent="0.25">
      <c r="A565" s="375"/>
      <c r="B565" s="289" t="s">
        <v>208</v>
      </c>
      <c r="C565" s="137" t="s">
        <v>1161</v>
      </c>
      <c r="D565" s="630"/>
      <c r="E565" s="631"/>
      <c r="F565" s="630"/>
      <c r="G565" s="631"/>
      <c r="H565" s="630"/>
      <c r="I565" s="631"/>
      <c r="J565" s="630"/>
      <c r="K565" s="631"/>
      <c r="L565" s="630"/>
      <c r="M565" s="631"/>
      <c r="N565" s="630"/>
      <c r="O565" s="631"/>
      <c r="P565" s="630"/>
      <c r="Q565" s="631"/>
      <c r="R565" s="630"/>
      <c r="S565" s="631"/>
      <c r="T565" s="630"/>
      <c r="U565" s="631"/>
      <c r="V565" s="630"/>
      <c r="W565" s="631"/>
      <c r="X565" s="194"/>
      <c r="Y565" s="278">
        <f t="shared" si="71"/>
        <v>0</v>
      </c>
      <c r="Z565" s="372">
        <v>15</v>
      </c>
      <c r="AA565" s="256">
        <f>COUNTIF(D565:W565,"a")+COUNTIF(D565:W565,"s")</f>
        <v>0</v>
      </c>
      <c r="AB565" s="238"/>
      <c r="AC565" s="225"/>
      <c r="AD565" s="228" t="s">
        <v>52</v>
      </c>
      <c r="AE565" s="225"/>
      <c r="AF565" s="225"/>
      <c r="AG565" s="225"/>
      <c r="AH565" s="225"/>
      <c r="AI565" s="225"/>
      <c r="AJ565" s="225"/>
      <c r="AK565" s="225"/>
      <c r="AL565" s="225"/>
      <c r="AM565" s="225"/>
      <c r="AN565" s="225"/>
      <c r="AO565" s="225"/>
      <c r="AP565" s="225"/>
      <c r="AQ565" s="225"/>
      <c r="AR565" s="225"/>
      <c r="AS565" s="225"/>
      <c r="AT565" s="225"/>
      <c r="AU565" s="225"/>
      <c r="AV565" s="225"/>
      <c r="AW565" s="225"/>
      <c r="AX565" s="225"/>
      <c r="AY565" s="225"/>
      <c r="AZ565" s="225"/>
      <c r="BA565" s="225"/>
      <c r="BB565" s="225"/>
      <c r="BC565" s="225"/>
      <c r="BD565" s="225"/>
      <c r="BE565" s="225"/>
      <c r="BF565" s="225"/>
      <c r="BG565" s="225"/>
      <c r="BH565" s="225"/>
      <c r="BI565" s="225"/>
      <c r="BJ565" s="225"/>
      <c r="BK565" s="225"/>
      <c r="BL565" s="225"/>
      <c r="BM565" s="225"/>
      <c r="BN565" s="225"/>
      <c r="BO565" s="225"/>
      <c r="BP565" s="225"/>
      <c r="BQ565" s="225"/>
      <c r="BR565" s="225"/>
      <c r="BS565" s="225"/>
      <c r="BT565" s="225"/>
      <c r="BU565" s="225"/>
      <c r="BV565" s="225"/>
      <c r="BW565" s="225"/>
      <c r="BX565" s="225"/>
      <c r="BY565" s="225"/>
      <c r="BZ565" s="225"/>
      <c r="CA565" s="225"/>
      <c r="CB565" s="225"/>
      <c r="CC565" s="225"/>
      <c r="CD565" s="225"/>
      <c r="CE565" s="64"/>
      <c r="CF565" s="64"/>
      <c r="CG565" s="64"/>
      <c r="CH565" s="64"/>
      <c r="CI565" s="64"/>
      <c r="CJ565" s="64"/>
      <c r="CK565" s="64"/>
      <c r="CL565" s="64"/>
      <c r="CM565" s="64"/>
      <c r="CN565" s="64"/>
      <c r="CO565" s="64"/>
      <c r="CP565" s="64"/>
      <c r="CQ565" s="64"/>
    </row>
    <row r="566" spans="1:173" s="258" customFormat="1" ht="21" customHeight="1" thickTop="1" thickBot="1" x14ac:dyDescent="0.25">
      <c r="A566" s="375"/>
      <c r="B566" s="195"/>
      <c r="C566" s="137"/>
      <c r="D566" s="697" t="s">
        <v>199</v>
      </c>
      <c r="E566" s="698"/>
      <c r="F566" s="698"/>
      <c r="G566" s="698"/>
      <c r="H566" s="698"/>
      <c r="I566" s="698"/>
      <c r="J566" s="698"/>
      <c r="K566" s="698"/>
      <c r="L566" s="698"/>
      <c r="M566" s="698"/>
      <c r="N566" s="698"/>
      <c r="O566" s="698"/>
      <c r="P566" s="698"/>
      <c r="Q566" s="698"/>
      <c r="R566" s="698"/>
      <c r="S566" s="698"/>
      <c r="T566" s="698"/>
      <c r="U566" s="698"/>
      <c r="V566" s="698"/>
      <c r="W566" s="698"/>
      <c r="X566" s="699"/>
      <c r="Y566" s="65">
        <f>SUM(Y555:Y565)</f>
        <v>0</v>
      </c>
      <c r="Z566" s="373">
        <f>SUM(Z559:Z565)</f>
        <v>120</v>
      </c>
      <c r="AA566" s="256"/>
      <c r="AB566" s="256"/>
      <c r="AC566" s="257"/>
      <c r="AD566" s="257"/>
      <c r="AE566" s="257"/>
      <c r="AF566" s="257"/>
      <c r="AG566" s="257"/>
      <c r="AH566" s="257"/>
      <c r="AI566" s="257"/>
      <c r="AJ566" s="257"/>
      <c r="AK566" s="257"/>
      <c r="AL566" s="257"/>
      <c r="AM566" s="257"/>
      <c r="AN566" s="257"/>
      <c r="AO566" s="257"/>
      <c r="AP566" s="257"/>
      <c r="AQ566" s="257"/>
      <c r="AR566" s="257"/>
      <c r="AS566" s="257"/>
      <c r="AT566" s="257"/>
      <c r="AU566" s="257"/>
      <c r="AV566" s="257"/>
      <c r="AW566" s="257"/>
      <c r="AX566" s="257"/>
      <c r="AY566" s="257"/>
      <c r="AZ566" s="257"/>
      <c r="BA566" s="257"/>
      <c r="BB566" s="257"/>
      <c r="BC566" s="257"/>
      <c r="BD566" s="257"/>
      <c r="BE566" s="257"/>
      <c r="BF566" s="257"/>
      <c r="BG566" s="257"/>
      <c r="BH566" s="257"/>
      <c r="BI566" s="257"/>
      <c r="BJ566" s="257"/>
      <c r="BK566" s="257"/>
      <c r="BL566" s="257"/>
      <c r="BM566" s="257"/>
      <c r="BN566" s="257"/>
      <c r="BO566" s="257"/>
      <c r="BP566" s="257"/>
      <c r="BQ566" s="257"/>
      <c r="BR566" s="257"/>
      <c r="BS566" s="257"/>
      <c r="BT566" s="257"/>
      <c r="BU566" s="257"/>
      <c r="BV566" s="257"/>
      <c r="BW566" s="257"/>
      <c r="BX566" s="257"/>
      <c r="BY566" s="257"/>
      <c r="BZ566" s="257"/>
      <c r="CA566" s="257"/>
      <c r="CB566" s="257"/>
      <c r="CC566" s="257"/>
      <c r="CD566" s="257"/>
      <c r="CE566" s="256"/>
      <c r="CF566" s="256"/>
      <c r="CG566" s="256"/>
      <c r="CH566" s="256"/>
      <c r="CI566" s="256"/>
      <c r="CJ566" s="256"/>
      <c r="CK566" s="256"/>
      <c r="CL566" s="256"/>
      <c r="CM566" s="256"/>
      <c r="CN566" s="256"/>
      <c r="CO566" s="256"/>
      <c r="CP566" s="256"/>
      <c r="CQ566" s="256"/>
    </row>
    <row r="567" spans="1:173" s="279" customFormat="1" ht="21" customHeight="1" thickBot="1" x14ac:dyDescent="0.25">
      <c r="A567" s="365"/>
      <c r="B567" s="170"/>
      <c r="C567" s="403"/>
      <c r="D567" s="700"/>
      <c r="E567" s="701"/>
      <c r="F567" s="916">
        <v>60</v>
      </c>
      <c r="G567" s="694"/>
      <c r="H567" s="694"/>
      <c r="I567" s="694"/>
      <c r="J567" s="694"/>
      <c r="K567" s="694"/>
      <c r="L567" s="694"/>
      <c r="M567" s="694"/>
      <c r="N567" s="694"/>
      <c r="O567" s="694"/>
      <c r="P567" s="694"/>
      <c r="Q567" s="694"/>
      <c r="R567" s="694"/>
      <c r="S567" s="694"/>
      <c r="T567" s="694"/>
      <c r="U567" s="694"/>
      <c r="V567" s="694"/>
      <c r="W567" s="694"/>
      <c r="X567" s="694"/>
      <c r="Y567" s="694"/>
      <c r="Z567" s="695"/>
      <c r="AA567" s="256"/>
      <c r="AB567" s="256"/>
      <c r="AC567" s="257"/>
      <c r="AD567" s="257"/>
      <c r="AE567" s="257"/>
      <c r="AF567" s="257"/>
      <c r="AG567" s="257"/>
      <c r="AH567" s="257"/>
      <c r="AI567" s="257"/>
      <c r="AJ567" s="257"/>
      <c r="AK567" s="257"/>
      <c r="AL567" s="257"/>
      <c r="AM567" s="257"/>
      <c r="AN567" s="257"/>
      <c r="AO567" s="257"/>
      <c r="AP567" s="257"/>
      <c r="AQ567" s="257"/>
      <c r="AR567" s="257"/>
      <c r="AS567" s="257"/>
      <c r="AT567" s="257"/>
      <c r="AU567" s="257"/>
      <c r="AV567" s="257"/>
      <c r="AW567" s="257"/>
      <c r="AX567" s="257"/>
      <c r="AY567" s="257"/>
      <c r="AZ567" s="257"/>
      <c r="BA567" s="257"/>
      <c r="BB567" s="257"/>
      <c r="BC567" s="257"/>
      <c r="BD567" s="257"/>
      <c r="BE567" s="257"/>
      <c r="BF567" s="257"/>
      <c r="BG567" s="257"/>
      <c r="BH567" s="257"/>
      <c r="BI567" s="257"/>
      <c r="BJ567" s="257"/>
      <c r="BK567" s="257"/>
      <c r="BL567" s="257"/>
      <c r="BM567" s="257"/>
      <c r="BN567" s="257"/>
      <c r="BO567" s="257"/>
      <c r="BP567" s="257"/>
      <c r="BQ567" s="257"/>
      <c r="BR567" s="257"/>
      <c r="BS567" s="257"/>
      <c r="BT567" s="257"/>
      <c r="BU567" s="257"/>
      <c r="BV567" s="257"/>
      <c r="BW567" s="257"/>
      <c r="BX567" s="257"/>
      <c r="BY567" s="257"/>
      <c r="BZ567" s="257"/>
      <c r="CA567" s="257"/>
      <c r="CB567" s="257"/>
      <c r="CC567" s="257"/>
      <c r="CD567" s="257"/>
      <c r="CE567" s="256"/>
      <c r="CF567" s="256"/>
      <c r="CG567" s="256"/>
      <c r="CH567" s="256"/>
      <c r="CI567" s="256"/>
      <c r="CJ567" s="256"/>
      <c r="CK567" s="256"/>
      <c r="CL567" s="256"/>
      <c r="CM567" s="256"/>
      <c r="CN567" s="256"/>
      <c r="CO567" s="256"/>
      <c r="CP567" s="256"/>
      <c r="CQ567" s="256"/>
      <c r="CR567" s="258"/>
      <c r="CS567" s="258"/>
      <c r="CT567" s="258"/>
      <c r="CU567" s="258"/>
      <c r="CV567" s="258"/>
      <c r="CW567" s="258"/>
      <c r="CX567" s="258"/>
      <c r="CY567" s="258"/>
      <c r="CZ567" s="258"/>
      <c r="DA567" s="258"/>
      <c r="DB567" s="258"/>
      <c r="DC567" s="258"/>
      <c r="DD567" s="258"/>
      <c r="DE567" s="258"/>
      <c r="DF567" s="258"/>
      <c r="DG567" s="258"/>
      <c r="DH567" s="258"/>
      <c r="DI567" s="258"/>
      <c r="DJ567" s="258"/>
      <c r="DK567" s="258"/>
      <c r="DL567" s="258"/>
      <c r="DM567" s="258"/>
      <c r="DN567" s="258"/>
      <c r="DO567" s="258"/>
      <c r="DP567" s="258"/>
      <c r="DQ567" s="258"/>
      <c r="DR567" s="258"/>
      <c r="DS567" s="258"/>
      <c r="DT567" s="258"/>
      <c r="DU567" s="258"/>
      <c r="DV567" s="258"/>
      <c r="DW567" s="258"/>
      <c r="DX567" s="258"/>
      <c r="DY567" s="258"/>
      <c r="DZ567" s="258"/>
      <c r="EA567" s="258"/>
      <c r="EB567" s="258"/>
      <c r="EC567" s="258"/>
      <c r="ED567" s="258"/>
      <c r="EE567" s="258"/>
      <c r="EF567" s="258"/>
      <c r="EG567" s="258"/>
      <c r="EH567" s="258"/>
      <c r="EI567" s="258"/>
      <c r="EJ567" s="258"/>
      <c r="EK567" s="258"/>
      <c r="EL567" s="258"/>
      <c r="EM567" s="258"/>
      <c r="EN567" s="258"/>
      <c r="EO567" s="258"/>
      <c r="EP567" s="258"/>
      <c r="EQ567" s="258"/>
      <c r="ER567" s="258"/>
      <c r="ES567" s="258"/>
      <c r="ET567" s="258"/>
      <c r="EU567" s="258"/>
      <c r="EV567" s="258"/>
      <c r="EW567" s="258"/>
      <c r="EX567" s="258"/>
      <c r="EY567" s="258"/>
      <c r="EZ567" s="258"/>
      <c r="FA567" s="258"/>
      <c r="FB567" s="258"/>
      <c r="FC567" s="258"/>
      <c r="FD567" s="258"/>
      <c r="FE567" s="258"/>
      <c r="FF567" s="258"/>
      <c r="FG567" s="258"/>
      <c r="FH567" s="258"/>
      <c r="FI567" s="258"/>
      <c r="FJ567" s="258"/>
      <c r="FK567" s="258"/>
      <c r="FL567" s="258"/>
      <c r="FM567" s="258"/>
      <c r="FN567" s="258"/>
      <c r="FO567" s="258"/>
      <c r="FP567" s="258"/>
      <c r="FQ567" s="258"/>
    </row>
    <row r="568" spans="1:173" ht="30" customHeight="1" thickBot="1" x14ac:dyDescent="0.25">
      <c r="A568" s="362"/>
      <c r="B568" s="274" t="s">
        <v>85</v>
      </c>
      <c r="C568" s="478" t="s">
        <v>507</v>
      </c>
      <c r="D568" s="70"/>
      <c r="E568" s="69"/>
      <c r="F568" s="70"/>
      <c r="G568" s="71"/>
      <c r="H568" s="68" t="s">
        <v>573</v>
      </c>
      <c r="I568" s="69"/>
      <c r="J568" s="72"/>
      <c r="K568" s="71"/>
      <c r="L568" s="68"/>
      <c r="M568" s="69"/>
      <c r="N568" s="70" t="s">
        <v>573</v>
      </c>
      <c r="O568" s="71"/>
      <c r="P568" s="68" t="s">
        <v>573</v>
      </c>
      <c r="Q568" s="69"/>
      <c r="R568" s="70"/>
      <c r="S568" s="71"/>
      <c r="T568" s="68"/>
      <c r="U568" s="69"/>
      <c r="V568" s="70"/>
      <c r="W568" s="71"/>
      <c r="X568" s="74"/>
      <c r="Y568" s="184"/>
      <c r="Z568" s="349"/>
      <c r="AA568" s="256"/>
      <c r="AD568" s="235"/>
    </row>
    <row r="569" spans="1:173" ht="45" customHeight="1" x14ac:dyDescent="0.2">
      <c r="A569" s="375"/>
      <c r="B569" s="266" t="s">
        <v>179</v>
      </c>
      <c r="C569" s="142" t="s">
        <v>171</v>
      </c>
      <c r="D569" s="787"/>
      <c r="E569" s="787"/>
      <c r="F569" s="787"/>
      <c r="G569" s="787"/>
      <c r="H569" s="787"/>
      <c r="I569" s="787"/>
      <c r="J569" s="787"/>
      <c r="K569" s="787"/>
      <c r="L569" s="787"/>
      <c r="M569" s="787"/>
      <c r="N569" s="787"/>
      <c r="O569" s="787"/>
      <c r="P569" s="787"/>
      <c r="Q569" s="787"/>
      <c r="R569" s="787"/>
      <c r="S569" s="787"/>
      <c r="T569" s="787"/>
      <c r="U569" s="787"/>
      <c r="V569" s="787"/>
      <c r="W569" s="787"/>
      <c r="X569" s="598"/>
      <c r="Y569" s="115">
        <f>IF(OR(D569="s",F569="s",H569="s",J569="s",L569="s",N569="s",P569="s",R569="s",T569="s",V569="s"), 0, IF(OR(D569="a",F569="a",H569="a",J569="a",L569="a",N569="a",P569="a",R569="a",T569="a",V569="a"),Z569,0))</f>
        <v>0</v>
      </c>
      <c r="Z569" s="379">
        <f>IF(X569="na",0,20)</f>
        <v>20</v>
      </c>
      <c r="AA569" s="223">
        <f>COUNTIF(D569:W569,"a")+COUNTIF(D569:W569,"s")+COUNTIF(X569,"na")</f>
        <v>0</v>
      </c>
      <c r="AB569" s="121"/>
      <c r="AD569" s="235" t="s">
        <v>52</v>
      </c>
    </row>
    <row r="570" spans="1:173" ht="27.95" customHeight="1" thickBot="1" x14ac:dyDescent="0.25">
      <c r="A570" s="375"/>
      <c r="B570" s="250" t="s">
        <v>180</v>
      </c>
      <c r="C570" s="148" t="s">
        <v>285</v>
      </c>
      <c r="D570" s="784"/>
      <c r="E570" s="784"/>
      <c r="F570" s="784"/>
      <c r="G570" s="784"/>
      <c r="H570" s="784"/>
      <c r="I570" s="784"/>
      <c r="J570" s="784"/>
      <c r="K570" s="784"/>
      <c r="L570" s="784"/>
      <c r="M570" s="784"/>
      <c r="N570" s="784"/>
      <c r="O570" s="784"/>
      <c r="P570" s="784"/>
      <c r="Q570" s="784"/>
      <c r="R570" s="784"/>
      <c r="S570" s="784"/>
      <c r="T570" s="784"/>
      <c r="U570" s="784"/>
      <c r="V570" s="784"/>
      <c r="W570" s="784"/>
      <c r="X570" s="436"/>
      <c r="Y570" s="110">
        <f>IF(OR(D570="s",F570="s",H570="s",J570="s",L570="s",N570="s",P570="s",R570="s",T570="s",V570="s"), 0, IF(OR(D570="a",F570="a",H570="a",J570="a",L570="a",N570="a",P570="a",R570="a",T570="a",V570="a"),Z570,0))</f>
        <v>0</v>
      </c>
      <c r="Z570" s="386">
        <f>IF(X569="na",0,20)</f>
        <v>20</v>
      </c>
      <c r="AA570" s="223">
        <f>COUNTIF(D570:W570,"a")+COUNTIF(D570:W570,"s")+COUNTIF(X569,"na")</f>
        <v>0</v>
      </c>
      <c r="AB570" s="121"/>
      <c r="AD570" s="235" t="s">
        <v>52</v>
      </c>
    </row>
    <row r="571" spans="1:173" ht="21" customHeight="1" thickTop="1" thickBot="1" x14ac:dyDescent="0.25">
      <c r="A571" s="375"/>
      <c r="B571" s="20"/>
      <c r="C571" s="15"/>
      <c r="D571" s="815" t="s">
        <v>199</v>
      </c>
      <c r="E571" s="816"/>
      <c r="F571" s="816"/>
      <c r="G571" s="816"/>
      <c r="H571" s="816"/>
      <c r="I571" s="816"/>
      <c r="J571" s="816"/>
      <c r="K571" s="816"/>
      <c r="L571" s="816"/>
      <c r="M571" s="816"/>
      <c r="N571" s="816"/>
      <c r="O571" s="816"/>
      <c r="P571" s="816"/>
      <c r="Q571" s="816"/>
      <c r="R571" s="816"/>
      <c r="S571" s="816"/>
      <c r="T571" s="816"/>
      <c r="U571" s="816"/>
      <c r="V571" s="816"/>
      <c r="W571" s="816"/>
      <c r="X571" s="817"/>
      <c r="Y571" s="65">
        <f>SUM(Y569:Y570)</f>
        <v>0</v>
      </c>
      <c r="Z571" s="397">
        <f>SUM(Z569:Z570)</f>
        <v>40</v>
      </c>
      <c r="AA571" s="256"/>
      <c r="AB571" s="64"/>
      <c r="AD571" s="235"/>
    </row>
    <row r="572" spans="1:173" ht="21" customHeight="1" thickBot="1" x14ac:dyDescent="0.25">
      <c r="A572" s="365"/>
      <c r="B572" s="28"/>
      <c r="C572" s="285"/>
      <c r="D572" s="700"/>
      <c r="E572" s="735"/>
      <c r="F572" s="791">
        <f>IF(X569="na",0,40)</f>
        <v>40</v>
      </c>
      <c r="G572" s="792"/>
      <c r="H572" s="792"/>
      <c r="I572" s="792"/>
      <c r="J572" s="792"/>
      <c r="K572" s="792"/>
      <c r="L572" s="792"/>
      <c r="M572" s="792"/>
      <c r="N572" s="792"/>
      <c r="O572" s="792"/>
      <c r="P572" s="792"/>
      <c r="Q572" s="792"/>
      <c r="R572" s="792"/>
      <c r="S572" s="792"/>
      <c r="T572" s="792"/>
      <c r="U572" s="792"/>
      <c r="V572" s="792"/>
      <c r="W572" s="792"/>
      <c r="X572" s="792"/>
      <c r="Y572" s="792"/>
      <c r="Z572" s="793"/>
      <c r="AA572" s="256"/>
      <c r="AB572" s="64"/>
      <c r="AD572" s="235"/>
    </row>
    <row r="573" spans="1:173" ht="33" customHeight="1" thickBot="1" x14ac:dyDescent="0.25">
      <c r="A573" s="368"/>
      <c r="B573" s="297" t="s">
        <v>86</v>
      </c>
      <c r="C573" s="788" t="s">
        <v>298</v>
      </c>
      <c r="D573" s="789"/>
      <c r="E573" s="789"/>
      <c r="F573" s="789"/>
      <c r="G573" s="789"/>
      <c r="H573" s="789"/>
      <c r="I573" s="789"/>
      <c r="J573" s="789"/>
      <c r="K573" s="789"/>
      <c r="L573" s="789"/>
      <c r="M573" s="789"/>
      <c r="N573" s="789"/>
      <c r="O573" s="789"/>
      <c r="P573" s="789"/>
      <c r="Q573" s="789"/>
      <c r="R573" s="789"/>
      <c r="S573" s="789"/>
      <c r="T573" s="789"/>
      <c r="U573" s="789"/>
      <c r="V573" s="789"/>
      <c r="W573" s="789"/>
      <c r="X573" s="789"/>
      <c r="Y573" s="789"/>
      <c r="Z573" s="790"/>
      <c r="AA573" s="256"/>
      <c r="AD573" s="235"/>
    </row>
    <row r="574" spans="1:173" ht="30" customHeight="1" thickBot="1" x14ac:dyDescent="0.25">
      <c r="A574" s="378"/>
      <c r="B574" s="241" t="s">
        <v>87</v>
      </c>
      <c r="C574" s="157" t="s">
        <v>506</v>
      </c>
      <c r="D574" s="36"/>
      <c r="E574" s="37"/>
      <c r="F574" s="38"/>
      <c r="G574" s="39"/>
      <c r="H574" s="36"/>
      <c r="I574" s="37"/>
      <c r="J574" s="38"/>
      <c r="K574" s="39"/>
      <c r="L574" s="36" t="s">
        <v>573</v>
      </c>
      <c r="M574" s="37"/>
      <c r="N574" s="38"/>
      <c r="O574" s="39"/>
      <c r="P574" s="36"/>
      <c r="Q574" s="37"/>
      <c r="R574" s="38"/>
      <c r="S574" s="39"/>
      <c r="T574" s="36"/>
      <c r="U574" s="37"/>
      <c r="V574" s="38"/>
      <c r="W574" s="39"/>
      <c r="X574" s="41"/>
      <c r="Y574" s="75"/>
      <c r="Z574" s="56"/>
      <c r="AA574" s="256"/>
      <c r="AD574" s="235"/>
    </row>
    <row r="575" spans="1:173" ht="27.95" customHeight="1" thickBot="1" x14ac:dyDescent="0.25">
      <c r="A575" s="378"/>
      <c r="B575" s="266" t="s">
        <v>21</v>
      </c>
      <c r="C575" s="149" t="s">
        <v>161</v>
      </c>
      <c r="D575" s="785"/>
      <c r="E575" s="786"/>
      <c r="F575" s="785"/>
      <c r="G575" s="786"/>
      <c r="H575" s="785"/>
      <c r="I575" s="786"/>
      <c r="J575" s="785"/>
      <c r="K575" s="786"/>
      <c r="L575" s="785"/>
      <c r="M575" s="786"/>
      <c r="N575" s="785"/>
      <c r="O575" s="786"/>
      <c r="P575" s="785"/>
      <c r="Q575" s="786"/>
      <c r="R575" s="785"/>
      <c r="S575" s="786"/>
      <c r="T575" s="785"/>
      <c r="U575" s="786"/>
      <c r="V575" s="785"/>
      <c r="W575" s="786"/>
      <c r="X575" s="595"/>
      <c r="Y575" s="206">
        <f>IF(OR(D575="s",F575="s",H575="s",J575="s",L575="s",N575="s",P575="s",R575="s",T575="s",V575="s"), 0, IF(OR(D575="a",F575="a",H575="a",J575="a",L575="a",N575="a",P575="a",R575="a",T575="a",V575="a"),Z575,0))</f>
        <v>0</v>
      </c>
      <c r="Z575" s="398">
        <v>30</v>
      </c>
      <c r="AA575" s="223">
        <f>IF((COUNTIF(D575:W575,"a")+COUNTIF(D575:W575,"s"))&gt;0,IF(OR((COUNTIF(D577:W577,"a")+COUNTIF(D577:W577,"s")),(COUNTIF(D578:W578,"a")+COUNTIF(D578:W578,"s")),(COUNTIF(D579:W579,"a")+COUNTIF(D579:W579,"s"))),0,COUNTIF(D575:W575,"a")+COUNTIF(D575:W575,"s")),COUNTIF(D575:W575,"a")+COUNTIF(D575:W575,"s"))</f>
        <v>0</v>
      </c>
      <c r="AB575" s="121"/>
      <c r="AD575" s="235"/>
    </row>
    <row r="576" spans="1:173" ht="27.95" customHeight="1" thickBot="1" x14ac:dyDescent="0.25">
      <c r="A576" s="375"/>
      <c r="B576" s="273"/>
      <c r="C576" s="199" t="s">
        <v>347</v>
      </c>
      <c r="D576" s="906"/>
      <c r="E576" s="907"/>
      <c r="F576" s="907"/>
      <c r="G576" s="907"/>
      <c r="H576" s="907"/>
      <c r="I576" s="907"/>
      <c r="J576" s="907"/>
      <c r="K576" s="907"/>
      <c r="L576" s="907"/>
      <c r="M576" s="907"/>
      <c r="N576" s="907"/>
      <c r="O576" s="907"/>
      <c r="P576" s="907"/>
      <c r="Q576" s="907"/>
      <c r="R576" s="907"/>
      <c r="S576" s="907"/>
      <c r="T576" s="907"/>
      <c r="U576" s="907"/>
      <c r="V576" s="907"/>
      <c r="W576" s="907"/>
      <c r="X576" s="908"/>
      <c r="Y576" s="908"/>
      <c r="Z576" s="909"/>
      <c r="AA576" s="256"/>
      <c r="AB576" s="64"/>
      <c r="AD576" s="235"/>
    </row>
    <row r="577" spans="1:173" ht="27.95" customHeight="1" x14ac:dyDescent="0.2">
      <c r="A577" s="378"/>
      <c r="B577" s="250" t="s">
        <v>22</v>
      </c>
      <c r="C577" s="130" t="s">
        <v>162</v>
      </c>
      <c r="D577" s="787"/>
      <c r="E577" s="787"/>
      <c r="F577" s="787"/>
      <c r="G577" s="787"/>
      <c r="H577" s="787"/>
      <c r="I577" s="787"/>
      <c r="J577" s="787"/>
      <c r="K577" s="787"/>
      <c r="L577" s="787"/>
      <c r="M577" s="787"/>
      <c r="N577" s="787"/>
      <c r="O577" s="787"/>
      <c r="P577" s="787"/>
      <c r="Q577" s="787"/>
      <c r="R577" s="787"/>
      <c r="S577" s="787"/>
      <c r="T577" s="787"/>
      <c r="U577" s="787"/>
      <c r="V577" s="787"/>
      <c r="W577" s="787"/>
      <c r="X577" s="203"/>
      <c r="Y577" s="207">
        <f>IF(OR(D577="s",F577="s",H577="s",J577="s",L577="s",N577="s",P577="s",R577="s",T577="s",V577="s"), 0, IF(OR(D577="a",F577="a",H577="a",J577="a",L577="a",N577="a",P577="a",R577="a",T577="a",V577="a"),Z577,0))</f>
        <v>0</v>
      </c>
      <c r="Z577" s="399">
        <v>10</v>
      </c>
      <c r="AA577" s="223">
        <f>IF((COUNTIF(D577:W577,"a")+COUNTIF(D577:W577,"s"))&gt;0,IF((COUNTIF(D575:W575,"a")+COUNTIF(D575:W575,"s"))&gt;0,0,COUNTIF(D577:W577,"a")+COUNTIF(D577:W577,"s")), COUNTIF(D577:W577,"a")+COUNTIF(D577:W577,"s"))</f>
        <v>0</v>
      </c>
      <c r="AB577" s="121"/>
      <c r="AD577" s="235"/>
    </row>
    <row r="578" spans="1:173" ht="27.95" customHeight="1" x14ac:dyDescent="0.2">
      <c r="A578" s="378"/>
      <c r="B578" s="250" t="s">
        <v>355</v>
      </c>
      <c r="C578" s="130" t="s">
        <v>0</v>
      </c>
      <c r="D578" s="783"/>
      <c r="E578" s="783"/>
      <c r="F578" s="783"/>
      <c r="G578" s="783"/>
      <c r="H578" s="783"/>
      <c r="I578" s="783"/>
      <c r="J578" s="783"/>
      <c r="K578" s="783"/>
      <c r="L578" s="783"/>
      <c r="M578" s="783"/>
      <c r="N578" s="783"/>
      <c r="O578" s="783"/>
      <c r="P578" s="783"/>
      <c r="Q578" s="783"/>
      <c r="R578" s="783"/>
      <c r="S578" s="783"/>
      <c r="T578" s="783"/>
      <c r="U578" s="783"/>
      <c r="V578" s="783"/>
      <c r="W578" s="783"/>
      <c r="X578" s="204"/>
      <c r="Y578" s="105">
        <f>IF(OR(D578="s",F578="s",H578="s",J578="s",L578="s",N578="s",P578="s",R578="s",T578="s",V578="s"), 0, IF(OR(D578="a",F578="a",H578="a",J578="a",L578="a",N578="a",P578="a",R578="a",T578="a",V578="a"),Z578,0))</f>
        <v>0</v>
      </c>
      <c r="Z578" s="376">
        <v>10</v>
      </c>
      <c r="AA578" s="223">
        <f>IF((COUNTIF(D578:W578,"a")+COUNTIF(D578:W578,"s"))&gt;0,IF((COUNTIF(D575:W575,"a")+COUNTIF(D575:W575,"s"))&gt;0,0,COUNTIF(D578:W578,"a")+COUNTIF(D578:W578,"s")), COUNTIF(D578:W578,"a")+COUNTIF(D578:W578,"s"))</f>
        <v>0</v>
      </c>
      <c r="AB578" s="121"/>
      <c r="AD578" s="235"/>
    </row>
    <row r="579" spans="1:173" ht="27.95" customHeight="1" thickBot="1" x14ac:dyDescent="0.25">
      <c r="A579" s="378"/>
      <c r="B579" s="250" t="s">
        <v>356</v>
      </c>
      <c r="C579" s="130" t="s">
        <v>230</v>
      </c>
      <c r="D579" s="784"/>
      <c r="E579" s="784"/>
      <c r="F579" s="784"/>
      <c r="G579" s="784"/>
      <c r="H579" s="784"/>
      <c r="I579" s="784"/>
      <c r="J579" s="784"/>
      <c r="K579" s="784"/>
      <c r="L579" s="784"/>
      <c r="M579" s="784"/>
      <c r="N579" s="784"/>
      <c r="O579" s="784"/>
      <c r="P579" s="784"/>
      <c r="Q579" s="784"/>
      <c r="R579" s="784"/>
      <c r="S579" s="784"/>
      <c r="T579" s="784"/>
      <c r="U579" s="784"/>
      <c r="V579" s="784"/>
      <c r="W579" s="784"/>
      <c r="X579" s="205"/>
      <c r="Y579" s="105">
        <f>IF(OR(D579="s",F579="s",H579="s",J579="s",L579="s",N579="s",P579="s",R579="s",T579="s",V579="s"), 0, IF(OR(D579="a",F579="a",H579="a",J579="a",L579="a",N579="a",P579="a",R579="a",T579="a",V579="a"),Z579,0))</f>
        <v>0</v>
      </c>
      <c r="Z579" s="376">
        <v>10</v>
      </c>
      <c r="AA579" s="223">
        <f>IF((COUNTIF(D579:W579,"a")+COUNTIF(D579:W579,"s"))&gt;0,IF((COUNTIF(D575:W575,"a")+COUNTIF(D575:W575,"s"))&gt;0,0,COUNTIF(D579:W579,"a")+COUNTIF(D579:W579,"s")), COUNTIF(D579:W579,"a")+COUNTIF(D579:W579,"s"))</f>
        <v>0</v>
      </c>
      <c r="AB579" s="121"/>
      <c r="AD579" s="235"/>
    </row>
    <row r="580" spans="1:173" ht="21" customHeight="1" thickTop="1" thickBot="1" x14ac:dyDescent="0.25">
      <c r="A580" s="378"/>
      <c r="B580" s="20"/>
      <c r="C580" s="13"/>
      <c r="D580" s="697" t="s">
        <v>199</v>
      </c>
      <c r="E580" s="709"/>
      <c r="F580" s="709"/>
      <c r="G580" s="709"/>
      <c r="H580" s="709"/>
      <c r="I580" s="709"/>
      <c r="J580" s="709"/>
      <c r="K580" s="709"/>
      <c r="L580" s="709"/>
      <c r="M580" s="709"/>
      <c r="N580" s="709"/>
      <c r="O580" s="709"/>
      <c r="P580" s="709"/>
      <c r="Q580" s="709"/>
      <c r="R580" s="709"/>
      <c r="S580" s="709"/>
      <c r="T580" s="709"/>
      <c r="U580" s="709"/>
      <c r="V580" s="709"/>
      <c r="W580" s="709"/>
      <c r="X580" s="782"/>
      <c r="Y580" s="65">
        <f>SUM(Y575:Y579)</f>
        <v>0</v>
      </c>
      <c r="Z580" s="380">
        <v>30</v>
      </c>
      <c r="AA580" s="256"/>
      <c r="AB580" s="64"/>
      <c r="AD580" s="235"/>
    </row>
    <row r="581" spans="1:173" ht="21" customHeight="1" thickBot="1" x14ac:dyDescent="0.25">
      <c r="A581" s="375"/>
      <c r="B581" s="28"/>
      <c r="C581" s="284"/>
      <c r="D581" s="700"/>
      <c r="E581" s="735"/>
      <c r="F581" s="842">
        <v>0</v>
      </c>
      <c r="G581" s="694"/>
      <c r="H581" s="694"/>
      <c r="I581" s="694"/>
      <c r="J581" s="694"/>
      <c r="K581" s="694"/>
      <c r="L581" s="694"/>
      <c r="M581" s="694"/>
      <c r="N581" s="694"/>
      <c r="O581" s="694"/>
      <c r="P581" s="694"/>
      <c r="Q581" s="694"/>
      <c r="R581" s="694"/>
      <c r="S581" s="694"/>
      <c r="T581" s="694"/>
      <c r="U581" s="694"/>
      <c r="V581" s="694"/>
      <c r="W581" s="694"/>
      <c r="X581" s="694"/>
      <c r="Y581" s="694"/>
      <c r="Z581" s="695"/>
      <c r="AA581" s="256"/>
      <c r="AB581" s="64"/>
      <c r="AD581" s="235"/>
    </row>
    <row r="582" spans="1:173" s="342" customFormat="1" ht="30" customHeight="1" thickBot="1" x14ac:dyDescent="0.25">
      <c r="A582" s="375"/>
      <c r="B582" s="255" t="s">
        <v>88</v>
      </c>
      <c r="C582" s="159" t="s">
        <v>634</v>
      </c>
      <c r="D582" s="47"/>
      <c r="E582" s="46"/>
      <c r="F582" s="47"/>
      <c r="G582" s="45"/>
      <c r="H582" s="29" t="s">
        <v>573</v>
      </c>
      <c r="I582" s="46"/>
      <c r="J582" s="191"/>
      <c r="K582" s="45"/>
      <c r="L582" s="29" t="s">
        <v>573</v>
      </c>
      <c r="M582" s="46"/>
      <c r="N582" s="47"/>
      <c r="O582" s="45"/>
      <c r="P582" s="44"/>
      <c r="Q582" s="46"/>
      <c r="R582" s="47"/>
      <c r="S582" s="45"/>
      <c r="T582" s="44"/>
      <c r="U582" s="46"/>
      <c r="V582" s="47"/>
      <c r="W582" s="45"/>
      <c r="X582" s="173"/>
      <c r="Y582" s="173"/>
      <c r="Z582" s="369"/>
      <c r="AA582" s="258"/>
      <c r="AB582" s="64"/>
      <c r="AC582" s="225"/>
      <c r="AD582" s="228"/>
      <c r="AE582" s="225"/>
      <c r="AF582" s="225"/>
      <c r="AG582" s="225"/>
      <c r="AH582" s="225"/>
      <c r="AI582" s="225"/>
      <c r="AJ582" s="225"/>
      <c r="AK582" s="225"/>
      <c r="AL582" s="225"/>
      <c r="AM582" s="225"/>
      <c r="AN582" s="225"/>
      <c r="AO582" s="225"/>
      <c r="AP582" s="225"/>
      <c r="AQ582" s="225"/>
      <c r="AR582" s="225"/>
      <c r="AS582" s="225"/>
      <c r="AT582" s="225"/>
      <c r="AU582" s="225"/>
      <c r="AV582" s="225"/>
      <c r="AW582" s="225"/>
      <c r="AX582" s="225"/>
      <c r="AY582" s="225"/>
      <c r="AZ582" s="225"/>
      <c r="BA582" s="225"/>
      <c r="BB582" s="225"/>
      <c r="BC582" s="225"/>
      <c r="BD582" s="225"/>
      <c r="BE582" s="225"/>
      <c r="BF582" s="225"/>
      <c r="BG582" s="225"/>
      <c r="BH582" s="225"/>
      <c r="BI582" s="225"/>
      <c r="BJ582" s="225"/>
      <c r="BK582" s="225"/>
      <c r="BL582" s="225"/>
      <c r="BM582" s="225"/>
      <c r="BN582" s="225"/>
      <c r="BO582" s="225"/>
      <c r="BP582" s="225"/>
      <c r="BQ582" s="225"/>
      <c r="BR582" s="225"/>
      <c r="BS582" s="225"/>
      <c r="BT582" s="225"/>
      <c r="BU582" s="225"/>
      <c r="BV582" s="225"/>
      <c r="BW582" s="225"/>
      <c r="BX582" s="225"/>
      <c r="BY582" s="225"/>
      <c r="BZ582" s="225"/>
      <c r="CA582" s="225"/>
      <c r="CB582" s="225"/>
      <c r="CC582" s="225"/>
      <c r="CD582" s="225"/>
      <c r="CE582" s="225"/>
      <c r="CF582" s="225"/>
      <c r="CG582" s="64"/>
      <c r="CH582" s="64"/>
      <c r="CI582" s="64"/>
      <c r="CJ582" s="64"/>
      <c r="CK582" s="64"/>
      <c r="CL582" s="64"/>
      <c r="CM582" s="64"/>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row>
    <row r="583" spans="1:173" s="1" customFormat="1" ht="45" customHeight="1" x14ac:dyDescent="0.2">
      <c r="A583" s="375"/>
      <c r="B583" s="237" t="s">
        <v>358</v>
      </c>
      <c r="C583" s="457" t="s">
        <v>635</v>
      </c>
      <c r="D583" s="650"/>
      <c r="E583" s="705"/>
      <c r="F583" s="650"/>
      <c r="G583" s="705"/>
      <c r="H583" s="650"/>
      <c r="I583" s="705"/>
      <c r="J583" s="650"/>
      <c r="K583" s="705"/>
      <c r="L583" s="650"/>
      <c r="M583" s="705"/>
      <c r="N583" s="650"/>
      <c r="O583" s="705"/>
      <c r="P583" s="650"/>
      <c r="Q583" s="705"/>
      <c r="R583" s="650"/>
      <c r="S583" s="705"/>
      <c r="T583" s="650"/>
      <c r="U583" s="705"/>
      <c r="V583" s="650"/>
      <c r="W583" s="705"/>
      <c r="X583" s="194"/>
      <c r="Y583" s="113">
        <f t="shared" ref="Y583:Y590" si="72">IF(OR(D583="s",F583="s",H583="s",J583="s",L583="s",N583="s",P583="s",R583="s",T583="s",V583="s"), 0, IF(OR(D583="a",F583="a",H583="a",J583="a",L583="a",N583="a",P583="a",R583="a",T583="a",V583="a"),Z583,0))</f>
        <v>0</v>
      </c>
      <c r="Z583" s="374">
        <v>10</v>
      </c>
      <c r="AA583" s="258">
        <f t="shared" ref="AA583:AA590" si="73">COUNTIF(D583:W583,"a")+COUNTIF(D583:W583,"s")</f>
        <v>0</v>
      </c>
      <c r="AB583" s="447"/>
      <c r="AC583" s="225"/>
      <c r="AD583" s="228"/>
      <c r="AE583" s="225"/>
      <c r="AF583" s="225"/>
      <c r="AG583" s="225"/>
      <c r="AH583" s="225"/>
      <c r="AI583" s="225"/>
      <c r="AJ583" s="225"/>
      <c r="AK583" s="225"/>
      <c r="AL583" s="225"/>
      <c r="AM583" s="225"/>
      <c r="AN583" s="225"/>
      <c r="AO583" s="225"/>
      <c r="AP583" s="225"/>
      <c r="AQ583" s="225"/>
      <c r="AR583" s="225"/>
      <c r="AS583" s="225"/>
      <c r="AT583" s="225"/>
      <c r="AU583" s="225"/>
      <c r="AV583" s="225"/>
      <c r="AW583" s="225"/>
      <c r="AX583" s="225"/>
      <c r="AY583" s="225"/>
      <c r="AZ583" s="225"/>
      <c r="BA583" s="225"/>
      <c r="BB583" s="225"/>
      <c r="BC583" s="225"/>
      <c r="BD583" s="225"/>
      <c r="BE583" s="225"/>
      <c r="BF583" s="225"/>
      <c r="BG583" s="225"/>
      <c r="BH583" s="225"/>
      <c r="BI583" s="225"/>
      <c r="BJ583" s="225"/>
      <c r="BK583" s="225"/>
      <c r="BL583" s="225"/>
      <c r="BM583" s="225"/>
      <c r="BN583" s="225"/>
      <c r="BO583" s="225"/>
      <c r="BP583" s="225"/>
      <c r="BQ583" s="225"/>
      <c r="BR583" s="225"/>
      <c r="BS583" s="225"/>
      <c r="BT583" s="225"/>
      <c r="BU583" s="225"/>
      <c r="BV583" s="225"/>
      <c r="BW583" s="225"/>
      <c r="BX583" s="225"/>
      <c r="BY583" s="225"/>
      <c r="BZ583" s="225"/>
      <c r="CA583" s="225"/>
      <c r="CB583" s="225"/>
      <c r="CC583" s="225"/>
      <c r="CD583" s="225"/>
      <c r="CE583" s="225"/>
      <c r="CF583" s="225"/>
      <c r="CG583" s="64"/>
      <c r="CH583" s="64"/>
      <c r="CI583" s="64"/>
      <c r="CJ583" s="64"/>
      <c r="CK583" s="64"/>
      <c r="CL583" s="64"/>
      <c r="CM583" s="64"/>
    </row>
    <row r="584" spans="1:173" s="1" customFormat="1" ht="45" customHeight="1" x14ac:dyDescent="0.2">
      <c r="A584" s="375"/>
      <c r="B584" s="244" t="s">
        <v>636</v>
      </c>
      <c r="C584" s="458" t="s">
        <v>637</v>
      </c>
      <c r="D584" s="651"/>
      <c r="E584" s="682"/>
      <c r="F584" s="651"/>
      <c r="G584" s="682"/>
      <c r="H584" s="651"/>
      <c r="I584" s="682"/>
      <c r="J584" s="651"/>
      <c r="K584" s="682"/>
      <c r="L584" s="651"/>
      <c r="M584" s="682"/>
      <c r="N584" s="651"/>
      <c r="O584" s="682"/>
      <c r="P584" s="651"/>
      <c r="Q584" s="682"/>
      <c r="R584" s="651"/>
      <c r="S584" s="682"/>
      <c r="T584" s="651"/>
      <c r="U584" s="682"/>
      <c r="V584" s="651"/>
      <c r="W584" s="682"/>
      <c r="X584" s="194"/>
      <c r="Y584" s="114">
        <f t="shared" si="72"/>
        <v>0</v>
      </c>
      <c r="Z584" s="372">
        <v>10</v>
      </c>
      <c r="AA584" s="258">
        <f t="shared" si="73"/>
        <v>0</v>
      </c>
      <c r="AB584" s="447"/>
      <c r="AC584" s="225"/>
      <c r="AD584" s="228"/>
      <c r="AE584" s="225"/>
      <c r="AF584" s="225"/>
      <c r="AG584" s="225"/>
      <c r="AH584" s="225"/>
      <c r="AI584" s="225"/>
      <c r="AJ584" s="225"/>
      <c r="AK584" s="225"/>
      <c r="AL584" s="225"/>
      <c r="AM584" s="225"/>
      <c r="AN584" s="225"/>
      <c r="AO584" s="225"/>
      <c r="AP584" s="225"/>
      <c r="AQ584" s="225"/>
      <c r="AR584" s="225"/>
      <c r="AS584" s="225"/>
      <c r="AT584" s="225"/>
      <c r="AU584" s="225"/>
      <c r="AV584" s="225"/>
      <c r="AW584" s="225"/>
      <c r="AX584" s="225"/>
      <c r="AY584" s="225"/>
      <c r="AZ584" s="225"/>
      <c r="BA584" s="225"/>
      <c r="BB584" s="225"/>
      <c r="BC584" s="225"/>
      <c r="BD584" s="225"/>
      <c r="BE584" s="225"/>
      <c r="BF584" s="225"/>
      <c r="BG584" s="225"/>
      <c r="BH584" s="225"/>
      <c r="BI584" s="225"/>
      <c r="BJ584" s="225"/>
      <c r="BK584" s="225"/>
      <c r="BL584" s="225"/>
      <c r="BM584" s="225"/>
      <c r="BN584" s="225"/>
      <c r="BO584" s="225"/>
      <c r="BP584" s="225"/>
      <c r="BQ584" s="225"/>
      <c r="BR584" s="225"/>
      <c r="BS584" s="225"/>
      <c r="BT584" s="225"/>
      <c r="BU584" s="225"/>
      <c r="BV584" s="225"/>
      <c r="BW584" s="225"/>
      <c r="BX584" s="225"/>
      <c r="BY584" s="225"/>
      <c r="BZ584" s="225"/>
      <c r="CA584" s="225"/>
      <c r="CB584" s="225"/>
      <c r="CC584" s="225"/>
      <c r="CD584" s="225"/>
      <c r="CE584" s="225"/>
      <c r="CF584" s="225"/>
      <c r="CG584" s="64"/>
      <c r="CH584" s="64"/>
      <c r="CI584" s="64"/>
      <c r="CJ584" s="64"/>
      <c r="CK584" s="64"/>
      <c r="CL584" s="64"/>
      <c r="CM584" s="64"/>
    </row>
    <row r="585" spans="1:173" s="1" customFormat="1" ht="45" customHeight="1" x14ac:dyDescent="0.2">
      <c r="A585" s="375"/>
      <c r="B585" s="244" t="s">
        <v>359</v>
      </c>
      <c r="C585" s="458" t="s">
        <v>638</v>
      </c>
      <c r="D585" s="651"/>
      <c r="E585" s="682"/>
      <c r="F585" s="651"/>
      <c r="G585" s="682"/>
      <c r="H585" s="651"/>
      <c r="I585" s="682"/>
      <c r="J585" s="651"/>
      <c r="K585" s="682"/>
      <c r="L585" s="651"/>
      <c r="M585" s="682"/>
      <c r="N585" s="651"/>
      <c r="O585" s="682"/>
      <c r="P585" s="651"/>
      <c r="Q585" s="682"/>
      <c r="R585" s="651"/>
      <c r="S585" s="682"/>
      <c r="T585" s="651"/>
      <c r="U585" s="682"/>
      <c r="V585" s="651"/>
      <c r="W585" s="682"/>
      <c r="X585" s="194"/>
      <c r="Y585" s="114">
        <f t="shared" si="72"/>
        <v>0</v>
      </c>
      <c r="Z585" s="372">
        <v>10</v>
      </c>
      <c r="AA585" s="258">
        <f t="shared" si="73"/>
        <v>0</v>
      </c>
      <c r="AB585" s="447"/>
      <c r="AC585" s="225"/>
      <c r="AD585" s="228" t="s">
        <v>52</v>
      </c>
      <c r="AE585" s="225"/>
      <c r="AF585" s="225"/>
      <c r="AG585" s="225"/>
      <c r="AH585" s="225"/>
      <c r="AI585" s="225"/>
      <c r="AJ585" s="225"/>
      <c r="AK585" s="225"/>
      <c r="AL585" s="225"/>
      <c r="AM585" s="225"/>
      <c r="AN585" s="225"/>
      <c r="AO585" s="225"/>
      <c r="AP585" s="225"/>
      <c r="AQ585" s="225"/>
      <c r="AR585" s="225"/>
      <c r="AS585" s="225"/>
      <c r="AT585" s="225"/>
      <c r="AU585" s="225"/>
      <c r="AV585" s="225"/>
      <c r="AW585" s="225"/>
      <c r="AX585" s="225"/>
      <c r="AY585" s="225"/>
      <c r="AZ585" s="225"/>
      <c r="BA585" s="225"/>
      <c r="BB585" s="225"/>
      <c r="BC585" s="225"/>
      <c r="BD585" s="225"/>
      <c r="BE585" s="225"/>
      <c r="BF585" s="225"/>
      <c r="BG585" s="225"/>
      <c r="BH585" s="225"/>
      <c r="BI585" s="225"/>
      <c r="BJ585" s="225"/>
      <c r="BK585" s="225"/>
      <c r="BL585" s="225"/>
      <c r="BM585" s="225"/>
      <c r="BN585" s="225"/>
      <c r="BO585" s="225"/>
      <c r="BP585" s="225"/>
      <c r="BQ585" s="225"/>
      <c r="BR585" s="225"/>
      <c r="BS585" s="225"/>
      <c r="BT585" s="225"/>
      <c r="BU585" s="225"/>
      <c r="BV585" s="225"/>
      <c r="BW585" s="225"/>
      <c r="BX585" s="225"/>
      <c r="BY585" s="225"/>
      <c r="BZ585" s="225"/>
      <c r="CA585" s="225"/>
      <c r="CB585" s="225"/>
      <c r="CC585" s="225"/>
      <c r="CD585" s="225"/>
      <c r="CE585" s="225"/>
      <c r="CF585" s="225"/>
      <c r="CG585" s="64"/>
      <c r="CH585" s="64"/>
      <c r="CI585" s="64"/>
      <c r="CJ585" s="64"/>
      <c r="CK585" s="64"/>
      <c r="CL585" s="64"/>
      <c r="CM585" s="64"/>
    </row>
    <row r="586" spans="1:173" s="1" customFormat="1" ht="45" customHeight="1" x14ac:dyDescent="0.2">
      <c r="A586" s="375"/>
      <c r="B586" s="244" t="s">
        <v>642</v>
      </c>
      <c r="C586" s="458" t="s">
        <v>640</v>
      </c>
      <c r="D586" s="651"/>
      <c r="E586" s="682"/>
      <c r="F586" s="651"/>
      <c r="G586" s="682"/>
      <c r="H586" s="651"/>
      <c r="I586" s="682"/>
      <c r="J586" s="651"/>
      <c r="K586" s="682"/>
      <c r="L586" s="651"/>
      <c r="M586" s="682"/>
      <c r="N586" s="651"/>
      <c r="O586" s="682"/>
      <c r="P586" s="651"/>
      <c r="Q586" s="682"/>
      <c r="R586" s="651"/>
      <c r="S586" s="682"/>
      <c r="T586" s="651"/>
      <c r="U586" s="682"/>
      <c r="V586" s="651"/>
      <c r="W586" s="682"/>
      <c r="X586" s="194"/>
      <c r="Y586" s="114">
        <f t="shared" si="72"/>
        <v>0</v>
      </c>
      <c r="Z586" s="372">
        <v>10</v>
      </c>
      <c r="AA586" s="258">
        <f t="shared" si="73"/>
        <v>0</v>
      </c>
      <c r="AB586" s="447"/>
      <c r="AC586" s="225"/>
      <c r="AD586" s="228" t="s">
        <v>52</v>
      </c>
      <c r="AE586" s="225"/>
      <c r="AF586" s="225"/>
      <c r="AG586" s="225"/>
      <c r="AH586" s="225"/>
      <c r="AI586" s="225"/>
      <c r="AJ586" s="225"/>
      <c r="AK586" s="225"/>
      <c r="AL586" s="225"/>
      <c r="AM586" s="225"/>
      <c r="AN586" s="225"/>
      <c r="AO586" s="225"/>
      <c r="AP586" s="225"/>
      <c r="AQ586" s="225"/>
      <c r="AR586" s="225"/>
      <c r="AS586" s="225"/>
      <c r="AT586" s="225"/>
      <c r="AU586" s="225"/>
      <c r="AV586" s="225"/>
      <c r="AW586" s="225"/>
      <c r="AX586" s="225"/>
      <c r="AY586" s="225"/>
      <c r="AZ586" s="225"/>
      <c r="BA586" s="225"/>
      <c r="BB586" s="225"/>
      <c r="BC586" s="225"/>
      <c r="BD586" s="225"/>
      <c r="BE586" s="225"/>
      <c r="BF586" s="225"/>
      <c r="BG586" s="225"/>
      <c r="BH586" s="225"/>
      <c r="BI586" s="225"/>
      <c r="BJ586" s="225"/>
      <c r="BK586" s="225"/>
      <c r="BL586" s="225"/>
      <c r="BM586" s="225"/>
      <c r="BN586" s="225"/>
      <c r="BO586" s="225"/>
      <c r="BP586" s="225"/>
      <c r="BQ586" s="225"/>
      <c r="BR586" s="225"/>
      <c r="BS586" s="225"/>
      <c r="BT586" s="225"/>
      <c r="BU586" s="225"/>
      <c r="BV586" s="225"/>
      <c r="BW586" s="225"/>
      <c r="BX586" s="225"/>
      <c r="BY586" s="225"/>
      <c r="BZ586" s="225"/>
      <c r="CA586" s="225"/>
      <c r="CB586" s="225"/>
      <c r="CC586" s="225"/>
      <c r="CD586" s="225"/>
      <c r="CE586" s="225"/>
      <c r="CF586" s="225"/>
      <c r="CG586" s="64"/>
      <c r="CH586" s="64"/>
      <c r="CI586" s="64"/>
      <c r="CJ586" s="64"/>
      <c r="CK586" s="64"/>
      <c r="CL586" s="64"/>
      <c r="CM586" s="64"/>
    </row>
    <row r="587" spans="1:173" s="1" customFormat="1" ht="45" customHeight="1" x14ac:dyDescent="0.2">
      <c r="A587" s="375"/>
      <c r="B587" s="244" t="s">
        <v>360</v>
      </c>
      <c r="C587" s="458" t="s">
        <v>714</v>
      </c>
      <c r="D587" s="651"/>
      <c r="E587" s="682"/>
      <c r="F587" s="651"/>
      <c r="G587" s="682"/>
      <c r="H587" s="651"/>
      <c r="I587" s="682"/>
      <c r="J587" s="651"/>
      <c r="K587" s="682"/>
      <c r="L587" s="651"/>
      <c r="M587" s="682"/>
      <c r="N587" s="651"/>
      <c r="O587" s="682"/>
      <c r="P587" s="651"/>
      <c r="Q587" s="682"/>
      <c r="R587" s="651"/>
      <c r="S587" s="682"/>
      <c r="T587" s="651"/>
      <c r="U587" s="682"/>
      <c r="V587" s="651"/>
      <c r="W587" s="682"/>
      <c r="X587" s="194"/>
      <c r="Y587" s="114">
        <f t="shared" si="72"/>
        <v>0</v>
      </c>
      <c r="Z587" s="372">
        <v>10</v>
      </c>
      <c r="AA587" s="258">
        <f t="shared" si="73"/>
        <v>0</v>
      </c>
      <c r="AB587" s="447"/>
      <c r="AC587" s="225"/>
      <c r="AD587" s="228"/>
      <c r="AE587" s="225"/>
      <c r="AF587" s="225"/>
      <c r="AG587" s="225"/>
      <c r="AH587" s="225"/>
      <c r="AI587" s="225"/>
      <c r="AJ587" s="225"/>
      <c r="AK587" s="225"/>
      <c r="AL587" s="225"/>
      <c r="AM587" s="225"/>
      <c r="AN587" s="225"/>
      <c r="AO587" s="225"/>
      <c r="AP587" s="225"/>
      <c r="AQ587" s="225"/>
      <c r="AR587" s="225"/>
      <c r="AS587" s="225"/>
      <c r="AT587" s="225"/>
      <c r="AU587" s="225"/>
      <c r="AV587" s="225"/>
      <c r="AW587" s="225"/>
      <c r="AX587" s="225"/>
      <c r="AY587" s="225"/>
      <c r="AZ587" s="225"/>
      <c r="BA587" s="225"/>
      <c r="BB587" s="225"/>
      <c r="BC587" s="225"/>
      <c r="BD587" s="225"/>
      <c r="BE587" s="225"/>
      <c r="BF587" s="225"/>
      <c r="BG587" s="225"/>
      <c r="BH587" s="225"/>
      <c r="BI587" s="225"/>
      <c r="BJ587" s="225"/>
      <c r="BK587" s="225"/>
      <c r="BL587" s="225"/>
      <c r="BM587" s="225"/>
      <c r="BN587" s="225"/>
      <c r="BO587" s="225"/>
      <c r="BP587" s="225"/>
      <c r="BQ587" s="225"/>
      <c r="BR587" s="225"/>
      <c r="BS587" s="225"/>
      <c r="BT587" s="225"/>
      <c r="BU587" s="225"/>
      <c r="BV587" s="225"/>
      <c r="BW587" s="225"/>
      <c r="BX587" s="225"/>
      <c r="BY587" s="225"/>
      <c r="BZ587" s="225"/>
      <c r="CA587" s="225"/>
      <c r="CB587" s="225"/>
      <c r="CC587" s="225"/>
      <c r="CD587" s="225"/>
      <c r="CE587" s="225"/>
      <c r="CF587" s="225"/>
      <c r="CG587" s="64"/>
      <c r="CH587" s="64"/>
      <c r="CI587" s="64"/>
      <c r="CJ587" s="64"/>
      <c r="CK587" s="64"/>
      <c r="CL587" s="64"/>
      <c r="CM587" s="64"/>
    </row>
    <row r="588" spans="1:173" s="1" customFormat="1" ht="27.75" customHeight="1" x14ac:dyDescent="0.2">
      <c r="A588" s="375"/>
      <c r="B588" s="244" t="s">
        <v>361</v>
      </c>
      <c r="C588" s="458" t="s">
        <v>641</v>
      </c>
      <c r="D588" s="651"/>
      <c r="E588" s="682"/>
      <c r="F588" s="651"/>
      <c r="G588" s="682"/>
      <c r="H588" s="651"/>
      <c r="I588" s="682"/>
      <c r="J588" s="651"/>
      <c r="K588" s="682"/>
      <c r="L588" s="651"/>
      <c r="M588" s="682"/>
      <c r="N588" s="651"/>
      <c r="O588" s="682"/>
      <c r="P588" s="651"/>
      <c r="Q588" s="682"/>
      <c r="R588" s="651"/>
      <c r="S588" s="682"/>
      <c r="T588" s="651"/>
      <c r="U588" s="682"/>
      <c r="V588" s="651"/>
      <c r="W588" s="682"/>
      <c r="X588" s="194"/>
      <c r="Y588" s="114">
        <f t="shared" si="72"/>
        <v>0</v>
      </c>
      <c r="Z588" s="372">
        <v>10</v>
      </c>
      <c r="AA588" s="258">
        <f t="shared" si="73"/>
        <v>0</v>
      </c>
      <c r="AB588" s="447"/>
      <c r="AC588" s="225"/>
      <c r="AD588" s="228" t="s">
        <v>52</v>
      </c>
      <c r="AE588" s="225"/>
      <c r="AF588" s="225"/>
      <c r="AG588" s="225"/>
      <c r="AH588" s="225"/>
      <c r="AI588" s="225"/>
      <c r="AJ588" s="225"/>
      <c r="AK588" s="225"/>
      <c r="AL588" s="225"/>
      <c r="AM588" s="225"/>
      <c r="AN588" s="225"/>
      <c r="AO588" s="225"/>
      <c r="AP588" s="225"/>
      <c r="AQ588" s="225"/>
      <c r="AR588" s="225"/>
      <c r="AS588" s="225"/>
      <c r="AT588" s="225"/>
      <c r="AU588" s="225"/>
      <c r="AV588" s="225"/>
      <c r="AW588" s="225"/>
      <c r="AX588" s="225"/>
      <c r="AY588" s="225"/>
      <c r="AZ588" s="225"/>
      <c r="BA588" s="225"/>
      <c r="BB588" s="225"/>
      <c r="BC588" s="225"/>
      <c r="BD588" s="225"/>
      <c r="BE588" s="225"/>
      <c r="BF588" s="225"/>
      <c r="BG588" s="225"/>
      <c r="BH588" s="225"/>
      <c r="BI588" s="225"/>
      <c r="BJ588" s="225"/>
      <c r="BK588" s="225"/>
      <c r="BL588" s="225"/>
      <c r="BM588" s="225"/>
      <c r="BN588" s="225"/>
      <c r="BO588" s="225"/>
      <c r="BP588" s="225"/>
      <c r="BQ588" s="225"/>
      <c r="BR588" s="225"/>
      <c r="BS588" s="225"/>
      <c r="BT588" s="225"/>
      <c r="BU588" s="225"/>
      <c r="BV588" s="225"/>
      <c r="BW588" s="225"/>
      <c r="BX588" s="225"/>
      <c r="BY588" s="225"/>
      <c r="BZ588" s="225"/>
      <c r="CA588" s="225"/>
      <c r="CB588" s="225"/>
      <c r="CC588" s="225"/>
      <c r="CD588" s="225"/>
      <c r="CE588" s="225"/>
      <c r="CF588" s="225"/>
      <c r="CG588" s="64"/>
      <c r="CH588" s="64"/>
      <c r="CI588" s="64"/>
      <c r="CJ588" s="64"/>
      <c r="CK588" s="64"/>
      <c r="CL588" s="64"/>
      <c r="CM588" s="64"/>
    </row>
    <row r="589" spans="1:173" s="1" customFormat="1" ht="45" customHeight="1" x14ac:dyDescent="0.2">
      <c r="A589" s="375"/>
      <c r="B589" s="244" t="s">
        <v>644</v>
      </c>
      <c r="C589" s="458" t="s">
        <v>643</v>
      </c>
      <c r="D589" s="651"/>
      <c r="E589" s="682"/>
      <c r="F589" s="651"/>
      <c r="G589" s="682"/>
      <c r="H589" s="651"/>
      <c r="I589" s="682"/>
      <c r="J589" s="651"/>
      <c r="K589" s="682"/>
      <c r="L589" s="651"/>
      <c r="M589" s="682"/>
      <c r="N589" s="651"/>
      <c r="O589" s="682"/>
      <c r="P589" s="651"/>
      <c r="Q589" s="682"/>
      <c r="R589" s="651"/>
      <c r="S589" s="682"/>
      <c r="T589" s="651"/>
      <c r="U589" s="682"/>
      <c r="V589" s="651"/>
      <c r="W589" s="682"/>
      <c r="X589" s="194"/>
      <c r="Y589" s="114">
        <f t="shared" si="72"/>
        <v>0</v>
      </c>
      <c r="Z589" s="372">
        <v>10</v>
      </c>
      <c r="AA589" s="258">
        <f t="shared" si="73"/>
        <v>0</v>
      </c>
      <c r="AB589" s="447"/>
      <c r="AC589" s="225"/>
      <c r="AD589" s="228" t="s">
        <v>52</v>
      </c>
      <c r="AE589" s="225"/>
      <c r="AF589" s="225"/>
      <c r="AG589" s="225"/>
      <c r="AH589" s="225"/>
      <c r="AI589" s="225"/>
      <c r="AJ589" s="225"/>
      <c r="AK589" s="225"/>
      <c r="AL589" s="225"/>
      <c r="AM589" s="225"/>
      <c r="AN589" s="225"/>
      <c r="AO589" s="225"/>
      <c r="AP589" s="225"/>
      <c r="AQ589" s="225"/>
      <c r="AR589" s="225"/>
      <c r="AS589" s="225"/>
      <c r="AT589" s="225"/>
      <c r="AU589" s="225"/>
      <c r="AV589" s="225"/>
      <c r="AW589" s="225"/>
      <c r="AX589" s="225"/>
      <c r="AY589" s="225"/>
      <c r="AZ589" s="225"/>
      <c r="BA589" s="225"/>
      <c r="BB589" s="225"/>
      <c r="BC589" s="225"/>
      <c r="BD589" s="225"/>
      <c r="BE589" s="225"/>
      <c r="BF589" s="225"/>
      <c r="BG589" s="225"/>
      <c r="BH589" s="225"/>
      <c r="BI589" s="225"/>
      <c r="BJ589" s="225"/>
      <c r="BK589" s="225"/>
      <c r="BL589" s="225"/>
      <c r="BM589" s="225"/>
      <c r="BN589" s="225"/>
      <c r="BO589" s="225"/>
      <c r="BP589" s="225"/>
      <c r="BQ589" s="225"/>
      <c r="BR589" s="225"/>
      <c r="BS589" s="225"/>
      <c r="BT589" s="225"/>
      <c r="BU589" s="225"/>
      <c r="BV589" s="225"/>
      <c r="BW589" s="225"/>
      <c r="BX589" s="225"/>
      <c r="BY589" s="225"/>
      <c r="BZ589" s="225"/>
      <c r="CA589" s="225"/>
      <c r="CB589" s="225"/>
      <c r="CC589" s="225"/>
      <c r="CD589" s="225"/>
      <c r="CE589" s="225"/>
      <c r="CF589" s="225"/>
      <c r="CG589" s="64"/>
      <c r="CH589" s="64"/>
      <c r="CI589" s="64"/>
      <c r="CJ589" s="64"/>
      <c r="CK589" s="64"/>
      <c r="CL589" s="64"/>
      <c r="CM589" s="64"/>
    </row>
    <row r="590" spans="1:173" s="1" customFormat="1" ht="45" customHeight="1" thickBot="1" x14ac:dyDescent="0.25">
      <c r="A590" s="375"/>
      <c r="B590" s="244" t="s">
        <v>639</v>
      </c>
      <c r="C590" s="459" t="s">
        <v>645</v>
      </c>
      <c r="D590" s="651"/>
      <c r="E590" s="682"/>
      <c r="F590" s="651"/>
      <c r="G590" s="682"/>
      <c r="H590" s="651"/>
      <c r="I590" s="682"/>
      <c r="J590" s="651"/>
      <c r="K590" s="682"/>
      <c r="L590" s="651"/>
      <c r="M590" s="682"/>
      <c r="N590" s="651"/>
      <c r="O590" s="682"/>
      <c r="P590" s="651"/>
      <c r="Q590" s="682"/>
      <c r="R590" s="651"/>
      <c r="S590" s="682"/>
      <c r="T590" s="651"/>
      <c r="U590" s="682"/>
      <c r="V590" s="651"/>
      <c r="W590" s="682"/>
      <c r="X590" s="194"/>
      <c r="Y590" s="114">
        <f t="shared" si="72"/>
        <v>0</v>
      </c>
      <c r="Z590" s="372">
        <v>10</v>
      </c>
      <c r="AA590" s="258">
        <f t="shared" si="73"/>
        <v>0</v>
      </c>
      <c r="AB590" s="447"/>
      <c r="AC590" s="225"/>
      <c r="AD590" s="228"/>
      <c r="AE590" s="225"/>
      <c r="AF590" s="225"/>
      <c r="AG590" s="225"/>
      <c r="AH590" s="225"/>
      <c r="AI590" s="225"/>
      <c r="AJ590" s="225"/>
      <c r="AK590" s="225"/>
      <c r="AL590" s="225"/>
      <c r="AM590" s="225"/>
      <c r="AN590" s="225"/>
      <c r="AO590" s="225"/>
      <c r="AP590" s="225"/>
      <c r="AQ590" s="225"/>
      <c r="AR590" s="225"/>
      <c r="AS590" s="225"/>
      <c r="AT590" s="225"/>
      <c r="AU590" s="225"/>
      <c r="AV590" s="225"/>
      <c r="AW590" s="225"/>
      <c r="AX590" s="225"/>
      <c r="AY590" s="225"/>
      <c r="AZ590" s="225"/>
      <c r="BA590" s="225"/>
      <c r="BB590" s="225"/>
      <c r="BC590" s="225"/>
      <c r="BD590" s="225"/>
      <c r="BE590" s="225"/>
      <c r="BF590" s="225"/>
      <c r="BG590" s="225"/>
      <c r="BH590" s="225"/>
      <c r="BI590" s="225"/>
      <c r="BJ590" s="225"/>
      <c r="BK590" s="225"/>
      <c r="BL590" s="225"/>
      <c r="BM590" s="225"/>
      <c r="BN590" s="225"/>
      <c r="BO590" s="225"/>
      <c r="BP590" s="225"/>
      <c r="BQ590" s="225"/>
      <c r="BR590" s="225"/>
      <c r="BS590" s="225"/>
      <c r="BT590" s="225"/>
      <c r="BU590" s="225"/>
      <c r="BV590" s="225"/>
      <c r="BW590" s="225"/>
      <c r="BX590" s="225"/>
      <c r="BY590" s="225"/>
      <c r="BZ590" s="225"/>
      <c r="CA590" s="225"/>
      <c r="CB590" s="225"/>
      <c r="CC590" s="225"/>
      <c r="CD590" s="225"/>
      <c r="CE590" s="225"/>
      <c r="CF590" s="225"/>
      <c r="CG590" s="64"/>
      <c r="CH590" s="64"/>
      <c r="CI590" s="64"/>
      <c r="CJ590" s="64"/>
      <c r="CK590" s="64"/>
      <c r="CL590" s="64"/>
      <c r="CM590" s="64"/>
    </row>
    <row r="591" spans="1:173" ht="20.25" customHeight="1" thickTop="1" thickBot="1" x14ac:dyDescent="0.25">
      <c r="A591" s="375"/>
      <c r="B591" s="20"/>
      <c r="C591" s="13"/>
      <c r="D591" s="697" t="s">
        <v>199</v>
      </c>
      <c r="E591" s="709"/>
      <c r="F591" s="709"/>
      <c r="G591" s="709"/>
      <c r="H591" s="709"/>
      <c r="I591" s="709"/>
      <c r="J591" s="709"/>
      <c r="K591" s="709"/>
      <c r="L591" s="709"/>
      <c r="M591" s="709"/>
      <c r="N591" s="709"/>
      <c r="O591" s="709"/>
      <c r="P591" s="709"/>
      <c r="Q591" s="709"/>
      <c r="R591" s="709"/>
      <c r="S591" s="709"/>
      <c r="T591" s="709"/>
      <c r="U591" s="709"/>
      <c r="V591" s="709"/>
      <c r="W591" s="709"/>
      <c r="X591" s="782"/>
      <c r="Y591" s="65">
        <f>SUM(Y583:Y590)</f>
        <v>0</v>
      </c>
      <c r="Z591" s="380">
        <f>SUM(Z583:Z590)</f>
        <v>80</v>
      </c>
      <c r="AA591" s="256"/>
      <c r="AB591" s="64"/>
      <c r="AD591" s="235"/>
    </row>
    <row r="592" spans="1:173" ht="20.25" customHeight="1" thickBot="1" x14ac:dyDescent="0.25">
      <c r="A592" s="365"/>
      <c r="B592" s="28"/>
      <c r="C592" s="404"/>
      <c r="D592" s="700"/>
      <c r="E592" s="735"/>
      <c r="F592" s="781">
        <v>40</v>
      </c>
      <c r="G592" s="694"/>
      <c r="H592" s="694"/>
      <c r="I592" s="694"/>
      <c r="J592" s="694"/>
      <c r="K592" s="694"/>
      <c r="L592" s="694"/>
      <c r="M592" s="694"/>
      <c r="N592" s="694"/>
      <c r="O592" s="694"/>
      <c r="P592" s="694"/>
      <c r="Q592" s="694"/>
      <c r="R592" s="694"/>
      <c r="S592" s="694"/>
      <c r="T592" s="694"/>
      <c r="U592" s="694"/>
      <c r="V592" s="694"/>
      <c r="W592" s="694"/>
      <c r="X592" s="694"/>
      <c r="Y592" s="694"/>
      <c r="Z592" s="695"/>
      <c r="AA592" s="256"/>
      <c r="AB592" s="64"/>
      <c r="AD592" s="235"/>
    </row>
    <row r="593" spans="1:173" s="342" customFormat="1" ht="48" customHeight="1" thickBot="1" x14ac:dyDescent="0.25">
      <c r="A593" s="362" t="s">
        <v>1233</v>
      </c>
      <c r="B593" s="301">
        <v>7300</v>
      </c>
      <c r="C593" s="176" t="s">
        <v>228</v>
      </c>
      <c r="D593" s="323"/>
      <c r="E593" s="320"/>
      <c r="F593" s="323"/>
      <c r="G593" s="321"/>
      <c r="H593" s="322"/>
      <c r="I593" s="320"/>
      <c r="J593" s="445"/>
      <c r="K593" s="321"/>
      <c r="L593" s="34" t="s">
        <v>573</v>
      </c>
      <c r="M593" s="320"/>
      <c r="N593" s="323"/>
      <c r="O593" s="321"/>
      <c r="P593" s="322"/>
      <c r="Q593" s="320"/>
      <c r="R593" s="323"/>
      <c r="S593" s="321"/>
      <c r="T593" s="322"/>
      <c r="U593" s="320"/>
      <c r="V593" s="323"/>
      <c r="W593" s="321"/>
      <c r="X593" s="74"/>
      <c r="Y593" s="180"/>
      <c r="Z593" s="391"/>
      <c r="AA593" s="258"/>
      <c r="AB593" s="64"/>
      <c r="AC593" s="225"/>
      <c r="AD593" s="228"/>
      <c r="AE593" s="225"/>
      <c r="AF593" s="225"/>
      <c r="AG593" s="225"/>
      <c r="AH593" s="225"/>
      <c r="AI593" s="225"/>
      <c r="AJ593" s="225"/>
      <c r="AK593" s="225"/>
      <c r="AL593" s="225"/>
      <c r="AM593" s="225"/>
      <c r="AN593" s="225"/>
      <c r="AO593" s="225"/>
      <c r="AP593" s="225"/>
      <c r="AQ593" s="225"/>
      <c r="AR593" s="225"/>
      <c r="AS593" s="225"/>
      <c r="AT593" s="225"/>
      <c r="AU593" s="225"/>
      <c r="AV593" s="225"/>
      <c r="AW593" s="225"/>
      <c r="AX593" s="225"/>
      <c r="AY593" s="225"/>
      <c r="AZ593" s="225"/>
      <c r="BA593" s="225"/>
      <c r="BB593" s="225"/>
      <c r="BC593" s="225"/>
      <c r="BD593" s="225"/>
      <c r="BE593" s="225"/>
      <c r="BF593" s="225"/>
      <c r="BG593" s="225"/>
      <c r="BH593" s="225"/>
      <c r="BI593" s="225"/>
      <c r="BJ593" s="225"/>
      <c r="BK593" s="225"/>
      <c r="BL593" s="225"/>
      <c r="BM593" s="225"/>
      <c r="BN593" s="225"/>
      <c r="BO593" s="225"/>
      <c r="BP593" s="225"/>
      <c r="BQ593" s="225"/>
      <c r="BR593" s="225"/>
      <c r="BS593" s="225"/>
      <c r="BT593" s="225"/>
      <c r="BU593" s="225"/>
      <c r="BV593" s="225"/>
      <c r="BW593" s="225"/>
      <c r="BX593" s="225"/>
      <c r="BY593" s="225"/>
      <c r="BZ593" s="225"/>
      <c r="CA593" s="225"/>
      <c r="CB593" s="225"/>
      <c r="CC593" s="225"/>
      <c r="CD593" s="225"/>
      <c r="CE593" s="225"/>
      <c r="CF593" s="225"/>
      <c r="CG593" s="64"/>
      <c r="CH593" s="64"/>
      <c r="CI593" s="64"/>
      <c r="CJ593" s="64"/>
      <c r="CK593" s="64"/>
      <c r="CL593" s="64"/>
      <c r="CM593" s="64"/>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row>
    <row r="594" spans="1:173" s="1" customFormat="1" ht="45" customHeight="1" x14ac:dyDescent="0.2">
      <c r="A594" s="375"/>
      <c r="B594" s="244" t="s">
        <v>173</v>
      </c>
      <c r="C594" s="137" t="s">
        <v>646</v>
      </c>
      <c r="D594" s="651"/>
      <c r="E594" s="682"/>
      <c r="F594" s="651"/>
      <c r="G594" s="682"/>
      <c r="H594" s="651"/>
      <c r="I594" s="682"/>
      <c r="J594" s="651"/>
      <c r="K594" s="682"/>
      <c r="L594" s="651"/>
      <c r="M594" s="682"/>
      <c r="N594" s="651"/>
      <c r="O594" s="682"/>
      <c r="P594" s="651"/>
      <c r="Q594" s="682"/>
      <c r="R594" s="651"/>
      <c r="S594" s="682"/>
      <c r="T594" s="651"/>
      <c r="U594" s="682"/>
      <c r="V594" s="651"/>
      <c r="W594" s="682"/>
      <c r="X594" s="194"/>
      <c r="Y594" s="278">
        <f>IF(OR(D594="s",F594="s",H594="s",J594="s",L594="s",N594="s",P594="s",R594="s",T594="s",V594="s"), 0, IF(OR(D594="a",F594="a",H594="a",J594="a",L594="a",N594="a",P594="a",R594="a",T594="a",V594="a"),Z594,0))</f>
        <v>0</v>
      </c>
      <c r="Z594" s="376">
        <v>10</v>
      </c>
      <c r="AA594" s="258">
        <f>COUNTIF(D594:W594,"a")+COUNTIF(D594:W594,"s")</f>
        <v>0</v>
      </c>
      <c r="AB594" s="447"/>
      <c r="AC594" s="225"/>
      <c r="AD594" s="228"/>
      <c r="AE594" s="225"/>
      <c r="AF594" s="225"/>
      <c r="AG594" s="225"/>
      <c r="AH594" s="225"/>
      <c r="AI594" s="225"/>
      <c r="AJ594" s="225"/>
      <c r="AK594" s="225"/>
      <c r="AL594" s="225"/>
      <c r="AM594" s="225"/>
      <c r="AN594" s="225"/>
      <c r="AO594" s="225"/>
      <c r="AP594" s="225"/>
      <c r="AQ594" s="225"/>
      <c r="AR594" s="225"/>
      <c r="AS594" s="225"/>
      <c r="AT594" s="225"/>
      <c r="AU594" s="225"/>
      <c r="AV594" s="225"/>
      <c r="AW594" s="225"/>
      <c r="AX594" s="225"/>
      <c r="AY594" s="225"/>
      <c r="AZ594" s="225"/>
      <c r="BA594" s="225"/>
      <c r="BB594" s="225"/>
      <c r="BC594" s="225"/>
      <c r="BD594" s="225"/>
      <c r="BE594" s="225"/>
      <c r="BF594" s="225"/>
      <c r="BG594" s="225"/>
      <c r="BH594" s="225"/>
      <c r="BI594" s="225"/>
      <c r="BJ594" s="225"/>
      <c r="BK594" s="225"/>
      <c r="BL594" s="225"/>
      <c r="BM594" s="225"/>
      <c r="BN594" s="225"/>
      <c r="BO594" s="225"/>
      <c r="BP594" s="225"/>
      <c r="BQ594" s="225"/>
      <c r="BR594" s="225"/>
      <c r="BS594" s="225"/>
      <c r="BT594" s="225"/>
      <c r="BU594" s="225"/>
      <c r="BV594" s="225"/>
      <c r="BW594" s="225"/>
      <c r="BX594" s="225"/>
      <c r="BY594" s="225"/>
      <c r="BZ594" s="225"/>
      <c r="CA594" s="225"/>
      <c r="CB594" s="225"/>
      <c r="CC594" s="225"/>
      <c r="CD594" s="225"/>
      <c r="CE594" s="225"/>
      <c r="CF594" s="225"/>
      <c r="CG594" s="64"/>
      <c r="CH594" s="64"/>
      <c r="CI594" s="64"/>
      <c r="CJ594" s="64"/>
      <c r="CK594" s="64"/>
      <c r="CL594" s="64"/>
      <c r="CM594" s="64"/>
    </row>
    <row r="595" spans="1:173" s="1" customFormat="1" ht="45" customHeight="1" x14ac:dyDescent="0.2">
      <c r="A595" s="375"/>
      <c r="B595" s="244" t="s">
        <v>174</v>
      </c>
      <c r="C595" s="137" t="s">
        <v>647</v>
      </c>
      <c r="D595" s="651"/>
      <c r="E595" s="682"/>
      <c r="F595" s="651"/>
      <c r="G595" s="682"/>
      <c r="H595" s="651"/>
      <c r="I595" s="682"/>
      <c r="J595" s="651"/>
      <c r="K595" s="682"/>
      <c r="L595" s="651"/>
      <c r="M595" s="682"/>
      <c r="N595" s="651"/>
      <c r="O595" s="682"/>
      <c r="P595" s="651"/>
      <c r="Q595" s="682"/>
      <c r="R595" s="651"/>
      <c r="S595" s="682"/>
      <c r="T595" s="651"/>
      <c r="U595" s="682"/>
      <c r="V595" s="651"/>
      <c r="W595" s="682"/>
      <c r="X595" s="194"/>
      <c r="Y595" s="278">
        <f>IF(OR(D595="s",F595="s",H595="s",J595="s",L595="s",N595="s",P595="s",R595="s",T595="s",V595="s"), 0, IF(OR(D595="a",F595="a",H595="a",J595="a",L595="a",N595="a",P595="a",R595="a",T595="a",V595="a"),Z595,0))</f>
        <v>0</v>
      </c>
      <c r="Z595" s="376">
        <v>15</v>
      </c>
      <c r="AA595" s="258">
        <f>COUNTIF(D595:W595,"a")+COUNTIF(D595:W595,"s")</f>
        <v>0</v>
      </c>
      <c r="AB595" s="447"/>
      <c r="AC595" s="225"/>
      <c r="AD595" s="228" t="s">
        <v>52</v>
      </c>
      <c r="AE595" s="225"/>
      <c r="AF595" s="225"/>
      <c r="AG595" s="225"/>
      <c r="AH595" s="225"/>
      <c r="AI595" s="225"/>
      <c r="AJ595" s="225"/>
      <c r="AK595" s="225"/>
      <c r="AL595" s="225"/>
      <c r="AM595" s="225"/>
      <c r="AN595" s="225"/>
      <c r="AO595" s="225"/>
      <c r="AP595" s="225"/>
      <c r="AQ595" s="225"/>
      <c r="AR595" s="225"/>
      <c r="AS595" s="225"/>
      <c r="AT595" s="225"/>
      <c r="AU595" s="225"/>
      <c r="AV595" s="225"/>
      <c r="AW595" s="225"/>
      <c r="AX595" s="225"/>
      <c r="AY595" s="225"/>
      <c r="AZ595" s="225"/>
      <c r="BA595" s="225"/>
      <c r="BB595" s="225"/>
      <c r="BC595" s="225"/>
      <c r="BD595" s="225"/>
      <c r="BE595" s="225"/>
      <c r="BF595" s="225"/>
      <c r="BG595" s="225"/>
      <c r="BH595" s="225"/>
      <c r="BI595" s="225"/>
      <c r="BJ595" s="225"/>
      <c r="BK595" s="225"/>
      <c r="BL595" s="225"/>
      <c r="BM595" s="225"/>
      <c r="BN595" s="225"/>
      <c r="BO595" s="225"/>
      <c r="BP595" s="225"/>
      <c r="BQ595" s="225"/>
      <c r="BR595" s="225"/>
      <c r="BS595" s="225"/>
      <c r="BT595" s="225"/>
      <c r="BU595" s="225"/>
      <c r="BV595" s="225"/>
      <c r="BW595" s="225"/>
      <c r="BX595" s="225"/>
      <c r="BY595" s="225"/>
      <c r="BZ595" s="225"/>
      <c r="CA595" s="225"/>
      <c r="CB595" s="225"/>
      <c r="CC595" s="225"/>
      <c r="CD595" s="225"/>
      <c r="CE595" s="225"/>
      <c r="CF595" s="225"/>
      <c r="CG595" s="64"/>
      <c r="CH595" s="64"/>
      <c r="CI595" s="64"/>
      <c r="CJ595" s="64"/>
      <c r="CK595" s="64"/>
      <c r="CL595" s="64"/>
      <c r="CM595" s="64"/>
    </row>
    <row r="596" spans="1:173" s="1" customFormat="1" ht="45" customHeight="1" x14ac:dyDescent="0.2">
      <c r="A596" s="375"/>
      <c r="B596" s="244" t="s">
        <v>187</v>
      </c>
      <c r="C596" s="137" t="s">
        <v>648</v>
      </c>
      <c r="D596" s="651"/>
      <c r="E596" s="682"/>
      <c r="F596" s="651"/>
      <c r="G596" s="682"/>
      <c r="H596" s="651"/>
      <c r="I596" s="682"/>
      <c r="J596" s="651"/>
      <c r="K596" s="682"/>
      <c r="L596" s="651"/>
      <c r="M596" s="682"/>
      <c r="N596" s="651"/>
      <c r="O596" s="682"/>
      <c r="P596" s="651"/>
      <c r="Q596" s="682"/>
      <c r="R596" s="651"/>
      <c r="S596" s="682"/>
      <c r="T596" s="651"/>
      <c r="U596" s="682"/>
      <c r="V596" s="651"/>
      <c r="W596" s="682"/>
      <c r="X596" s="194"/>
      <c r="Y596" s="278">
        <f>IF(OR(D596="s",F596="s",H596="s",J596="s",L596="s",N596="s",P596="s",R596="s",T596="s",V596="s"), 0, IF(OR(D596="a",F596="a",H596="a",J596="a",L596="a",N596="a",P596="a",R596="a",T596="a",V596="a"),Z596,0))</f>
        <v>0</v>
      </c>
      <c r="Z596" s="376">
        <v>10</v>
      </c>
      <c r="AA596" s="258">
        <f>COUNTIF(D596:W596,"a")+COUNTIF(D596:W596,"s")</f>
        <v>0</v>
      </c>
      <c r="AB596" s="447"/>
      <c r="AC596" s="225"/>
      <c r="AD596" s="228"/>
      <c r="AE596" s="225"/>
      <c r="AF596" s="225"/>
      <c r="AG596" s="225"/>
      <c r="AH596" s="225"/>
      <c r="AI596" s="225"/>
      <c r="AJ596" s="225"/>
      <c r="AK596" s="225"/>
      <c r="AL596" s="225"/>
      <c r="AM596" s="225"/>
      <c r="AN596" s="225"/>
      <c r="AO596" s="225"/>
      <c r="AP596" s="225"/>
      <c r="AQ596" s="225"/>
      <c r="AR596" s="225"/>
      <c r="AS596" s="225"/>
      <c r="AT596" s="225"/>
      <c r="AU596" s="225"/>
      <c r="AV596" s="225"/>
      <c r="AW596" s="225"/>
      <c r="AX596" s="225"/>
      <c r="AY596" s="225"/>
      <c r="AZ596" s="225"/>
      <c r="BA596" s="225"/>
      <c r="BB596" s="225"/>
      <c r="BC596" s="225"/>
      <c r="BD596" s="225"/>
      <c r="BE596" s="225"/>
      <c r="BF596" s="225"/>
      <c r="BG596" s="225"/>
      <c r="BH596" s="225"/>
      <c r="BI596" s="225"/>
      <c r="BJ596" s="225"/>
      <c r="BK596" s="225"/>
      <c r="BL596" s="225"/>
      <c r="BM596" s="225"/>
      <c r="BN596" s="225"/>
      <c r="BO596" s="225"/>
      <c r="BP596" s="225"/>
      <c r="BQ596" s="225"/>
      <c r="BR596" s="225"/>
      <c r="BS596" s="225"/>
      <c r="BT596" s="225"/>
      <c r="BU596" s="225"/>
      <c r="BV596" s="225"/>
      <c r="BW596" s="225"/>
      <c r="BX596" s="225"/>
      <c r="BY596" s="225"/>
      <c r="BZ596" s="225"/>
      <c r="CA596" s="225"/>
      <c r="CB596" s="225"/>
      <c r="CC596" s="225"/>
      <c r="CD596" s="225"/>
      <c r="CE596" s="225"/>
      <c r="CF596" s="225"/>
      <c r="CG596" s="64"/>
      <c r="CH596" s="64"/>
      <c r="CI596" s="64"/>
      <c r="CJ596" s="64"/>
      <c r="CK596" s="64"/>
      <c r="CL596" s="64"/>
      <c r="CM596" s="64"/>
    </row>
    <row r="597" spans="1:173" s="1" customFormat="1" ht="45" customHeight="1" x14ac:dyDescent="0.2">
      <c r="A597" s="375"/>
      <c r="B597" s="244" t="s">
        <v>649</v>
      </c>
      <c r="C597" s="137" t="s">
        <v>650</v>
      </c>
      <c r="D597" s="651"/>
      <c r="E597" s="682"/>
      <c r="F597" s="651"/>
      <c r="G597" s="682"/>
      <c r="H597" s="651"/>
      <c r="I597" s="682"/>
      <c r="J597" s="651"/>
      <c r="K597" s="682"/>
      <c r="L597" s="651"/>
      <c r="M597" s="682"/>
      <c r="N597" s="651"/>
      <c r="O597" s="682"/>
      <c r="P597" s="651"/>
      <c r="Q597" s="682"/>
      <c r="R597" s="651"/>
      <c r="S597" s="682"/>
      <c r="T597" s="651"/>
      <c r="U597" s="682"/>
      <c r="V597" s="651"/>
      <c r="W597" s="682"/>
      <c r="X597" s="194"/>
      <c r="Y597" s="278">
        <f t="shared" ref="Y597:Y601" si="74">IF(OR(D597="s",F597="s",H597="s",J597="s",L597="s",N597="s",P597="s",R597="s",T597="s",V597="s"), 0, IF(OR(D597="a",F597="a",H597="a",J597="a",L597="a",N597="a",P597="a",R597="a",T597="a",V597="a"),Z597,0))</f>
        <v>0</v>
      </c>
      <c r="Z597" s="376">
        <v>5</v>
      </c>
      <c r="AA597" s="258">
        <f t="shared" ref="AA597:AA598" si="75">COUNTIF(D597:W597,"a")+COUNTIF(D597:W597,"s")</f>
        <v>0</v>
      </c>
      <c r="AB597" s="447"/>
      <c r="AC597" s="225"/>
      <c r="AD597" s="228"/>
      <c r="AE597" s="225"/>
      <c r="AF597" s="225"/>
      <c r="AG597" s="225"/>
      <c r="AH597" s="225"/>
      <c r="AI597" s="225"/>
      <c r="AJ597" s="225"/>
      <c r="AK597" s="225"/>
      <c r="AL597" s="225"/>
      <c r="AM597" s="225"/>
      <c r="AN597" s="225"/>
      <c r="AO597" s="225"/>
      <c r="AP597" s="225"/>
      <c r="AQ597" s="225"/>
      <c r="AR597" s="225"/>
      <c r="AS597" s="225"/>
      <c r="AT597" s="225"/>
      <c r="AU597" s="225"/>
      <c r="AV597" s="225"/>
      <c r="AW597" s="225"/>
      <c r="AX597" s="225"/>
      <c r="AY597" s="225"/>
      <c r="AZ597" s="225"/>
      <c r="BA597" s="225"/>
      <c r="BB597" s="225"/>
      <c r="BC597" s="225"/>
      <c r="BD597" s="225"/>
      <c r="BE597" s="225"/>
      <c r="BF597" s="225"/>
      <c r="BG597" s="225"/>
      <c r="BH597" s="225"/>
      <c r="BI597" s="225"/>
      <c r="BJ597" s="225"/>
      <c r="BK597" s="225"/>
      <c r="BL597" s="225"/>
      <c r="BM597" s="225"/>
      <c r="BN597" s="225"/>
      <c r="BO597" s="225"/>
      <c r="BP597" s="225"/>
      <c r="BQ597" s="225"/>
      <c r="BR597" s="225"/>
      <c r="BS597" s="225"/>
      <c r="BT597" s="225"/>
      <c r="BU597" s="225"/>
      <c r="BV597" s="225"/>
      <c r="BW597" s="225"/>
      <c r="BX597" s="225"/>
      <c r="BY597" s="225"/>
      <c r="BZ597" s="225"/>
      <c r="CA597" s="225"/>
      <c r="CB597" s="225"/>
      <c r="CC597" s="225"/>
      <c r="CD597" s="225"/>
      <c r="CE597" s="225"/>
      <c r="CF597" s="225"/>
      <c r="CG597" s="64"/>
      <c r="CH597" s="64"/>
      <c r="CI597" s="64"/>
      <c r="CJ597" s="64"/>
      <c r="CK597" s="64"/>
      <c r="CL597" s="64"/>
      <c r="CM597" s="64"/>
    </row>
    <row r="598" spans="1:173" s="1" customFormat="1" ht="45" customHeight="1" x14ac:dyDescent="0.2">
      <c r="A598" s="375"/>
      <c r="B598" s="244" t="s">
        <v>651</v>
      </c>
      <c r="C598" s="137" t="s">
        <v>652</v>
      </c>
      <c r="D598" s="651"/>
      <c r="E598" s="682"/>
      <c r="F598" s="651"/>
      <c r="G598" s="682"/>
      <c r="H598" s="651"/>
      <c r="I598" s="682"/>
      <c r="J598" s="651"/>
      <c r="K598" s="682"/>
      <c r="L598" s="651"/>
      <c r="M598" s="682"/>
      <c r="N598" s="651"/>
      <c r="O598" s="682"/>
      <c r="P598" s="651"/>
      <c r="Q598" s="682"/>
      <c r="R598" s="651"/>
      <c r="S598" s="682"/>
      <c r="T598" s="651"/>
      <c r="U598" s="682"/>
      <c r="V598" s="651"/>
      <c r="W598" s="682"/>
      <c r="X598" s="194"/>
      <c r="Y598" s="278">
        <f t="shared" si="74"/>
        <v>0</v>
      </c>
      <c r="Z598" s="376">
        <v>5</v>
      </c>
      <c r="AA598" s="258">
        <f t="shared" si="75"/>
        <v>0</v>
      </c>
      <c r="AB598" s="447"/>
      <c r="AC598" s="225"/>
      <c r="AD598" s="228"/>
      <c r="AE598" s="225"/>
      <c r="AF598" s="225"/>
      <c r="AG598" s="225"/>
      <c r="AH598" s="225"/>
      <c r="AI598" s="225"/>
      <c r="AJ598" s="225"/>
      <c r="AK598" s="225"/>
      <c r="AL598" s="225"/>
      <c r="AM598" s="225"/>
      <c r="AN598" s="225"/>
      <c r="AO598" s="225"/>
      <c r="AP598" s="225"/>
      <c r="AQ598" s="225"/>
      <c r="AR598" s="225"/>
      <c r="AS598" s="225"/>
      <c r="AT598" s="225"/>
      <c r="AU598" s="225"/>
      <c r="AV598" s="225"/>
      <c r="AW598" s="225"/>
      <c r="AX598" s="225"/>
      <c r="AY598" s="225"/>
      <c r="AZ598" s="225"/>
      <c r="BA598" s="225"/>
      <c r="BB598" s="225"/>
      <c r="BC598" s="225"/>
      <c r="BD598" s="225"/>
      <c r="BE598" s="225"/>
      <c r="BF598" s="225"/>
      <c r="BG598" s="225"/>
      <c r="BH598" s="225"/>
      <c r="BI598" s="225"/>
      <c r="BJ598" s="225"/>
      <c r="BK598" s="225"/>
      <c r="BL598" s="225"/>
      <c r="BM598" s="225"/>
      <c r="BN598" s="225"/>
      <c r="BO598" s="225"/>
      <c r="BP598" s="225"/>
      <c r="BQ598" s="225"/>
      <c r="BR598" s="225"/>
      <c r="BS598" s="225"/>
      <c r="BT598" s="225"/>
      <c r="BU598" s="225"/>
      <c r="BV598" s="225"/>
      <c r="BW598" s="225"/>
      <c r="BX598" s="225"/>
      <c r="BY598" s="225"/>
      <c r="BZ598" s="225"/>
      <c r="CA598" s="225"/>
      <c r="CB598" s="225"/>
      <c r="CC598" s="225"/>
      <c r="CD598" s="225"/>
      <c r="CE598" s="225"/>
      <c r="CF598" s="225"/>
      <c r="CG598" s="64"/>
      <c r="CH598" s="64"/>
      <c r="CI598" s="64"/>
      <c r="CJ598" s="64"/>
      <c r="CK598" s="64"/>
      <c r="CL598" s="64"/>
      <c r="CM598" s="64"/>
    </row>
    <row r="599" spans="1:173" s="1" customFormat="1" ht="45" customHeight="1" x14ac:dyDescent="0.2">
      <c r="A599" s="375"/>
      <c r="B599" s="244" t="s">
        <v>215</v>
      </c>
      <c r="C599" s="137" t="s">
        <v>653</v>
      </c>
      <c r="D599" s="651"/>
      <c r="E599" s="682"/>
      <c r="F599" s="651"/>
      <c r="G599" s="682"/>
      <c r="H599" s="651"/>
      <c r="I599" s="682"/>
      <c r="J599" s="651"/>
      <c r="K599" s="682"/>
      <c r="L599" s="651"/>
      <c r="M599" s="682"/>
      <c r="N599" s="651"/>
      <c r="O599" s="682"/>
      <c r="P599" s="651"/>
      <c r="Q599" s="682"/>
      <c r="R599" s="651"/>
      <c r="S599" s="682"/>
      <c r="T599" s="651"/>
      <c r="U599" s="682"/>
      <c r="V599" s="651"/>
      <c r="W599" s="682"/>
      <c r="X599" s="194"/>
      <c r="Y599" s="278">
        <f t="shared" si="74"/>
        <v>0</v>
      </c>
      <c r="Z599" s="376">
        <v>5</v>
      </c>
      <c r="AA599" s="258">
        <f>IF((COUNTIF(D599:W599,"a")+COUNTIF(D599:W599,"s"))&gt;0,IF(OR((COUNTIF(D601:W601,"a")+COUNTIF(D601:W601,"s"))),0,COUNTIF(D599:W599,"a")+COUNTIF(D599:W599,"s")),COUNTIF(D599:W599,"a")+COUNTIF(D599:W599,"s"))</f>
        <v>0</v>
      </c>
      <c r="AB599" s="254"/>
      <c r="AC599" s="225"/>
      <c r="AD599" s="228" t="s">
        <v>52</v>
      </c>
      <c r="AE599" s="225"/>
      <c r="AF599" s="225"/>
      <c r="AG599" s="225"/>
      <c r="AH599" s="225"/>
      <c r="AI599" s="225"/>
      <c r="AJ599" s="225"/>
      <c r="AK599" s="225"/>
      <c r="AL599" s="225"/>
      <c r="AM599" s="225"/>
      <c r="AN599" s="225"/>
      <c r="AO599" s="225"/>
      <c r="AP599" s="225"/>
      <c r="AQ599" s="225"/>
      <c r="AR599" s="225"/>
      <c r="AS599" s="225"/>
      <c r="AT599" s="225"/>
      <c r="AU599" s="225"/>
      <c r="AV599" s="225"/>
      <c r="AW599" s="225"/>
      <c r="AX599" s="225"/>
      <c r="AY599" s="225"/>
      <c r="AZ599" s="225"/>
      <c r="BA599" s="225"/>
      <c r="BB599" s="225"/>
      <c r="BC599" s="225"/>
      <c r="BD599" s="225"/>
      <c r="BE599" s="225"/>
      <c r="BF599" s="225"/>
      <c r="BG599" s="225"/>
      <c r="BH599" s="225"/>
      <c r="BI599" s="225"/>
      <c r="BJ599" s="225"/>
      <c r="BK599" s="225"/>
      <c r="BL599" s="225"/>
      <c r="BM599" s="225"/>
      <c r="BN599" s="225"/>
      <c r="BO599" s="225"/>
      <c r="BP599" s="225"/>
      <c r="BQ599" s="225"/>
      <c r="BR599" s="225"/>
      <c r="BS599" s="225"/>
      <c r="BT599" s="225"/>
      <c r="BU599" s="225"/>
      <c r="BV599" s="225"/>
      <c r="BW599" s="225"/>
      <c r="BX599" s="225"/>
      <c r="BY599" s="225"/>
      <c r="BZ599" s="225"/>
      <c r="CA599" s="225"/>
      <c r="CB599" s="225"/>
      <c r="CC599" s="225"/>
      <c r="CD599" s="225"/>
      <c r="CE599" s="225"/>
      <c r="CF599" s="225"/>
      <c r="CG599" s="64"/>
      <c r="CH599" s="64"/>
      <c r="CI599" s="64"/>
      <c r="CJ599" s="64"/>
      <c r="CK599" s="64"/>
      <c r="CL599" s="64"/>
      <c r="CM599" s="64"/>
    </row>
    <row r="600" spans="1:173" s="1" customFormat="1" ht="45" customHeight="1" x14ac:dyDescent="0.2">
      <c r="A600" s="375"/>
      <c r="B600" s="244" t="s">
        <v>654</v>
      </c>
      <c r="C600" s="137" t="s">
        <v>655</v>
      </c>
      <c r="D600" s="651"/>
      <c r="E600" s="682"/>
      <c r="F600" s="651"/>
      <c r="G600" s="682"/>
      <c r="H600" s="651"/>
      <c r="I600" s="682"/>
      <c r="J600" s="651"/>
      <c r="K600" s="682"/>
      <c r="L600" s="651"/>
      <c r="M600" s="682"/>
      <c r="N600" s="651"/>
      <c r="O600" s="682"/>
      <c r="P600" s="651"/>
      <c r="Q600" s="682"/>
      <c r="R600" s="651"/>
      <c r="S600" s="682"/>
      <c r="T600" s="651"/>
      <c r="U600" s="682"/>
      <c r="V600" s="651"/>
      <c r="W600" s="682"/>
      <c r="X600" s="194"/>
      <c r="Y600" s="107">
        <f t="shared" si="74"/>
        <v>0</v>
      </c>
      <c r="Z600" s="376">
        <v>5</v>
      </c>
      <c r="AA600" s="258">
        <f>IF((COUNTIF(D600:W600,"a")+COUNTIF(D600:W600,"s"))&gt;0,IF(OR((COUNTIF(D601:W601,"a")+COUNTIF(D601:W601,"s"))),0,COUNTIF(D600:W600,"a")+COUNTIF(D600:W600,"s")),COUNTIF(D600:W600,"a")+COUNTIF(D600:W600,"s"))</f>
        <v>0</v>
      </c>
      <c r="AB600" s="254"/>
      <c r="AC600" s="225"/>
      <c r="AD600" s="228" t="s">
        <v>52</v>
      </c>
      <c r="AE600" s="225"/>
      <c r="AF600" s="225"/>
      <c r="AG600" s="225"/>
      <c r="AH600" s="225"/>
      <c r="AI600" s="225"/>
      <c r="AJ600" s="225"/>
      <c r="AK600" s="225"/>
      <c r="AL600" s="225"/>
      <c r="AM600" s="225"/>
      <c r="AN600" s="225"/>
      <c r="AO600" s="225"/>
      <c r="AP600" s="225"/>
      <c r="AQ600" s="225"/>
      <c r="AR600" s="225"/>
      <c r="AS600" s="225"/>
      <c r="AT600" s="225"/>
      <c r="AU600" s="225"/>
      <c r="AV600" s="225"/>
      <c r="AW600" s="225"/>
      <c r="AX600" s="225"/>
      <c r="AY600" s="225"/>
      <c r="AZ600" s="225"/>
      <c r="BA600" s="225"/>
      <c r="BB600" s="225"/>
      <c r="BC600" s="225"/>
      <c r="BD600" s="225"/>
      <c r="BE600" s="225"/>
      <c r="BF600" s="225"/>
      <c r="BG600" s="225"/>
      <c r="BH600" s="225"/>
      <c r="BI600" s="225"/>
      <c r="BJ600" s="225"/>
      <c r="BK600" s="225"/>
      <c r="BL600" s="225"/>
      <c r="BM600" s="225"/>
      <c r="BN600" s="225"/>
      <c r="BO600" s="225"/>
      <c r="BP600" s="225"/>
      <c r="BQ600" s="225"/>
      <c r="BR600" s="225"/>
      <c r="BS600" s="225"/>
      <c r="BT600" s="225"/>
      <c r="BU600" s="225"/>
      <c r="BV600" s="225"/>
      <c r="BW600" s="225"/>
      <c r="BX600" s="225"/>
      <c r="BY600" s="225"/>
      <c r="BZ600" s="225"/>
      <c r="CA600" s="225"/>
      <c r="CB600" s="225"/>
      <c r="CC600" s="225"/>
      <c r="CD600" s="225"/>
      <c r="CE600" s="225"/>
      <c r="CF600" s="225"/>
      <c r="CG600" s="64"/>
      <c r="CH600" s="64"/>
      <c r="CI600" s="64"/>
      <c r="CJ600" s="64"/>
      <c r="CK600" s="64"/>
      <c r="CL600" s="64"/>
      <c r="CM600" s="64"/>
    </row>
    <row r="601" spans="1:173" s="1" customFormat="1" ht="45" customHeight="1" x14ac:dyDescent="0.2">
      <c r="A601" s="375"/>
      <c r="B601" s="460" t="s">
        <v>656</v>
      </c>
      <c r="C601" s="461" t="s">
        <v>657</v>
      </c>
      <c r="D601" s="651"/>
      <c r="E601" s="682"/>
      <c r="F601" s="651"/>
      <c r="G601" s="682"/>
      <c r="H601" s="651"/>
      <c r="I601" s="682"/>
      <c r="J601" s="651"/>
      <c r="K601" s="682"/>
      <c r="L601" s="651"/>
      <c r="M601" s="682"/>
      <c r="N601" s="651"/>
      <c r="O601" s="682"/>
      <c r="P601" s="651"/>
      <c r="Q601" s="682"/>
      <c r="R601" s="651"/>
      <c r="S601" s="682"/>
      <c r="T601" s="651"/>
      <c r="U601" s="682"/>
      <c r="V601" s="651"/>
      <c r="W601" s="682"/>
      <c r="X601" s="194"/>
      <c r="Y601" s="330">
        <f t="shared" si="74"/>
        <v>0</v>
      </c>
      <c r="Z601" s="376">
        <v>10</v>
      </c>
      <c r="AA601" s="258">
        <f>IF((COUNTIF(D601:W601,"a")+COUNTIF(D601:W601,"s"))&gt;0,IF((COUNTIF(D599:W600,"a")+COUNTIF(D599:W600,"s"))&gt;0,0,COUNTIF(D601:W601,"a")+COUNTIF(D601:W601,"s")), COUNTIF(D601:W601,"a")+COUNTIF(D601:W601,"s"))</f>
        <v>0</v>
      </c>
      <c r="AB601" s="254"/>
      <c r="AC601" s="225"/>
      <c r="AD601" s="228" t="s">
        <v>52</v>
      </c>
      <c r="AE601" s="225"/>
      <c r="AF601" s="225"/>
      <c r="AG601" s="225"/>
      <c r="AH601" s="225"/>
      <c r="AI601" s="225"/>
      <c r="AJ601" s="225"/>
      <c r="AK601" s="225"/>
      <c r="AL601" s="225"/>
      <c r="AM601" s="225"/>
      <c r="AN601" s="225"/>
      <c r="AO601" s="225"/>
      <c r="AP601" s="225"/>
      <c r="AQ601" s="225"/>
      <c r="AR601" s="225"/>
      <c r="AS601" s="225"/>
      <c r="AT601" s="225"/>
      <c r="AU601" s="225"/>
      <c r="AV601" s="225"/>
      <c r="AW601" s="225"/>
      <c r="AX601" s="225"/>
      <c r="AY601" s="225"/>
      <c r="AZ601" s="225"/>
      <c r="BA601" s="225"/>
      <c r="BB601" s="225"/>
      <c r="BC601" s="225"/>
      <c r="BD601" s="225"/>
      <c r="BE601" s="225"/>
      <c r="BF601" s="225"/>
      <c r="BG601" s="225"/>
      <c r="BH601" s="225"/>
      <c r="BI601" s="225"/>
      <c r="BJ601" s="225"/>
      <c r="BK601" s="225"/>
      <c r="BL601" s="225"/>
      <c r="BM601" s="225"/>
      <c r="BN601" s="225"/>
      <c r="BO601" s="225"/>
      <c r="BP601" s="225"/>
      <c r="BQ601" s="225"/>
      <c r="BR601" s="225"/>
      <c r="BS601" s="225"/>
      <c r="BT601" s="225"/>
      <c r="BU601" s="225"/>
      <c r="BV601" s="225"/>
      <c r="BW601" s="225"/>
      <c r="BX601" s="225"/>
      <c r="BY601" s="225"/>
      <c r="BZ601" s="225"/>
      <c r="CA601" s="225"/>
      <c r="CB601" s="225"/>
      <c r="CC601" s="225"/>
      <c r="CD601" s="225"/>
      <c r="CE601" s="225"/>
      <c r="CF601" s="225"/>
      <c r="CG601" s="64"/>
      <c r="CH601" s="64"/>
      <c r="CI601" s="64"/>
      <c r="CJ601" s="64"/>
      <c r="CK601" s="64"/>
      <c r="CL601" s="64"/>
      <c r="CM601" s="64"/>
    </row>
    <row r="602" spans="1:173" s="1" customFormat="1" ht="45" customHeight="1" x14ac:dyDescent="0.2">
      <c r="A602" s="375" t="s">
        <v>551</v>
      </c>
      <c r="B602" s="244" t="s">
        <v>172</v>
      </c>
      <c r="C602" s="137" t="s">
        <v>658</v>
      </c>
      <c r="D602" s="651"/>
      <c r="E602" s="682"/>
      <c r="F602" s="651"/>
      <c r="G602" s="682"/>
      <c r="H602" s="651"/>
      <c r="I602" s="682"/>
      <c r="J602" s="651"/>
      <c r="K602" s="682"/>
      <c r="L602" s="651"/>
      <c r="M602" s="682"/>
      <c r="N602" s="651"/>
      <c r="O602" s="682"/>
      <c r="P602" s="651"/>
      <c r="Q602" s="682"/>
      <c r="R602" s="651"/>
      <c r="S602" s="682"/>
      <c r="T602" s="651"/>
      <c r="U602" s="682"/>
      <c r="V602" s="651"/>
      <c r="W602" s="682"/>
      <c r="X602" s="194"/>
      <c r="Y602" s="278">
        <f>IF(OR(D602="s",F602="s",H602="s",J602="s",L602="s",N602="s",P602="s",R602="s",T602="s",V602="s"), 0, IF(OR(D602="a",F602="a",H602="a",J602="a",L602="a",N602="a",P602="a",R602="a",T602="a",V602="a"),Z602,0))</f>
        <v>0</v>
      </c>
      <c r="Z602" s="376">
        <v>15</v>
      </c>
      <c r="AA602" s="258">
        <f>COUNTIF(D602:W602,"a")+COUNTIF(D602:W602,"s")</f>
        <v>0</v>
      </c>
      <c r="AB602" s="447"/>
      <c r="AC602" s="225"/>
      <c r="AD602" s="228" t="s">
        <v>301</v>
      </c>
      <c r="AE602" s="225"/>
      <c r="AF602" s="225"/>
      <c r="AG602" s="225"/>
      <c r="AH602" s="225"/>
      <c r="AI602" s="225"/>
      <c r="AJ602" s="225"/>
      <c r="AK602" s="225"/>
      <c r="AL602" s="225"/>
      <c r="AM602" s="225"/>
      <c r="AN602" s="225"/>
      <c r="AO602" s="225"/>
      <c r="AP602" s="225"/>
      <c r="AQ602" s="225"/>
      <c r="AR602" s="225"/>
      <c r="AS602" s="225"/>
      <c r="AT602" s="225"/>
      <c r="AU602" s="225"/>
      <c r="AV602" s="225"/>
      <c r="AW602" s="225"/>
      <c r="AX602" s="225"/>
      <c r="AY602" s="225"/>
      <c r="AZ602" s="225"/>
      <c r="BA602" s="225"/>
      <c r="BB602" s="225"/>
      <c r="BC602" s="225"/>
      <c r="BD602" s="225"/>
      <c r="BE602" s="225"/>
      <c r="BF602" s="225"/>
      <c r="BG602" s="225"/>
      <c r="BH602" s="225"/>
      <c r="BI602" s="225"/>
      <c r="BJ602" s="225"/>
      <c r="BK602" s="225"/>
      <c r="BL602" s="225"/>
      <c r="BM602" s="225"/>
      <c r="BN602" s="225"/>
      <c r="BO602" s="225"/>
      <c r="BP602" s="225"/>
      <c r="BQ602" s="225"/>
      <c r="BR602" s="225"/>
      <c r="BS602" s="225"/>
      <c r="BT602" s="225"/>
      <c r="BU602" s="225"/>
      <c r="BV602" s="225"/>
      <c r="BW602" s="225"/>
      <c r="BX602" s="225"/>
      <c r="BY602" s="225"/>
      <c r="BZ602" s="225"/>
      <c r="CA602" s="225"/>
      <c r="CB602" s="225"/>
      <c r="CC602" s="225"/>
      <c r="CD602" s="225"/>
      <c r="CE602" s="225"/>
      <c r="CF602" s="225"/>
      <c r="CG602" s="64"/>
      <c r="CH602" s="64"/>
      <c r="CI602" s="64"/>
      <c r="CJ602" s="64"/>
      <c r="CK602" s="64"/>
      <c r="CL602" s="64"/>
      <c r="CM602" s="64"/>
    </row>
    <row r="603" spans="1:173" s="1" customFormat="1" ht="45" customHeight="1" x14ac:dyDescent="0.2">
      <c r="A603" s="375" t="s">
        <v>551</v>
      </c>
      <c r="B603" s="244" t="s">
        <v>234</v>
      </c>
      <c r="C603" s="137" t="s">
        <v>1241</v>
      </c>
      <c r="D603" s="651"/>
      <c r="E603" s="682"/>
      <c r="F603" s="651"/>
      <c r="G603" s="682"/>
      <c r="H603" s="651"/>
      <c r="I603" s="682"/>
      <c r="J603" s="651"/>
      <c r="K603" s="682"/>
      <c r="L603" s="651"/>
      <c r="M603" s="682"/>
      <c r="N603" s="651"/>
      <c r="O603" s="682"/>
      <c r="P603" s="651"/>
      <c r="Q603" s="682"/>
      <c r="R603" s="651"/>
      <c r="S603" s="682"/>
      <c r="T603" s="651"/>
      <c r="U603" s="682"/>
      <c r="V603" s="651"/>
      <c r="W603" s="682"/>
      <c r="X603" s="194"/>
      <c r="Y603" s="278">
        <f>IF(OR(D603="s",F603="s",H603="s",J603="s",L603="s",N603="s",P603="s",R603="s",T603="s",V603="s"), 0, IF(OR(D603="a",F603="a",H603="a",J603="a",L603="a",N603="a",P603="a",R603="a",T603="a",V603="a"),Z603,0))</f>
        <v>0</v>
      </c>
      <c r="Z603" s="376">
        <v>15</v>
      </c>
      <c r="AA603" s="258">
        <f>COUNTIF(D603:W603,"a")+COUNTIF(D603:W603,"s")</f>
        <v>0</v>
      </c>
      <c r="AB603" s="447"/>
      <c r="AC603" s="225"/>
      <c r="AD603" s="228" t="s">
        <v>52</v>
      </c>
      <c r="AE603" s="225"/>
      <c r="AF603" s="225"/>
      <c r="AG603" s="225"/>
      <c r="AH603" s="225"/>
      <c r="AI603" s="225"/>
      <c r="AJ603" s="225"/>
      <c r="AK603" s="225"/>
      <c r="AL603" s="225"/>
      <c r="AM603" s="225"/>
      <c r="AN603" s="225"/>
      <c r="AO603" s="225"/>
      <c r="AP603" s="225"/>
      <c r="AQ603" s="225"/>
      <c r="AR603" s="225"/>
      <c r="AS603" s="225"/>
      <c r="AT603" s="225"/>
      <c r="AU603" s="225"/>
      <c r="AV603" s="225"/>
      <c r="AW603" s="225"/>
      <c r="AX603" s="225"/>
      <c r="AY603" s="225"/>
      <c r="AZ603" s="225"/>
      <c r="BA603" s="225"/>
      <c r="BB603" s="225"/>
      <c r="BC603" s="225"/>
      <c r="BD603" s="225"/>
      <c r="BE603" s="225"/>
      <c r="BF603" s="225"/>
      <c r="BG603" s="225"/>
      <c r="BH603" s="225"/>
      <c r="BI603" s="225"/>
      <c r="BJ603" s="225"/>
      <c r="BK603" s="225"/>
      <c r="BL603" s="225"/>
      <c r="BM603" s="225"/>
      <c r="BN603" s="225"/>
      <c r="BO603" s="225"/>
      <c r="BP603" s="225"/>
      <c r="BQ603" s="225"/>
      <c r="BR603" s="225"/>
      <c r="BS603" s="225"/>
      <c r="BT603" s="225"/>
      <c r="BU603" s="225"/>
      <c r="BV603" s="225"/>
      <c r="BW603" s="225"/>
      <c r="BX603" s="225"/>
      <c r="BY603" s="225"/>
      <c r="BZ603" s="225"/>
      <c r="CA603" s="225"/>
      <c r="CB603" s="225"/>
      <c r="CC603" s="225"/>
      <c r="CD603" s="225"/>
      <c r="CE603" s="225"/>
      <c r="CF603" s="225"/>
      <c r="CG603" s="64"/>
      <c r="CH603" s="64"/>
      <c r="CI603" s="64"/>
      <c r="CJ603" s="64"/>
      <c r="CK603" s="64"/>
      <c r="CL603" s="64"/>
      <c r="CM603" s="64"/>
    </row>
    <row r="604" spans="1:173" s="1" customFormat="1" ht="45" customHeight="1" x14ac:dyDescent="0.2">
      <c r="A604" s="375" t="s">
        <v>1233</v>
      </c>
      <c r="B604" s="244" t="s">
        <v>659</v>
      </c>
      <c r="C604" s="137" t="s">
        <v>662</v>
      </c>
      <c r="D604" s="651"/>
      <c r="E604" s="682"/>
      <c r="F604" s="651"/>
      <c r="G604" s="682"/>
      <c r="H604" s="651"/>
      <c r="I604" s="682"/>
      <c r="J604" s="651"/>
      <c r="K604" s="682"/>
      <c r="L604" s="651"/>
      <c r="M604" s="682"/>
      <c r="N604" s="651"/>
      <c r="O604" s="682"/>
      <c r="P604" s="651"/>
      <c r="Q604" s="682"/>
      <c r="R604" s="651"/>
      <c r="S604" s="682"/>
      <c r="T604" s="651"/>
      <c r="U604" s="682"/>
      <c r="V604" s="651"/>
      <c r="W604" s="682"/>
      <c r="X604" s="194"/>
      <c r="Y604" s="278">
        <f t="shared" ref="Y604:Y605" si="76">IF(OR(D604="s",F604="s",H604="s",J604="s",L604="s",N604="s",P604="s",R604="s",T604="s",V604="s"), 0, IF(OR(D604="a",F604="a",H604="a",J604="a",L604="a",N604="a",P604="a",R604="a",T604="a",V604="a"),Z604,0))</f>
        <v>0</v>
      </c>
      <c r="Z604" s="376">
        <v>20</v>
      </c>
      <c r="AA604" s="258">
        <f t="shared" ref="AA604:AA605" si="77">COUNTIF(D604:W604,"a")+COUNTIF(D604:W604,"s")</f>
        <v>0</v>
      </c>
      <c r="AB604" s="447"/>
      <c r="AC604" s="225"/>
      <c r="AD604" s="228"/>
      <c r="AE604" s="225"/>
      <c r="AF604" s="225"/>
      <c r="AG604" s="225"/>
      <c r="AH604" s="225"/>
      <c r="AI604" s="225"/>
      <c r="AJ604" s="225"/>
      <c r="AK604" s="225"/>
      <c r="AL604" s="225"/>
      <c r="AM604" s="225"/>
      <c r="AN604" s="225"/>
      <c r="AO604" s="225"/>
      <c r="AP604" s="225"/>
      <c r="AQ604" s="225"/>
      <c r="AR604" s="225"/>
      <c r="AS604" s="225"/>
      <c r="AT604" s="225"/>
      <c r="AU604" s="225"/>
      <c r="AV604" s="225"/>
      <c r="AW604" s="225"/>
      <c r="AX604" s="225"/>
      <c r="AY604" s="225"/>
      <c r="AZ604" s="225"/>
      <c r="BA604" s="225"/>
      <c r="BB604" s="225"/>
      <c r="BC604" s="225"/>
      <c r="BD604" s="225"/>
      <c r="BE604" s="225"/>
      <c r="BF604" s="225"/>
      <c r="BG604" s="225"/>
      <c r="BH604" s="225"/>
      <c r="BI604" s="225"/>
      <c r="BJ604" s="225"/>
      <c r="BK604" s="225"/>
      <c r="BL604" s="225"/>
      <c r="BM604" s="225"/>
      <c r="BN604" s="225"/>
      <c r="BO604" s="225"/>
      <c r="BP604" s="225"/>
      <c r="BQ604" s="225"/>
      <c r="BR604" s="225"/>
      <c r="BS604" s="225"/>
      <c r="BT604" s="225"/>
      <c r="BU604" s="225"/>
      <c r="BV604" s="225"/>
      <c r="BW604" s="225"/>
      <c r="BX604" s="225"/>
      <c r="BY604" s="225"/>
      <c r="BZ604" s="225"/>
      <c r="CA604" s="225"/>
      <c r="CB604" s="225"/>
      <c r="CC604" s="225"/>
      <c r="CD604" s="225"/>
      <c r="CE604" s="225"/>
      <c r="CF604" s="225"/>
      <c r="CG604" s="64"/>
      <c r="CH604" s="64"/>
      <c r="CI604" s="64"/>
      <c r="CJ604" s="64"/>
      <c r="CK604" s="64"/>
      <c r="CL604" s="64"/>
      <c r="CM604" s="64"/>
    </row>
    <row r="605" spans="1:173" s="1" customFormat="1" ht="45" customHeight="1" thickBot="1" x14ac:dyDescent="0.25">
      <c r="A605" s="375"/>
      <c r="B605" s="244" t="s">
        <v>661</v>
      </c>
      <c r="C605" s="137" t="s">
        <v>660</v>
      </c>
      <c r="D605" s="628"/>
      <c r="E605" s="633"/>
      <c r="F605" s="628"/>
      <c r="G605" s="633"/>
      <c r="H605" s="628"/>
      <c r="I605" s="633"/>
      <c r="J605" s="628"/>
      <c r="K605" s="633"/>
      <c r="L605" s="628"/>
      <c r="M605" s="633"/>
      <c r="N605" s="628"/>
      <c r="O605" s="633"/>
      <c r="P605" s="628"/>
      <c r="Q605" s="633"/>
      <c r="R605" s="628"/>
      <c r="S605" s="633"/>
      <c r="T605" s="628"/>
      <c r="U605" s="633"/>
      <c r="V605" s="628"/>
      <c r="W605" s="633"/>
      <c r="X605" s="194"/>
      <c r="Y605" s="278">
        <f t="shared" si="76"/>
        <v>0</v>
      </c>
      <c r="Z605" s="376">
        <v>20</v>
      </c>
      <c r="AA605" s="258">
        <f t="shared" si="77"/>
        <v>0</v>
      </c>
      <c r="AB605" s="447"/>
      <c r="AC605" s="225"/>
      <c r="AD605" s="228"/>
      <c r="AE605" s="225"/>
      <c r="AF605" s="225"/>
      <c r="AG605" s="225"/>
      <c r="AH605" s="225"/>
      <c r="AI605" s="225"/>
      <c r="AJ605" s="225"/>
      <c r="AK605" s="225"/>
      <c r="AL605" s="225"/>
      <c r="AM605" s="225"/>
      <c r="AN605" s="225"/>
      <c r="AO605" s="225"/>
      <c r="AP605" s="225"/>
      <c r="AQ605" s="225"/>
      <c r="AR605" s="225"/>
      <c r="AS605" s="225"/>
      <c r="AT605" s="225"/>
      <c r="AU605" s="225"/>
      <c r="AV605" s="225"/>
      <c r="AW605" s="225"/>
      <c r="AX605" s="225"/>
      <c r="AY605" s="225"/>
      <c r="AZ605" s="225"/>
      <c r="BA605" s="225"/>
      <c r="BB605" s="225"/>
      <c r="BC605" s="225"/>
      <c r="BD605" s="225"/>
      <c r="BE605" s="225"/>
      <c r="BF605" s="225"/>
      <c r="BG605" s="225"/>
      <c r="BH605" s="225"/>
      <c r="BI605" s="225"/>
      <c r="BJ605" s="225"/>
      <c r="BK605" s="225"/>
      <c r="BL605" s="225"/>
      <c r="BM605" s="225"/>
      <c r="BN605" s="225"/>
      <c r="BO605" s="225"/>
      <c r="BP605" s="225"/>
      <c r="BQ605" s="225"/>
      <c r="BR605" s="225"/>
      <c r="BS605" s="225"/>
      <c r="BT605" s="225"/>
      <c r="BU605" s="225"/>
      <c r="BV605" s="225"/>
      <c r="BW605" s="225"/>
      <c r="BX605" s="225"/>
      <c r="BY605" s="225"/>
      <c r="BZ605" s="225"/>
      <c r="CA605" s="225"/>
      <c r="CB605" s="225"/>
      <c r="CC605" s="225"/>
      <c r="CD605" s="225"/>
      <c r="CE605" s="225"/>
      <c r="CF605" s="225"/>
      <c r="CG605" s="64"/>
      <c r="CH605" s="64"/>
      <c r="CI605" s="64"/>
      <c r="CJ605" s="64"/>
      <c r="CK605" s="64"/>
      <c r="CL605" s="64"/>
      <c r="CM605" s="64"/>
    </row>
    <row r="606" spans="1:173" s="1" customFormat="1" ht="21" customHeight="1" thickTop="1" thickBot="1" x14ac:dyDescent="0.25">
      <c r="A606" s="375" t="s">
        <v>97</v>
      </c>
      <c r="B606" s="11"/>
      <c r="C606" s="149"/>
      <c r="D606" s="697" t="s">
        <v>199</v>
      </c>
      <c r="E606" s="698"/>
      <c r="F606" s="698"/>
      <c r="G606" s="698"/>
      <c r="H606" s="698"/>
      <c r="I606" s="698"/>
      <c r="J606" s="698"/>
      <c r="K606" s="698"/>
      <c r="L606" s="698"/>
      <c r="M606" s="698"/>
      <c r="N606" s="698"/>
      <c r="O606" s="698"/>
      <c r="P606" s="698"/>
      <c r="Q606" s="698"/>
      <c r="R606" s="698"/>
      <c r="S606" s="698"/>
      <c r="T606" s="698"/>
      <c r="U606" s="698"/>
      <c r="V606" s="698"/>
      <c r="W606" s="698"/>
      <c r="X606" s="744"/>
      <c r="Y606" s="65">
        <f>SUM(Y594:Y605)</f>
        <v>0</v>
      </c>
      <c r="Z606" s="373">
        <f>SUM(Z594:Z600)+SUM(Z602:Z605)</f>
        <v>125</v>
      </c>
      <c r="AA606" s="258"/>
      <c r="AB606" s="64"/>
      <c r="AC606" s="225"/>
      <c r="AD606" s="228"/>
      <c r="AE606" s="225"/>
      <c r="AF606" s="225"/>
      <c r="AG606" s="225"/>
      <c r="AH606" s="225"/>
      <c r="AI606" s="225"/>
      <c r="AJ606" s="225"/>
      <c r="AK606" s="225"/>
      <c r="AL606" s="225"/>
      <c r="AM606" s="225"/>
      <c r="AN606" s="225"/>
      <c r="AO606" s="225"/>
      <c r="AP606" s="225"/>
      <c r="AQ606" s="225"/>
      <c r="AR606" s="225"/>
      <c r="AS606" s="225"/>
      <c r="AT606" s="225"/>
      <c r="AU606" s="225"/>
      <c r="AV606" s="225"/>
      <c r="AW606" s="225"/>
      <c r="AX606" s="225"/>
      <c r="AY606" s="225"/>
      <c r="AZ606" s="225"/>
      <c r="BA606" s="225"/>
      <c r="BB606" s="225"/>
      <c r="BC606" s="225"/>
      <c r="BD606" s="225"/>
      <c r="BE606" s="225"/>
      <c r="BF606" s="225"/>
      <c r="BG606" s="225"/>
      <c r="BH606" s="225"/>
      <c r="BI606" s="225"/>
      <c r="BJ606" s="225"/>
      <c r="BK606" s="225"/>
      <c r="BL606" s="225"/>
      <c r="BM606" s="225"/>
      <c r="BN606" s="225"/>
      <c r="BO606" s="225"/>
      <c r="BP606" s="225"/>
      <c r="BQ606" s="225"/>
      <c r="BR606" s="225"/>
      <c r="BS606" s="225"/>
      <c r="BT606" s="225"/>
      <c r="BU606" s="225"/>
      <c r="BV606" s="225"/>
      <c r="BW606" s="225"/>
      <c r="BX606" s="225"/>
      <c r="BY606" s="225"/>
      <c r="BZ606" s="225"/>
      <c r="CA606" s="225"/>
      <c r="CB606" s="225"/>
      <c r="CC606" s="225"/>
      <c r="CD606" s="225"/>
      <c r="CE606" s="225"/>
      <c r="CF606" s="225"/>
      <c r="CG606" s="64"/>
      <c r="CH606" s="64"/>
      <c r="CI606" s="64"/>
      <c r="CJ606" s="64"/>
      <c r="CK606" s="64"/>
      <c r="CL606" s="64"/>
      <c r="CM606" s="64"/>
    </row>
    <row r="607" spans="1:173" s="1" customFormat="1" ht="21" customHeight="1" thickBot="1" x14ac:dyDescent="0.25">
      <c r="A607" s="365" t="s">
        <v>97</v>
      </c>
      <c r="B607" s="246"/>
      <c r="C607" s="190"/>
      <c r="D607" s="700"/>
      <c r="E607" s="701"/>
      <c r="F607" s="843">
        <v>55</v>
      </c>
      <c r="G607" s="694"/>
      <c r="H607" s="694"/>
      <c r="I607" s="694"/>
      <c r="J607" s="694"/>
      <c r="K607" s="694"/>
      <c r="L607" s="694"/>
      <c r="M607" s="694"/>
      <c r="N607" s="694"/>
      <c r="O607" s="694"/>
      <c r="P607" s="694"/>
      <c r="Q607" s="694"/>
      <c r="R607" s="694"/>
      <c r="S607" s="694"/>
      <c r="T607" s="694"/>
      <c r="U607" s="694"/>
      <c r="V607" s="694"/>
      <c r="W607" s="694"/>
      <c r="X607" s="694"/>
      <c r="Y607" s="694"/>
      <c r="Z607" s="695"/>
      <c r="AA607" s="258"/>
      <c r="AB607" s="64"/>
      <c r="AC607" s="225"/>
      <c r="AD607" s="228"/>
      <c r="AE607" s="225"/>
      <c r="AF607" s="225"/>
      <c r="AG607" s="225"/>
      <c r="AH607" s="225"/>
      <c r="AI607" s="225"/>
      <c r="AJ607" s="225"/>
      <c r="AK607" s="225"/>
      <c r="AL607" s="225"/>
      <c r="AM607" s="225"/>
      <c r="AN607" s="225"/>
      <c r="AO607" s="225"/>
      <c r="AP607" s="225"/>
      <c r="AQ607" s="225"/>
      <c r="AR607" s="225"/>
      <c r="AS607" s="225"/>
      <c r="AT607" s="225"/>
      <c r="AU607" s="225"/>
      <c r="AV607" s="225"/>
      <c r="AW607" s="225"/>
      <c r="AX607" s="225"/>
      <c r="AY607" s="225"/>
      <c r="AZ607" s="225"/>
      <c r="BA607" s="225"/>
      <c r="BB607" s="225"/>
      <c r="BC607" s="225"/>
      <c r="BD607" s="225"/>
      <c r="BE607" s="225"/>
      <c r="BF607" s="225"/>
      <c r="BG607" s="225"/>
      <c r="BH607" s="225"/>
      <c r="BI607" s="225"/>
      <c r="BJ607" s="225"/>
      <c r="BK607" s="225"/>
      <c r="BL607" s="225"/>
      <c r="BM607" s="225"/>
      <c r="BN607" s="225"/>
      <c r="BO607" s="225"/>
      <c r="BP607" s="225"/>
      <c r="BQ607" s="225"/>
      <c r="BR607" s="225"/>
      <c r="BS607" s="225"/>
      <c r="BT607" s="225"/>
      <c r="BU607" s="225"/>
      <c r="BV607" s="225"/>
      <c r="BW607" s="225"/>
      <c r="BX607" s="225"/>
      <c r="BY607" s="225"/>
      <c r="BZ607" s="225"/>
      <c r="CA607" s="225"/>
      <c r="CB607" s="225"/>
      <c r="CC607" s="225"/>
      <c r="CD607" s="225"/>
      <c r="CE607" s="225"/>
      <c r="CF607" s="225"/>
      <c r="CG607" s="64"/>
      <c r="CH607" s="64"/>
      <c r="CI607" s="64"/>
      <c r="CJ607" s="64"/>
      <c r="CK607" s="64"/>
      <c r="CL607" s="64"/>
      <c r="CM607" s="64"/>
    </row>
    <row r="608" spans="1:173" ht="30" customHeight="1" thickBot="1" x14ac:dyDescent="0.25">
      <c r="A608" s="362"/>
      <c r="B608" s="274" t="s">
        <v>90</v>
      </c>
      <c r="C608" s="176" t="s">
        <v>148</v>
      </c>
      <c r="D608" s="70"/>
      <c r="E608" s="69"/>
      <c r="F608" s="70"/>
      <c r="G608" s="71"/>
      <c r="H608" s="68"/>
      <c r="I608" s="69"/>
      <c r="J608" s="72" t="s">
        <v>573</v>
      </c>
      <c r="K608" s="71"/>
      <c r="L608" s="68" t="s">
        <v>573</v>
      </c>
      <c r="M608" s="69"/>
      <c r="N608" s="70"/>
      <c r="O608" s="71"/>
      <c r="P608" s="68"/>
      <c r="Q608" s="69"/>
      <c r="R608" s="70"/>
      <c r="S608" s="71"/>
      <c r="T608" s="68"/>
      <c r="U608" s="69"/>
      <c r="V608" s="70"/>
      <c r="W608" s="71"/>
      <c r="X608" s="74"/>
      <c r="Y608" s="184"/>
      <c r="Z608" s="349"/>
      <c r="AA608" s="256"/>
      <c r="AD608" s="235"/>
    </row>
    <row r="609" spans="1:91" s="1" customFormat="1" ht="67.7" customHeight="1" x14ac:dyDescent="0.2">
      <c r="A609" s="422"/>
      <c r="B609" s="266" t="s">
        <v>101</v>
      </c>
      <c r="C609" s="130" t="s">
        <v>663</v>
      </c>
      <c r="D609" s="650"/>
      <c r="E609" s="705"/>
      <c r="F609" s="650"/>
      <c r="G609" s="705"/>
      <c r="H609" s="650"/>
      <c r="I609" s="705"/>
      <c r="J609" s="650"/>
      <c r="K609" s="705"/>
      <c r="L609" s="650"/>
      <c r="M609" s="705"/>
      <c r="N609" s="650"/>
      <c r="O609" s="705"/>
      <c r="P609" s="650"/>
      <c r="Q609" s="705"/>
      <c r="R609" s="650"/>
      <c r="S609" s="705"/>
      <c r="T609" s="650"/>
      <c r="U609" s="705"/>
      <c r="V609" s="650"/>
      <c r="W609" s="705"/>
      <c r="X609" s="194"/>
      <c r="Y609" s="113">
        <f>IF(OR(D609="s",F609="s",H609="s",J609="s",L609="s",N609="s",P609="s",R609="s",T609="s",V609="s"), 0, IF(OR(D609="a",F609="a",H609="a",J609="a",L609="a",N609="a",P609="a",R609="a",T609="a",V609="a"),Z609,0))</f>
        <v>0</v>
      </c>
      <c r="Z609" s="374">
        <v>20</v>
      </c>
      <c r="AA609" s="258">
        <f>COUNTIF(D609:W609,"a")+COUNTIF(D609:W609,"s")</f>
        <v>0</v>
      </c>
      <c r="AB609" s="447"/>
      <c r="AC609" s="225"/>
      <c r="AD609" s="228" t="s">
        <v>52</v>
      </c>
      <c r="AE609" s="225"/>
      <c r="AF609" s="225"/>
      <c r="AG609" s="225"/>
      <c r="AH609" s="225"/>
      <c r="AI609" s="225"/>
      <c r="AJ609" s="225"/>
      <c r="AK609" s="225"/>
      <c r="AL609" s="225"/>
      <c r="AM609" s="225"/>
      <c r="AN609" s="225"/>
      <c r="AO609" s="225"/>
      <c r="AP609" s="225"/>
      <c r="AQ609" s="225"/>
      <c r="AR609" s="225"/>
      <c r="AS609" s="225"/>
      <c r="AT609" s="225"/>
      <c r="AU609" s="225"/>
      <c r="AV609" s="225"/>
      <c r="AW609" s="225"/>
      <c r="AX609" s="225"/>
      <c r="AY609" s="225"/>
      <c r="AZ609" s="225"/>
      <c r="BA609" s="225"/>
      <c r="BB609" s="225"/>
      <c r="BC609" s="225"/>
      <c r="BD609" s="225"/>
      <c r="BE609" s="225"/>
      <c r="BF609" s="225"/>
      <c r="BG609" s="225"/>
      <c r="BH609" s="225"/>
      <c r="BI609" s="225"/>
      <c r="BJ609" s="225"/>
      <c r="BK609" s="225"/>
      <c r="BL609" s="225"/>
      <c r="BM609" s="225"/>
      <c r="BN609" s="225"/>
      <c r="BO609" s="225"/>
      <c r="BP609" s="225"/>
      <c r="BQ609" s="225"/>
      <c r="BR609" s="225"/>
      <c r="BS609" s="225"/>
      <c r="BT609" s="225"/>
      <c r="BU609" s="225"/>
      <c r="BV609" s="225"/>
      <c r="BW609" s="225"/>
      <c r="BX609" s="225"/>
      <c r="BY609" s="225"/>
      <c r="BZ609" s="225"/>
      <c r="CA609" s="225"/>
      <c r="CB609" s="225"/>
      <c r="CC609" s="225"/>
      <c r="CD609" s="225"/>
      <c r="CE609" s="225"/>
      <c r="CF609" s="225"/>
      <c r="CG609" s="64"/>
      <c r="CH609" s="64"/>
      <c r="CI609" s="64"/>
      <c r="CJ609" s="64"/>
      <c r="CK609" s="64"/>
      <c r="CL609" s="64"/>
      <c r="CM609" s="64"/>
    </row>
    <row r="610" spans="1:91" s="1" customFormat="1" ht="45" customHeight="1" x14ac:dyDescent="0.2">
      <c r="A610" s="392"/>
      <c r="B610" s="250" t="s">
        <v>345</v>
      </c>
      <c r="C610" s="137" t="s">
        <v>741</v>
      </c>
      <c r="D610" s="651"/>
      <c r="E610" s="682"/>
      <c r="F610" s="651"/>
      <c r="G610" s="682"/>
      <c r="H610" s="651"/>
      <c r="I610" s="682"/>
      <c r="J610" s="651"/>
      <c r="K610" s="682"/>
      <c r="L610" s="651"/>
      <c r="M610" s="682"/>
      <c r="N610" s="651"/>
      <c r="O610" s="682"/>
      <c r="P610" s="651"/>
      <c r="Q610" s="682"/>
      <c r="R610" s="651"/>
      <c r="S610" s="682"/>
      <c r="T610" s="651"/>
      <c r="U610" s="682"/>
      <c r="V610" s="651"/>
      <c r="W610" s="682"/>
      <c r="X610" s="194"/>
      <c r="Y610" s="113">
        <f>IF(OR(D610="s",F610="s",H610="s",J610="s",L610="s",N610="s",P610="s",R610="s",T610="s",V610="s"), 0, IF(OR(D610="a",F610="a",H610="a",J610="a",L610="a",N610="a",P610="a",R610="a",T610="a",V610="a"),Z610,0))</f>
        <v>0</v>
      </c>
      <c r="Z610" s="372">
        <v>20</v>
      </c>
      <c r="AA610" s="258">
        <f>COUNTIF(D610:W610,"a")+COUNTIF(D610:W610,"s")</f>
        <v>0</v>
      </c>
      <c r="AB610" s="447"/>
      <c r="AC610" s="225"/>
      <c r="AD610" s="228" t="s">
        <v>52</v>
      </c>
      <c r="AE610" s="225"/>
      <c r="AF610" s="225"/>
      <c r="AG610" s="225"/>
      <c r="AH610" s="225"/>
      <c r="AI610" s="225"/>
      <c r="AJ610" s="225"/>
      <c r="AK610" s="225"/>
      <c r="AL610" s="225"/>
      <c r="AM610" s="225"/>
      <c r="AN610" s="225"/>
      <c r="AO610" s="225"/>
      <c r="AP610" s="225"/>
      <c r="AQ610" s="225"/>
      <c r="AR610" s="225"/>
      <c r="AS610" s="225"/>
      <c r="AT610" s="225"/>
      <c r="AU610" s="225"/>
      <c r="AV610" s="225"/>
      <c r="AW610" s="225"/>
      <c r="AX610" s="225"/>
      <c r="AY610" s="225"/>
      <c r="AZ610" s="225"/>
      <c r="BA610" s="225"/>
      <c r="BB610" s="225"/>
      <c r="BC610" s="225"/>
      <c r="BD610" s="225"/>
      <c r="BE610" s="225"/>
      <c r="BF610" s="225"/>
      <c r="BG610" s="225"/>
      <c r="BH610" s="225"/>
      <c r="BI610" s="225"/>
      <c r="BJ610" s="225"/>
      <c r="BK610" s="225"/>
      <c r="BL610" s="225"/>
      <c r="BM610" s="225"/>
      <c r="BN610" s="225"/>
      <c r="BO610" s="225"/>
      <c r="BP610" s="225"/>
      <c r="BQ610" s="225"/>
      <c r="BR610" s="225"/>
      <c r="BS610" s="225"/>
      <c r="BT610" s="225"/>
      <c r="BU610" s="225"/>
      <c r="BV610" s="225"/>
      <c r="BW610" s="225"/>
      <c r="BX610" s="225"/>
      <c r="BY610" s="225"/>
      <c r="BZ610" s="225"/>
      <c r="CA610" s="225"/>
      <c r="CB610" s="225"/>
      <c r="CC610" s="225"/>
      <c r="CD610" s="225"/>
      <c r="CE610" s="225"/>
      <c r="CF610" s="225"/>
      <c r="CG610" s="64"/>
      <c r="CH610" s="64"/>
      <c r="CI610" s="64"/>
      <c r="CJ610" s="64"/>
      <c r="CK610" s="64"/>
      <c r="CL610" s="64"/>
      <c r="CM610" s="64"/>
    </row>
    <row r="611" spans="1:91" s="1" customFormat="1" ht="45" customHeight="1" x14ac:dyDescent="0.2">
      <c r="A611" s="392"/>
      <c r="B611" s="250" t="s">
        <v>664</v>
      </c>
      <c r="C611" s="137" t="s">
        <v>665</v>
      </c>
      <c r="D611" s="651"/>
      <c r="E611" s="682"/>
      <c r="F611" s="651"/>
      <c r="G611" s="682"/>
      <c r="H611" s="651"/>
      <c r="I611" s="682"/>
      <c r="J611" s="651"/>
      <c r="K611" s="682"/>
      <c r="L611" s="651"/>
      <c r="M611" s="682"/>
      <c r="N611" s="651"/>
      <c r="O611" s="682"/>
      <c r="P611" s="651"/>
      <c r="Q611" s="682"/>
      <c r="R611" s="651"/>
      <c r="S611" s="682"/>
      <c r="T611" s="651"/>
      <c r="U611" s="682"/>
      <c r="V611" s="651"/>
      <c r="W611" s="682"/>
      <c r="X611" s="194"/>
      <c r="Y611" s="113">
        <f>IF(OR(D611="s",F611="s",H611="s",J611="s",L611="s",N611="s",P611="s",R611="s",T611="s",V611="s"), 0, IF(OR(D611="a",F611="a",H611="a",J611="a",L611="a",N611="a",P611="a",R611="a",T611="a",V611="a"),Z611,0))</f>
        <v>0</v>
      </c>
      <c r="Z611" s="372">
        <v>10</v>
      </c>
      <c r="AA611" s="258">
        <f>COUNTIF(D611:W611,"a")+COUNTIF(D611:W611,"s")</f>
        <v>0</v>
      </c>
      <c r="AB611" s="447"/>
      <c r="AC611" s="225"/>
      <c r="AD611" s="228"/>
      <c r="AE611" s="225"/>
      <c r="AF611" s="225"/>
      <c r="AG611" s="225"/>
      <c r="AH611" s="225"/>
      <c r="AI611" s="225"/>
      <c r="AJ611" s="225"/>
      <c r="AK611" s="225"/>
      <c r="AL611" s="225"/>
      <c r="AM611" s="225"/>
      <c r="AN611" s="225"/>
      <c r="AO611" s="225"/>
      <c r="AP611" s="225"/>
      <c r="AQ611" s="225"/>
      <c r="AR611" s="225"/>
      <c r="AS611" s="225"/>
      <c r="AT611" s="225"/>
      <c r="AU611" s="225"/>
      <c r="AV611" s="225"/>
      <c r="AW611" s="225"/>
      <c r="AX611" s="225"/>
      <c r="AY611" s="225"/>
      <c r="AZ611" s="225"/>
      <c r="BA611" s="225"/>
      <c r="BB611" s="225"/>
      <c r="BC611" s="225"/>
      <c r="BD611" s="225"/>
      <c r="BE611" s="225"/>
      <c r="BF611" s="225"/>
      <c r="BG611" s="225"/>
      <c r="BH611" s="225"/>
      <c r="BI611" s="225"/>
      <c r="BJ611" s="225"/>
      <c r="BK611" s="225"/>
      <c r="BL611" s="225"/>
      <c r="BM611" s="225"/>
      <c r="BN611" s="225"/>
      <c r="BO611" s="225"/>
      <c r="BP611" s="225"/>
      <c r="BQ611" s="225"/>
      <c r="BR611" s="225"/>
      <c r="BS611" s="225"/>
      <c r="BT611" s="225"/>
      <c r="BU611" s="225"/>
      <c r="BV611" s="225"/>
      <c r="BW611" s="225"/>
      <c r="BX611" s="225"/>
      <c r="BY611" s="225"/>
      <c r="BZ611" s="225"/>
      <c r="CA611" s="225"/>
      <c r="CB611" s="225"/>
      <c r="CC611" s="225"/>
      <c r="CD611" s="225"/>
      <c r="CE611" s="225"/>
      <c r="CF611" s="225"/>
      <c r="CG611" s="64"/>
      <c r="CH611" s="64"/>
      <c r="CI611" s="64"/>
      <c r="CJ611" s="64"/>
      <c r="CK611" s="64"/>
      <c r="CL611" s="64"/>
      <c r="CM611" s="64"/>
    </row>
    <row r="612" spans="1:91" s="1" customFormat="1" ht="45" customHeight="1" x14ac:dyDescent="0.2">
      <c r="A612" s="392"/>
      <c r="B612" s="250" t="s">
        <v>666</v>
      </c>
      <c r="C612" s="137" t="s">
        <v>667</v>
      </c>
      <c r="D612" s="651"/>
      <c r="E612" s="682"/>
      <c r="F612" s="651"/>
      <c r="G612" s="682"/>
      <c r="H612" s="651"/>
      <c r="I612" s="682"/>
      <c r="J612" s="651"/>
      <c r="K612" s="682"/>
      <c r="L612" s="651"/>
      <c r="M612" s="682"/>
      <c r="N612" s="651"/>
      <c r="O612" s="682"/>
      <c r="P612" s="651"/>
      <c r="Q612" s="682"/>
      <c r="R612" s="651"/>
      <c r="S612" s="682"/>
      <c r="T612" s="651"/>
      <c r="U612" s="682"/>
      <c r="V612" s="651"/>
      <c r="W612" s="682"/>
      <c r="X612" s="194"/>
      <c r="Y612" s="113">
        <f>IF(OR(D612="s",F612="s",H612="s",J612="s",L612="s",N612="s",P612="s",R612="s",T612="s",V612="s"), 0, IF(OR(D612="a",F612="a",H612="a",J612="a",L612="a",N612="a",P612="a",R612="a",T612="a",V612="a"),Z612,0))</f>
        <v>0</v>
      </c>
      <c r="Z612" s="372">
        <v>10</v>
      </c>
      <c r="AA612" s="258">
        <f>COUNTIF(D612:W612,"a")+COUNTIF(D612:W612,"s")</f>
        <v>0</v>
      </c>
      <c r="AB612" s="447"/>
      <c r="AC612" s="225"/>
      <c r="AD612" s="228"/>
      <c r="AE612" s="225"/>
      <c r="AF612" s="225"/>
      <c r="AG612" s="225"/>
      <c r="AH612" s="225"/>
      <c r="AI612" s="225"/>
      <c r="AJ612" s="225"/>
      <c r="AK612" s="225"/>
      <c r="AL612" s="225"/>
      <c r="AM612" s="225"/>
      <c r="AN612" s="225"/>
      <c r="AO612" s="225"/>
      <c r="AP612" s="225"/>
      <c r="AQ612" s="225"/>
      <c r="AR612" s="225"/>
      <c r="AS612" s="225"/>
      <c r="AT612" s="225"/>
      <c r="AU612" s="225"/>
      <c r="AV612" s="225"/>
      <c r="AW612" s="225"/>
      <c r="AX612" s="225"/>
      <c r="AY612" s="225"/>
      <c r="AZ612" s="225"/>
      <c r="BA612" s="225"/>
      <c r="BB612" s="225"/>
      <c r="BC612" s="225"/>
      <c r="BD612" s="225"/>
      <c r="BE612" s="225"/>
      <c r="BF612" s="225"/>
      <c r="BG612" s="225"/>
      <c r="BH612" s="225"/>
      <c r="BI612" s="225"/>
      <c r="BJ612" s="225"/>
      <c r="BK612" s="225"/>
      <c r="BL612" s="225"/>
      <c r="BM612" s="225"/>
      <c r="BN612" s="225"/>
      <c r="BO612" s="225"/>
      <c r="BP612" s="225"/>
      <c r="BQ612" s="225"/>
      <c r="BR612" s="225"/>
      <c r="BS612" s="225"/>
      <c r="BT612" s="225"/>
      <c r="BU612" s="225"/>
      <c r="BV612" s="225"/>
      <c r="BW612" s="225"/>
      <c r="BX612" s="225"/>
      <c r="BY612" s="225"/>
      <c r="BZ612" s="225"/>
      <c r="CA612" s="225"/>
      <c r="CB612" s="225"/>
      <c r="CC612" s="225"/>
      <c r="CD612" s="225"/>
      <c r="CE612" s="225"/>
      <c r="CF612" s="225"/>
      <c r="CG612" s="64"/>
      <c r="CH612" s="64"/>
      <c r="CI612" s="64"/>
      <c r="CJ612" s="64"/>
      <c r="CK612" s="64"/>
      <c r="CL612" s="64"/>
      <c r="CM612" s="64"/>
    </row>
    <row r="613" spans="1:91" s="1" customFormat="1" ht="67.7" customHeight="1" x14ac:dyDescent="0.2">
      <c r="A613" s="392"/>
      <c r="B613" s="250" t="s">
        <v>729</v>
      </c>
      <c r="C613" s="137" t="s">
        <v>730</v>
      </c>
      <c r="D613" s="651"/>
      <c r="E613" s="682"/>
      <c r="F613" s="651"/>
      <c r="G613" s="682"/>
      <c r="H613" s="651"/>
      <c r="I613" s="682"/>
      <c r="J613" s="651"/>
      <c r="K613" s="682"/>
      <c r="L613" s="651"/>
      <c r="M613" s="682"/>
      <c r="N613" s="651"/>
      <c r="O613" s="682"/>
      <c r="P613" s="651"/>
      <c r="Q613" s="682"/>
      <c r="R613" s="651"/>
      <c r="S613" s="682"/>
      <c r="T613" s="651"/>
      <c r="U613" s="682"/>
      <c r="V613" s="651"/>
      <c r="W613" s="682"/>
      <c r="X613" s="192"/>
      <c r="Y613" s="113">
        <f>IF(OR(D613="s",F613="s",H613="s",J613="s",L613="s",N613="s",P613="s",R613="s",T613="s",V613="s"), 0, IF(OR(D613="a",F613="a",H613="a",J613="a",L613="a",N613="a",P613="a",R613="a",T613="a",V613="a",X613="na"),Z613,0))</f>
        <v>0</v>
      </c>
      <c r="Z613" s="372">
        <v>10</v>
      </c>
      <c r="AA613" s="258">
        <f>COUNTIF(D613:W613,"a")+COUNTIF(D613:W613,"s")+COUNTIF(X613,"na")</f>
        <v>0</v>
      </c>
      <c r="AB613" s="447"/>
      <c r="AC613" s="225"/>
      <c r="AD613" s="228"/>
      <c r="AE613" s="225"/>
      <c r="AF613" s="225"/>
      <c r="AG613" s="225"/>
      <c r="AH613" s="225"/>
      <c r="AI613" s="225"/>
      <c r="AJ613" s="225"/>
      <c r="AK613" s="225"/>
      <c r="AL613" s="225"/>
      <c r="AM613" s="225"/>
      <c r="AN613" s="225"/>
      <c r="AO613" s="225"/>
      <c r="AP613" s="225"/>
      <c r="AQ613" s="225"/>
      <c r="AR613" s="225"/>
      <c r="AS613" s="225"/>
      <c r="AT613" s="225"/>
      <c r="AU613" s="225"/>
      <c r="AV613" s="225"/>
      <c r="AW613" s="225"/>
      <c r="AX613" s="225"/>
      <c r="AY613" s="225"/>
      <c r="AZ613" s="225"/>
      <c r="BA613" s="225"/>
      <c r="BB613" s="225"/>
      <c r="BC613" s="225"/>
      <c r="BD613" s="225"/>
      <c r="BE613" s="225"/>
      <c r="BF613" s="225"/>
      <c r="BG613" s="225"/>
      <c r="BH613" s="225"/>
      <c r="BI613" s="225"/>
      <c r="BJ613" s="225"/>
      <c r="BK613" s="225"/>
      <c r="BL613" s="225"/>
      <c r="BM613" s="225"/>
      <c r="BN613" s="225"/>
      <c r="BO613" s="225"/>
      <c r="BP613" s="225"/>
      <c r="BQ613" s="225"/>
      <c r="BR613" s="225"/>
      <c r="BS613" s="225"/>
      <c r="BT613" s="225"/>
      <c r="BU613" s="225"/>
      <c r="BV613" s="225"/>
      <c r="BW613" s="225"/>
      <c r="BX613" s="225"/>
      <c r="BY613" s="225"/>
      <c r="BZ613" s="225"/>
      <c r="CA613" s="225"/>
      <c r="CB613" s="225"/>
      <c r="CC613" s="225"/>
      <c r="CD613" s="225"/>
      <c r="CE613" s="225"/>
      <c r="CF613" s="225"/>
      <c r="CG613" s="64"/>
      <c r="CH613" s="64"/>
      <c r="CI613" s="64"/>
      <c r="CJ613" s="64"/>
      <c r="CK613" s="64"/>
      <c r="CL613" s="64"/>
      <c r="CM613" s="64"/>
    </row>
    <row r="614" spans="1:91" s="1" customFormat="1" ht="45" customHeight="1" thickBot="1" x14ac:dyDescent="0.25">
      <c r="A614" s="462"/>
      <c r="B614" s="250" t="s">
        <v>89</v>
      </c>
      <c r="C614" s="137" t="s">
        <v>668</v>
      </c>
      <c r="D614" s="651"/>
      <c r="E614" s="682"/>
      <c r="F614" s="651"/>
      <c r="G614" s="682"/>
      <c r="H614" s="651"/>
      <c r="I614" s="682"/>
      <c r="J614" s="651"/>
      <c r="K614" s="682"/>
      <c r="L614" s="651"/>
      <c r="M614" s="682"/>
      <c r="N614" s="651"/>
      <c r="O614" s="682"/>
      <c r="P614" s="651"/>
      <c r="Q614" s="682"/>
      <c r="R614" s="651"/>
      <c r="S614" s="682"/>
      <c r="T614" s="651"/>
      <c r="U614" s="682"/>
      <c r="V614" s="651"/>
      <c r="W614" s="682"/>
      <c r="X614" s="194"/>
      <c r="Y614" s="113">
        <f>IF(OR(D614="s",F614="s",H614="s",J614="s",L614="s",N614="s",P614="s",R614="s",T614="s",V614="s"), 0, IF(OR(D614="a",F614="a",H614="a",J614="a",L614="a",N614="a",P614="a",R614="a",T614="a",V614="a"),Z614,0))</f>
        <v>0</v>
      </c>
      <c r="Z614" s="372">
        <v>10</v>
      </c>
      <c r="AA614" s="258">
        <f>COUNTIF(D614:W614,"a")+COUNTIF(D614:W614,"s")</f>
        <v>0</v>
      </c>
      <c r="AB614" s="447"/>
      <c r="AC614" s="225"/>
      <c r="AD614" s="228" t="s">
        <v>52</v>
      </c>
      <c r="AE614" s="225"/>
      <c r="AF614" s="225"/>
      <c r="AG614" s="225"/>
      <c r="AH614" s="225"/>
      <c r="AI614" s="225"/>
      <c r="AJ614" s="225"/>
      <c r="AK614" s="225"/>
      <c r="AL614" s="225"/>
      <c r="AM614" s="225"/>
      <c r="AN614" s="225"/>
      <c r="AO614" s="225"/>
      <c r="AP614" s="225"/>
      <c r="AQ614" s="225"/>
      <c r="AR614" s="225"/>
      <c r="AS614" s="225"/>
      <c r="AT614" s="225"/>
      <c r="AU614" s="225"/>
      <c r="AV614" s="225"/>
      <c r="AW614" s="225"/>
      <c r="AX614" s="225"/>
      <c r="AY614" s="225"/>
      <c r="AZ614" s="225"/>
      <c r="BA614" s="225"/>
      <c r="BB614" s="225"/>
      <c r="BC614" s="225"/>
      <c r="BD614" s="225"/>
      <c r="BE614" s="225"/>
      <c r="BF614" s="225"/>
      <c r="BG614" s="225"/>
      <c r="BH614" s="225"/>
      <c r="BI614" s="225"/>
      <c r="BJ614" s="225"/>
      <c r="BK614" s="225"/>
      <c r="BL614" s="225"/>
      <c r="BM614" s="225"/>
      <c r="BN614" s="225"/>
      <c r="BO614" s="225"/>
      <c r="BP614" s="225"/>
      <c r="BQ614" s="225"/>
      <c r="BR614" s="225"/>
      <c r="BS614" s="225"/>
      <c r="BT614" s="225"/>
      <c r="BU614" s="225"/>
      <c r="BV614" s="225"/>
      <c r="BW614" s="225"/>
      <c r="BX614" s="225"/>
      <c r="BY614" s="225"/>
      <c r="BZ614" s="225"/>
      <c r="CA614" s="225"/>
      <c r="CB614" s="225"/>
      <c r="CC614" s="225"/>
      <c r="CD614" s="225"/>
      <c r="CE614" s="225"/>
      <c r="CF614" s="225"/>
      <c r="CG614" s="64"/>
      <c r="CH614" s="64"/>
      <c r="CI614" s="64"/>
      <c r="CJ614" s="64"/>
      <c r="CK614" s="64"/>
      <c r="CL614" s="64"/>
      <c r="CM614" s="64"/>
    </row>
    <row r="615" spans="1:91" ht="20.25" customHeight="1" thickTop="1" thickBot="1" x14ac:dyDescent="0.25">
      <c r="A615" s="375"/>
      <c r="B615" s="7"/>
      <c r="C615" s="13"/>
      <c r="D615" s="697" t="s">
        <v>199</v>
      </c>
      <c r="E615" s="709"/>
      <c r="F615" s="709"/>
      <c r="G615" s="709"/>
      <c r="H615" s="709"/>
      <c r="I615" s="709"/>
      <c r="J615" s="709"/>
      <c r="K615" s="709"/>
      <c r="L615" s="709"/>
      <c r="M615" s="709"/>
      <c r="N615" s="709"/>
      <c r="O615" s="709"/>
      <c r="P615" s="709"/>
      <c r="Q615" s="709"/>
      <c r="R615" s="709"/>
      <c r="S615" s="709"/>
      <c r="T615" s="709"/>
      <c r="U615" s="709"/>
      <c r="V615" s="709"/>
      <c r="W615" s="709"/>
      <c r="X615" s="782"/>
      <c r="Y615" s="65">
        <f>SUM(Y609:Y614)</f>
        <v>0</v>
      </c>
      <c r="Z615" s="380">
        <f>SUM(Z609:Z614)</f>
        <v>80</v>
      </c>
      <c r="AA615" s="256"/>
      <c r="AB615" s="64"/>
      <c r="AD615" s="235"/>
    </row>
    <row r="616" spans="1:91" ht="20.25" customHeight="1" thickBot="1" x14ac:dyDescent="0.25">
      <c r="A616" s="375"/>
      <c r="B616" s="9"/>
      <c r="C616" s="286"/>
      <c r="D616" s="700"/>
      <c r="E616" s="735"/>
      <c r="F616" s="921">
        <v>50</v>
      </c>
      <c r="G616" s="694"/>
      <c r="H616" s="694"/>
      <c r="I616" s="694"/>
      <c r="J616" s="694"/>
      <c r="K616" s="694"/>
      <c r="L616" s="694"/>
      <c r="M616" s="694"/>
      <c r="N616" s="694"/>
      <c r="O616" s="694"/>
      <c r="P616" s="694"/>
      <c r="Q616" s="694"/>
      <c r="R616" s="694"/>
      <c r="S616" s="694"/>
      <c r="T616" s="694"/>
      <c r="U616" s="694"/>
      <c r="V616" s="694"/>
      <c r="W616" s="694"/>
      <c r="X616" s="694"/>
      <c r="Y616" s="694"/>
      <c r="Z616" s="695"/>
      <c r="AA616" s="256"/>
      <c r="AB616" s="64"/>
      <c r="AD616" s="235"/>
    </row>
    <row r="617" spans="1:91" ht="30" customHeight="1" thickBot="1" x14ac:dyDescent="0.25">
      <c r="A617" s="375"/>
      <c r="B617" s="241" t="s">
        <v>91</v>
      </c>
      <c r="C617" s="159" t="s">
        <v>674</v>
      </c>
      <c r="D617" s="38"/>
      <c r="E617" s="37"/>
      <c r="F617" s="38"/>
      <c r="G617" s="39"/>
      <c r="H617" s="36"/>
      <c r="I617" s="37"/>
      <c r="J617" s="38"/>
      <c r="K617" s="39"/>
      <c r="L617" s="36" t="s">
        <v>573</v>
      </c>
      <c r="M617" s="37"/>
      <c r="N617" s="38"/>
      <c r="O617" s="39"/>
      <c r="P617" s="36"/>
      <c r="Q617" s="37"/>
      <c r="R617" s="38"/>
      <c r="S617" s="39"/>
      <c r="T617" s="36"/>
      <c r="U617" s="37"/>
      <c r="V617" s="38"/>
      <c r="W617" s="39"/>
      <c r="X617" s="41"/>
      <c r="Y617" s="75"/>
      <c r="Z617" s="56"/>
      <c r="AA617" s="256"/>
      <c r="AD617" s="235"/>
    </row>
    <row r="618" spans="1:91" s="1" customFormat="1" ht="30" customHeight="1" x14ac:dyDescent="0.2">
      <c r="A618" s="375"/>
      <c r="B618" s="266"/>
      <c r="C618" s="346" t="s">
        <v>1137</v>
      </c>
      <c r="D618" s="824"/>
      <c r="E618" s="733"/>
      <c r="F618" s="733"/>
      <c r="G618" s="733"/>
      <c r="H618" s="733"/>
      <c r="I618" s="733"/>
      <c r="J618" s="733"/>
      <c r="K618" s="733"/>
      <c r="L618" s="733"/>
      <c r="M618" s="733"/>
      <c r="N618" s="733"/>
      <c r="O618" s="733"/>
      <c r="P618" s="733"/>
      <c r="Q618" s="733"/>
      <c r="R618" s="733"/>
      <c r="S618" s="733"/>
      <c r="T618" s="733"/>
      <c r="U618" s="733"/>
      <c r="V618" s="733"/>
      <c r="W618" s="733"/>
      <c r="X618" s="733"/>
      <c r="Y618" s="733"/>
      <c r="Z618" s="734"/>
      <c r="AA618" s="14"/>
      <c r="AB618" s="64"/>
      <c r="AC618" s="225"/>
      <c r="AD618" s="225"/>
      <c r="AE618" s="225"/>
      <c r="AF618" s="225"/>
      <c r="AG618" s="225"/>
      <c r="AH618" s="225"/>
      <c r="AI618" s="225"/>
      <c r="AJ618" s="225"/>
      <c r="AK618" s="225"/>
      <c r="AL618" s="225"/>
      <c r="AM618" s="225"/>
      <c r="AN618" s="225"/>
      <c r="AO618" s="225"/>
      <c r="AP618" s="225"/>
      <c r="AQ618" s="225"/>
      <c r="AR618" s="225"/>
      <c r="AS618" s="225"/>
      <c r="AT618" s="225"/>
      <c r="AU618" s="225"/>
      <c r="AV618" s="225"/>
      <c r="AW618" s="225"/>
      <c r="AX618" s="225"/>
      <c r="AY618" s="225"/>
      <c r="AZ618" s="225"/>
      <c r="BA618" s="225"/>
      <c r="BB618" s="225"/>
      <c r="BC618" s="225"/>
      <c r="BD618" s="225"/>
      <c r="BE618" s="225"/>
      <c r="BF618" s="225"/>
      <c r="BG618" s="225"/>
      <c r="BH618" s="225"/>
      <c r="BI618" s="225"/>
      <c r="BJ618" s="225"/>
      <c r="BK618" s="225"/>
      <c r="BL618" s="225"/>
      <c r="BM618" s="225"/>
      <c r="BN618" s="225"/>
      <c r="BO618" s="225"/>
      <c r="BP618" s="225"/>
      <c r="BQ618" s="225"/>
      <c r="BR618" s="225"/>
      <c r="BS618" s="225"/>
      <c r="BT618" s="225"/>
      <c r="BU618" s="225"/>
      <c r="BV618" s="225"/>
      <c r="BW618" s="225"/>
      <c r="BX618" s="225"/>
      <c r="BY618" s="225"/>
      <c r="BZ618" s="225"/>
      <c r="CA618" s="225"/>
      <c r="CB618" s="225"/>
      <c r="CC618" s="225"/>
      <c r="CD618" s="225"/>
      <c r="CE618" s="225"/>
    </row>
    <row r="619" spans="1:91" s="1" customFormat="1" ht="67.7" customHeight="1" x14ac:dyDescent="0.2">
      <c r="A619" s="375"/>
      <c r="B619" s="237" t="s">
        <v>63</v>
      </c>
      <c r="C619" s="130" t="s">
        <v>1138</v>
      </c>
      <c r="D619" s="933"/>
      <c r="E619" s="934"/>
      <c r="F619" s="933"/>
      <c r="G619" s="934"/>
      <c r="H619" s="933"/>
      <c r="I619" s="934"/>
      <c r="J619" s="933"/>
      <c r="K619" s="934"/>
      <c r="L619" s="933"/>
      <c r="M619" s="934"/>
      <c r="N619" s="933"/>
      <c r="O619" s="934"/>
      <c r="P619" s="933"/>
      <c r="Q619" s="934"/>
      <c r="R619" s="933"/>
      <c r="S619" s="934"/>
      <c r="T619" s="933"/>
      <c r="U619" s="934"/>
      <c r="V619" s="933"/>
      <c r="W619" s="934"/>
      <c r="X619" s="592"/>
      <c r="Y619" s="268">
        <f t="shared" ref="Y619:Y629" si="78">IF(OR(D619="s",F619="s",H619="s",J619="s",L619="s",N619="s",P619="s",R619="s",T619="s",V619="s"), 0, IF(OR(D619="a",F619="a",H619="a",J619="a",L619="a",N619="a",P619="a",R619="a",T619="a",V619="a"),Z619,0))</f>
        <v>0</v>
      </c>
      <c r="Z619" s="390">
        <v>5</v>
      </c>
      <c r="AA619" s="14">
        <f t="shared" ref="AA619:AA629" si="79">COUNTIF(D619:W619,"a")+COUNTIF(D619:W619,"s")</f>
        <v>0</v>
      </c>
      <c r="AB619" s="447"/>
      <c r="AC619" s="225"/>
      <c r="AD619" s="228" t="s">
        <v>52</v>
      </c>
      <c r="AE619" s="225"/>
      <c r="AF619" s="225"/>
      <c r="AG619" s="225"/>
      <c r="AH619" s="225"/>
      <c r="AI619" s="225"/>
      <c r="AJ619" s="225"/>
      <c r="AK619" s="225"/>
      <c r="AL619" s="225"/>
      <c r="AM619" s="225"/>
      <c r="AN619" s="225"/>
      <c r="AO619" s="225"/>
      <c r="AP619" s="225"/>
      <c r="AQ619" s="225"/>
      <c r="AR619" s="225"/>
      <c r="AS619" s="225"/>
      <c r="AT619" s="225"/>
      <c r="AU619" s="225"/>
      <c r="AV619" s="225"/>
      <c r="AW619" s="225"/>
      <c r="AX619" s="225"/>
      <c r="AY619" s="225"/>
      <c r="AZ619" s="225"/>
      <c r="BA619" s="225"/>
      <c r="BB619" s="225"/>
      <c r="BC619" s="225"/>
      <c r="BD619" s="225"/>
      <c r="BE619" s="225"/>
      <c r="BF619" s="225"/>
      <c r="BG619" s="225"/>
      <c r="BH619" s="225"/>
      <c r="BI619" s="225"/>
      <c r="BJ619" s="225"/>
      <c r="BK619" s="225"/>
      <c r="BL619" s="225"/>
      <c r="BM619" s="225"/>
      <c r="BN619" s="225"/>
      <c r="BO619" s="225"/>
      <c r="BP619" s="225"/>
      <c r="BQ619" s="225"/>
      <c r="BR619" s="225"/>
      <c r="BS619" s="225"/>
      <c r="BT619" s="225"/>
      <c r="BU619" s="225"/>
      <c r="BV619" s="225"/>
      <c r="BW619" s="225"/>
      <c r="BX619" s="225"/>
      <c r="BY619" s="225"/>
      <c r="BZ619" s="225"/>
      <c r="CA619" s="225"/>
      <c r="CB619" s="225"/>
      <c r="CC619" s="225"/>
      <c r="CD619" s="225"/>
      <c r="CE619" s="225"/>
      <c r="CF619" s="225"/>
      <c r="CG619" s="64"/>
      <c r="CH619" s="64"/>
      <c r="CI619" s="64"/>
      <c r="CJ619" s="64"/>
      <c r="CK619" s="64"/>
      <c r="CL619" s="64"/>
      <c r="CM619" s="64"/>
    </row>
    <row r="620" spans="1:91" s="1" customFormat="1" ht="27.95" customHeight="1" x14ac:dyDescent="0.2">
      <c r="A620" s="375" t="s">
        <v>97</v>
      </c>
      <c r="B620" s="237" t="s">
        <v>669</v>
      </c>
      <c r="C620" s="130" t="s">
        <v>670</v>
      </c>
      <c r="D620" s="922"/>
      <c r="E620" s="923"/>
      <c r="F620" s="922"/>
      <c r="G620" s="923"/>
      <c r="H620" s="922"/>
      <c r="I620" s="923"/>
      <c r="J620" s="922"/>
      <c r="K620" s="923"/>
      <c r="L620" s="922"/>
      <c r="M620" s="923"/>
      <c r="N620" s="922"/>
      <c r="O620" s="923"/>
      <c r="P620" s="922"/>
      <c r="Q620" s="923"/>
      <c r="R620" s="922"/>
      <c r="S620" s="923"/>
      <c r="T620" s="922"/>
      <c r="U620" s="923"/>
      <c r="V620" s="922"/>
      <c r="W620" s="923"/>
      <c r="X620" s="463"/>
      <c r="Y620" s="114">
        <f t="shared" si="78"/>
        <v>0</v>
      </c>
      <c r="Z620" s="372">
        <v>5</v>
      </c>
      <c r="AA620" s="14">
        <f t="shared" si="79"/>
        <v>0</v>
      </c>
      <c r="AB620" s="447"/>
      <c r="AC620" s="225"/>
      <c r="AD620" s="228"/>
      <c r="AE620" s="225"/>
      <c r="AF620" s="225"/>
      <c r="AG620" s="225"/>
      <c r="AH620" s="225"/>
      <c r="AI620" s="225"/>
      <c r="AJ620" s="225"/>
      <c r="AK620" s="225"/>
      <c r="AL620" s="225"/>
      <c r="AM620" s="225"/>
      <c r="AN620" s="225"/>
      <c r="AO620" s="225"/>
      <c r="AP620" s="225"/>
      <c r="AQ620" s="225"/>
      <c r="AR620" s="225"/>
      <c r="AS620" s="225"/>
      <c r="AT620" s="225"/>
      <c r="AU620" s="225"/>
      <c r="AV620" s="225"/>
      <c r="AW620" s="225"/>
      <c r="AX620" s="225"/>
      <c r="AY620" s="225"/>
      <c r="AZ620" s="225"/>
      <c r="BA620" s="225"/>
      <c r="BB620" s="225"/>
      <c r="BC620" s="225"/>
      <c r="BD620" s="225"/>
      <c r="BE620" s="225"/>
      <c r="BF620" s="225"/>
      <c r="BG620" s="225"/>
      <c r="BH620" s="225"/>
      <c r="BI620" s="225"/>
      <c r="BJ620" s="225"/>
      <c r="BK620" s="225"/>
      <c r="BL620" s="225"/>
      <c r="BM620" s="225"/>
      <c r="BN620" s="225"/>
      <c r="BO620" s="225"/>
      <c r="BP620" s="225"/>
      <c r="BQ620" s="225"/>
      <c r="BR620" s="225"/>
      <c r="BS620" s="225"/>
      <c r="BT620" s="225"/>
      <c r="BU620" s="225"/>
      <c r="BV620" s="225"/>
      <c r="BW620" s="225"/>
      <c r="BX620" s="225"/>
      <c r="BY620" s="225"/>
      <c r="BZ620" s="225"/>
      <c r="CA620" s="225"/>
      <c r="CB620" s="225"/>
      <c r="CC620" s="225"/>
      <c r="CD620" s="225"/>
      <c r="CE620" s="225"/>
      <c r="CF620" s="225"/>
      <c r="CG620" s="64"/>
      <c r="CH620" s="64"/>
      <c r="CI620" s="64"/>
      <c r="CJ620" s="64"/>
      <c r="CK620" s="64"/>
      <c r="CL620" s="64"/>
      <c r="CM620" s="64"/>
    </row>
    <row r="621" spans="1:91" s="1" customFormat="1" ht="45" customHeight="1" x14ac:dyDescent="0.2">
      <c r="A621" s="375" t="s">
        <v>97</v>
      </c>
      <c r="B621" s="237" t="s">
        <v>518</v>
      </c>
      <c r="C621" s="149" t="s">
        <v>671</v>
      </c>
      <c r="D621" s="848"/>
      <c r="E621" s="849"/>
      <c r="F621" s="848"/>
      <c r="G621" s="849"/>
      <c r="H621" s="848"/>
      <c r="I621" s="849"/>
      <c r="J621" s="848"/>
      <c r="K621" s="849"/>
      <c r="L621" s="848"/>
      <c r="M621" s="849"/>
      <c r="N621" s="848"/>
      <c r="O621" s="849"/>
      <c r="P621" s="848"/>
      <c r="Q621" s="849"/>
      <c r="R621" s="848"/>
      <c r="S621" s="849"/>
      <c r="T621" s="848"/>
      <c r="U621" s="849"/>
      <c r="V621" s="848"/>
      <c r="W621" s="849"/>
      <c r="X621" s="593"/>
      <c r="Y621" s="278">
        <f t="shared" si="78"/>
        <v>0</v>
      </c>
      <c r="Z621" s="376">
        <v>5</v>
      </c>
      <c r="AA621" s="14">
        <f t="shared" si="79"/>
        <v>0</v>
      </c>
      <c r="AB621" s="447"/>
      <c r="AC621" s="225"/>
      <c r="AD621" s="228" t="s">
        <v>52</v>
      </c>
      <c r="AE621" s="225"/>
      <c r="AF621" s="225"/>
      <c r="AG621" s="225"/>
      <c r="AH621" s="225"/>
      <c r="AI621" s="225"/>
      <c r="AJ621" s="225"/>
      <c r="AK621" s="225"/>
      <c r="AL621" s="225"/>
      <c r="AM621" s="225"/>
      <c r="AN621" s="225"/>
      <c r="AO621" s="225"/>
      <c r="AP621" s="225"/>
      <c r="AQ621" s="225"/>
      <c r="AR621" s="225"/>
      <c r="AS621" s="225"/>
      <c r="AT621" s="225"/>
      <c r="AU621" s="225"/>
      <c r="AV621" s="225"/>
      <c r="AW621" s="225"/>
      <c r="AX621" s="225"/>
      <c r="AY621" s="225"/>
      <c r="AZ621" s="225"/>
      <c r="BA621" s="225"/>
      <c r="BB621" s="225"/>
      <c r="BC621" s="225"/>
      <c r="BD621" s="225"/>
      <c r="BE621" s="225"/>
      <c r="BF621" s="225"/>
      <c r="BG621" s="225"/>
      <c r="BH621" s="225"/>
      <c r="BI621" s="225"/>
      <c r="BJ621" s="225"/>
      <c r="BK621" s="225"/>
      <c r="BL621" s="225"/>
      <c r="BM621" s="225"/>
      <c r="BN621" s="225"/>
      <c r="BO621" s="225"/>
      <c r="BP621" s="225"/>
      <c r="BQ621" s="225"/>
      <c r="BR621" s="225"/>
      <c r="BS621" s="225"/>
      <c r="BT621" s="225"/>
      <c r="BU621" s="225"/>
      <c r="BV621" s="225"/>
      <c r="BW621" s="225"/>
      <c r="BX621" s="225"/>
      <c r="BY621" s="225"/>
      <c r="BZ621" s="225"/>
      <c r="CA621" s="225"/>
      <c r="CB621" s="225"/>
      <c r="CC621" s="225"/>
      <c r="CD621" s="225"/>
      <c r="CE621" s="225"/>
      <c r="CF621" s="225"/>
      <c r="CG621" s="64"/>
      <c r="CH621" s="64"/>
      <c r="CI621" s="64"/>
      <c r="CJ621" s="64"/>
      <c r="CK621" s="64"/>
      <c r="CL621" s="64"/>
      <c r="CM621" s="64"/>
    </row>
    <row r="622" spans="1:91" s="1" customFormat="1" ht="30" customHeight="1" x14ac:dyDescent="0.2">
      <c r="A622" s="375"/>
      <c r="B622" s="266"/>
      <c r="C622" s="500" t="s">
        <v>1139</v>
      </c>
      <c r="D622" s="805"/>
      <c r="E622" s="794"/>
      <c r="F622" s="794"/>
      <c r="G622" s="794"/>
      <c r="H622" s="794"/>
      <c r="I622" s="794"/>
      <c r="J622" s="794"/>
      <c r="K622" s="794"/>
      <c r="L622" s="794"/>
      <c r="M622" s="794"/>
      <c r="N622" s="794"/>
      <c r="O622" s="794"/>
      <c r="P622" s="794"/>
      <c r="Q622" s="794"/>
      <c r="R622" s="794"/>
      <c r="S622" s="794"/>
      <c r="T622" s="794"/>
      <c r="U622" s="794"/>
      <c r="V622" s="794"/>
      <c r="W622" s="794"/>
      <c r="X622" s="794"/>
      <c r="Y622" s="794"/>
      <c r="Z622" s="795"/>
      <c r="AA622" s="14"/>
      <c r="AB622" s="64"/>
      <c r="AC622" s="225"/>
      <c r="AD622" s="225"/>
      <c r="AE622" s="225"/>
      <c r="AF622" s="225"/>
      <c r="AG622" s="225"/>
      <c r="AH622" s="225"/>
      <c r="AI622" s="225"/>
      <c r="AJ622" s="225"/>
      <c r="AK622" s="225"/>
      <c r="AL622" s="225"/>
      <c r="AM622" s="225"/>
      <c r="AN622" s="225"/>
      <c r="AO622" s="225"/>
      <c r="AP622" s="225"/>
      <c r="AQ622" s="225"/>
      <c r="AR622" s="225"/>
      <c r="AS622" s="225"/>
      <c r="AT622" s="225"/>
      <c r="AU622" s="225"/>
      <c r="AV622" s="225"/>
      <c r="AW622" s="225"/>
      <c r="AX622" s="225"/>
      <c r="AY622" s="225"/>
      <c r="AZ622" s="225"/>
      <c r="BA622" s="225"/>
      <c r="BB622" s="225"/>
      <c r="BC622" s="225"/>
      <c r="BD622" s="225"/>
      <c r="BE622" s="225"/>
      <c r="BF622" s="225"/>
      <c r="BG622" s="225"/>
      <c r="BH622" s="225"/>
      <c r="BI622" s="225"/>
      <c r="BJ622" s="225"/>
      <c r="BK622" s="225"/>
      <c r="BL622" s="225"/>
      <c r="BM622" s="225"/>
      <c r="BN622" s="225"/>
      <c r="BO622" s="225"/>
      <c r="BP622" s="225"/>
      <c r="BQ622" s="225"/>
      <c r="BR622" s="225"/>
      <c r="BS622" s="225"/>
      <c r="BT622" s="225"/>
      <c r="BU622" s="225"/>
      <c r="BV622" s="225"/>
      <c r="BW622" s="225"/>
      <c r="BX622" s="225"/>
      <c r="BY622" s="225"/>
      <c r="BZ622" s="225"/>
      <c r="CA622" s="225"/>
      <c r="CB622" s="225"/>
      <c r="CC622" s="225"/>
      <c r="CD622" s="225"/>
      <c r="CE622" s="225"/>
    </row>
    <row r="623" spans="1:91" s="1" customFormat="1" ht="67.7" customHeight="1" x14ac:dyDescent="0.2">
      <c r="A623" s="375"/>
      <c r="B623" s="237" t="s">
        <v>672</v>
      </c>
      <c r="C623" s="130" t="s">
        <v>1140</v>
      </c>
      <c r="D623" s="935"/>
      <c r="E623" s="923"/>
      <c r="F623" s="935"/>
      <c r="G623" s="923"/>
      <c r="H623" s="935"/>
      <c r="I623" s="923"/>
      <c r="J623" s="935"/>
      <c r="K623" s="923"/>
      <c r="L623" s="935"/>
      <c r="M623" s="923"/>
      <c r="N623" s="935"/>
      <c r="O623" s="923"/>
      <c r="P623" s="935"/>
      <c r="Q623" s="923"/>
      <c r="R623" s="935"/>
      <c r="S623" s="923"/>
      <c r="T623" s="935"/>
      <c r="U623" s="923"/>
      <c r="V623" s="935"/>
      <c r="W623" s="923"/>
      <c r="X623" s="463"/>
      <c r="Y623" s="114">
        <f t="shared" si="78"/>
        <v>0</v>
      </c>
      <c r="Z623" s="372">
        <v>30</v>
      </c>
      <c r="AA623" s="14">
        <f t="shared" si="79"/>
        <v>0</v>
      </c>
      <c r="AB623" s="447"/>
      <c r="AC623" s="225"/>
      <c r="AD623" s="228" t="s">
        <v>52</v>
      </c>
      <c r="AE623" s="225"/>
      <c r="AF623" s="225"/>
      <c r="AG623" s="225"/>
      <c r="AH623" s="225"/>
      <c r="AI623" s="225"/>
      <c r="AJ623" s="225"/>
      <c r="AK623" s="225"/>
      <c r="AL623" s="225"/>
      <c r="AM623" s="225"/>
      <c r="AN623" s="225"/>
      <c r="AO623" s="225"/>
      <c r="AP623" s="225"/>
      <c r="AQ623" s="225"/>
      <c r="AR623" s="225"/>
      <c r="AS623" s="225"/>
      <c r="AT623" s="225"/>
      <c r="AU623" s="225"/>
      <c r="AV623" s="225"/>
      <c r="AW623" s="225"/>
      <c r="AX623" s="225"/>
      <c r="AY623" s="225"/>
      <c r="AZ623" s="225"/>
      <c r="BA623" s="225"/>
      <c r="BB623" s="225"/>
      <c r="BC623" s="225"/>
      <c r="BD623" s="225"/>
      <c r="BE623" s="225"/>
      <c r="BF623" s="225"/>
      <c r="BG623" s="225"/>
      <c r="BH623" s="225"/>
      <c r="BI623" s="225"/>
      <c r="BJ623" s="225"/>
      <c r="BK623" s="225"/>
      <c r="BL623" s="225"/>
      <c r="BM623" s="225"/>
      <c r="BN623" s="225"/>
      <c r="BO623" s="225"/>
      <c r="BP623" s="225"/>
      <c r="BQ623" s="225"/>
      <c r="BR623" s="225"/>
      <c r="BS623" s="225"/>
      <c r="BT623" s="225"/>
      <c r="BU623" s="225"/>
      <c r="BV623" s="225"/>
      <c r="BW623" s="225"/>
      <c r="BX623" s="225"/>
      <c r="BY623" s="225"/>
      <c r="BZ623" s="225"/>
      <c r="CA623" s="225"/>
      <c r="CB623" s="225"/>
      <c r="CC623" s="225"/>
      <c r="CD623" s="225"/>
      <c r="CE623" s="225"/>
      <c r="CF623" s="225"/>
      <c r="CG623" s="64"/>
      <c r="CH623" s="64"/>
      <c r="CI623" s="64"/>
      <c r="CJ623" s="64"/>
      <c r="CK623" s="64"/>
      <c r="CL623" s="64"/>
      <c r="CM623" s="64"/>
    </row>
    <row r="624" spans="1:91" s="1" customFormat="1" ht="67.7" customHeight="1" x14ac:dyDescent="0.2">
      <c r="A624" s="375" t="s">
        <v>97</v>
      </c>
      <c r="B624" s="237" t="s">
        <v>1141</v>
      </c>
      <c r="C624" s="130" t="s">
        <v>1142</v>
      </c>
      <c r="D624" s="935"/>
      <c r="E624" s="923"/>
      <c r="F624" s="935"/>
      <c r="G624" s="923"/>
      <c r="H624" s="935"/>
      <c r="I624" s="923"/>
      <c r="J624" s="935"/>
      <c r="K624" s="923"/>
      <c r="L624" s="935"/>
      <c r="M624" s="923"/>
      <c r="N624" s="935"/>
      <c r="O624" s="923"/>
      <c r="P624" s="935"/>
      <c r="Q624" s="923"/>
      <c r="R624" s="935"/>
      <c r="S624" s="923"/>
      <c r="T624" s="935"/>
      <c r="U624" s="923"/>
      <c r="V624" s="935"/>
      <c r="W624" s="923"/>
      <c r="X624" s="463"/>
      <c r="Y624" s="114">
        <f t="shared" si="78"/>
        <v>0</v>
      </c>
      <c r="Z624" s="372">
        <v>25</v>
      </c>
      <c r="AA624" s="14">
        <f>COUNTIF(D624:W624,"a")+COUNTIF(D624:W624,"s")</f>
        <v>0</v>
      </c>
      <c r="AB624" s="447"/>
      <c r="AC624" s="225"/>
      <c r="AD624" s="228"/>
      <c r="AE624" s="225"/>
      <c r="AF624" s="225"/>
      <c r="AG624" s="225"/>
      <c r="AH624" s="225"/>
      <c r="AI624" s="225"/>
      <c r="AJ624" s="225"/>
      <c r="AK624" s="225"/>
      <c r="AL624" s="225"/>
      <c r="AM624" s="225"/>
      <c r="AN624" s="225"/>
      <c r="AO624" s="225"/>
      <c r="AP624" s="225"/>
      <c r="AQ624" s="225"/>
      <c r="AR624" s="225"/>
      <c r="AS624" s="225"/>
      <c r="AT624" s="225"/>
      <c r="AU624" s="225"/>
      <c r="AV624" s="225"/>
      <c r="AW624" s="225"/>
      <c r="AX624" s="225"/>
      <c r="AY624" s="225"/>
      <c r="AZ624" s="225"/>
      <c r="BA624" s="225"/>
      <c r="BB624" s="225"/>
      <c r="BC624" s="225"/>
      <c r="BD624" s="225"/>
      <c r="BE624" s="225"/>
      <c r="BF624" s="225"/>
      <c r="BG624" s="225"/>
      <c r="BH624" s="225"/>
      <c r="BI624" s="225"/>
      <c r="BJ624" s="225"/>
      <c r="BK624" s="225"/>
      <c r="BL624" s="225"/>
      <c r="BM624" s="225"/>
      <c r="BN624" s="225"/>
      <c r="BO624" s="225"/>
      <c r="BP624" s="225"/>
      <c r="BQ624" s="225"/>
      <c r="BR624" s="225"/>
      <c r="BS624" s="225"/>
      <c r="BT624" s="225"/>
      <c r="BU624" s="225"/>
      <c r="BV624" s="225"/>
      <c r="BW624" s="225"/>
      <c r="BX624" s="225"/>
      <c r="BY624" s="225"/>
      <c r="BZ624" s="225"/>
      <c r="CA624" s="225"/>
      <c r="CB624" s="225"/>
      <c r="CC624" s="225"/>
      <c r="CD624" s="225"/>
      <c r="CE624" s="225"/>
      <c r="CF624" s="225"/>
      <c r="CG624" s="64"/>
      <c r="CH624" s="64"/>
      <c r="CI624" s="64"/>
      <c r="CJ624" s="64"/>
      <c r="CK624" s="64"/>
      <c r="CL624" s="64"/>
      <c r="CM624" s="64"/>
    </row>
    <row r="625" spans="1:108" s="1" customFormat="1" ht="126" customHeight="1" x14ac:dyDescent="0.2">
      <c r="A625" s="375" t="s">
        <v>97</v>
      </c>
      <c r="B625" s="237" t="s">
        <v>1143</v>
      </c>
      <c r="C625" s="130" t="s">
        <v>1144</v>
      </c>
      <c r="D625" s="922"/>
      <c r="E625" s="923"/>
      <c r="F625" s="922"/>
      <c r="G625" s="923"/>
      <c r="H625" s="922"/>
      <c r="I625" s="923"/>
      <c r="J625" s="922"/>
      <c r="K625" s="923"/>
      <c r="L625" s="922"/>
      <c r="M625" s="923"/>
      <c r="N625" s="922"/>
      <c r="O625" s="923"/>
      <c r="P625" s="922"/>
      <c r="Q625" s="923"/>
      <c r="R625" s="922"/>
      <c r="S625" s="923"/>
      <c r="T625" s="922"/>
      <c r="U625" s="923"/>
      <c r="V625" s="922"/>
      <c r="W625" s="923"/>
      <c r="X625" s="463"/>
      <c r="Y625" s="114">
        <f t="shared" si="78"/>
        <v>0</v>
      </c>
      <c r="Z625" s="372">
        <v>25</v>
      </c>
      <c r="AA625" s="14">
        <f t="shared" ref="AA625" si="80">COUNTIF(D625:W625,"a")+COUNTIF(D625:W625,"s")</f>
        <v>0</v>
      </c>
      <c r="AB625" s="447"/>
      <c r="AC625" s="225"/>
      <c r="AD625" s="228" t="s">
        <v>52</v>
      </c>
      <c r="AE625" s="225"/>
      <c r="AF625" s="225"/>
      <c r="AG625" s="225"/>
      <c r="AH625" s="225"/>
      <c r="AI625" s="225"/>
      <c r="AJ625" s="225"/>
      <c r="AK625" s="225"/>
      <c r="AL625" s="225"/>
      <c r="AM625" s="225"/>
      <c r="AN625" s="225"/>
      <c r="AO625" s="225"/>
      <c r="AP625" s="225"/>
      <c r="AQ625" s="225"/>
      <c r="AR625" s="225"/>
      <c r="AS625" s="225"/>
      <c r="AT625" s="225"/>
      <c r="AU625" s="225"/>
      <c r="AV625" s="225"/>
      <c r="AW625" s="225"/>
      <c r="AX625" s="225"/>
      <c r="AY625" s="225"/>
      <c r="AZ625" s="225"/>
      <c r="BA625" s="225"/>
      <c r="BB625" s="225"/>
      <c r="BC625" s="225"/>
      <c r="BD625" s="225"/>
      <c r="BE625" s="225"/>
      <c r="BF625" s="225"/>
      <c r="BG625" s="225"/>
      <c r="BH625" s="225"/>
      <c r="BI625" s="225"/>
      <c r="BJ625" s="225"/>
      <c r="BK625" s="225"/>
      <c r="BL625" s="225"/>
      <c r="BM625" s="225"/>
      <c r="BN625" s="225"/>
      <c r="BO625" s="225"/>
      <c r="BP625" s="225"/>
      <c r="BQ625" s="225"/>
      <c r="BR625" s="225"/>
      <c r="BS625" s="225"/>
      <c r="BT625" s="225"/>
      <c r="BU625" s="225"/>
      <c r="BV625" s="225"/>
      <c r="BW625" s="225"/>
      <c r="BX625" s="225"/>
      <c r="BY625" s="225"/>
      <c r="BZ625" s="225"/>
      <c r="CA625" s="225"/>
      <c r="CB625" s="225"/>
      <c r="CC625" s="225"/>
      <c r="CD625" s="225"/>
      <c r="CE625" s="225"/>
      <c r="CF625" s="225"/>
      <c r="CG625" s="64"/>
      <c r="CH625" s="64"/>
      <c r="CI625" s="64"/>
      <c r="CJ625" s="64"/>
      <c r="CK625" s="64"/>
      <c r="CL625" s="64"/>
      <c r="CM625" s="64"/>
    </row>
    <row r="626" spans="1:108" s="1" customFormat="1" ht="30" customHeight="1" x14ac:dyDescent="0.2">
      <c r="A626" s="375"/>
      <c r="B626" s="266"/>
      <c r="C626" s="500" t="s">
        <v>1145</v>
      </c>
      <c r="D626" s="805"/>
      <c r="E626" s="794"/>
      <c r="F626" s="794"/>
      <c r="G626" s="794"/>
      <c r="H626" s="794"/>
      <c r="I626" s="794"/>
      <c r="J626" s="794"/>
      <c r="K626" s="794"/>
      <c r="L626" s="794"/>
      <c r="M626" s="794"/>
      <c r="N626" s="794"/>
      <c r="O626" s="794"/>
      <c r="P626" s="794"/>
      <c r="Q626" s="794"/>
      <c r="R626" s="794"/>
      <c r="S626" s="794"/>
      <c r="T626" s="794"/>
      <c r="U626" s="794"/>
      <c r="V626" s="794"/>
      <c r="W626" s="794"/>
      <c r="X626" s="794"/>
      <c r="Y626" s="794"/>
      <c r="Z626" s="795"/>
      <c r="AA626" s="14"/>
      <c r="AB626" s="64"/>
      <c r="AC626" s="225"/>
      <c r="AD626" s="225"/>
      <c r="AE626" s="225"/>
      <c r="AF626" s="225"/>
      <c r="AG626" s="225"/>
      <c r="AH626" s="225"/>
      <c r="AI626" s="225"/>
      <c r="AJ626" s="225"/>
      <c r="AK626" s="225"/>
      <c r="AL626" s="225"/>
      <c r="AM626" s="225"/>
      <c r="AN626" s="225"/>
      <c r="AO626" s="225"/>
      <c r="AP626" s="225"/>
      <c r="AQ626" s="225"/>
      <c r="AR626" s="225"/>
      <c r="AS626" s="225"/>
      <c r="AT626" s="225"/>
      <c r="AU626" s="225"/>
      <c r="AV626" s="225"/>
      <c r="AW626" s="225"/>
      <c r="AX626" s="225"/>
      <c r="AY626" s="225"/>
      <c r="AZ626" s="225"/>
      <c r="BA626" s="225"/>
      <c r="BB626" s="225"/>
      <c r="BC626" s="225"/>
      <c r="BD626" s="225"/>
      <c r="BE626" s="225"/>
      <c r="BF626" s="225"/>
      <c r="BG626" s="225"/>
      <c r="BH626" s="225"/>
      <c r="BI626" s="225"/>
      <c r="BJ626" s="225"/>
      <c r="BK626" s="225"/>
      <c r="BL626" s="225"/>
      <c r="BM626" s="225"/>
      <c r="BN626" s="225"/>
      <c r="BO626" s="225"/>
      <c r="BP626" s="225"/>
      <c r="BQ626" s="225"/>
      <c r="BR626" s="225"/>
      <c r="BS626" s="225"/>
      <c r="BT626" s="225"/>
      <c r="BU626" s="225"/>
      <c r="BV626" s="225"/>
      <c r="BW626" s="225"/>
      <c r="BX626" s="225"/>
      <c r="BY626" s="225"/>
      <c r="BZ626" s="225"/>
      <c r="CA626" s="225"/>
      <c r="CB626" s="225"/>
      <c r="CC626" s="225"/>
      <c r="CD626" s="225"/>
      <c r="CE626" s="225"/>
    </row>
    <row r="627" spans="1:108" s="1" customFormat="1" ht="67.7" customHeight="1" x14ac:dyDescent="0.2">
      <c r="A627" s="375"/>
      <c r="B627" s="237" t="s">
        <v>673</v>
      </c>
      <c r="C627" s="130" t="s">
        <v>1146</v>
      </c>
      <c r="D627" s="922"/>
      <c r="E627" s="923"/>
      <c r="F627" s="922"/>
      <c r="G627" s="923"/>
      <c r="H627" s="922"/>
      <c r="I627" s="923"/>
      <c r="J627" s="922"/>
      <c r="K627" s="923"/>
      <c r="L627" s="922"/>
      <c r="M627" s="923"/>
      <c r="N627" s="922"/>
      <c r="O627" s="923"/>
      <c r="P627" s="922"/>
      <c r="Q627" s="923"/>
      <c r="R627" s="922"/>
      <c r="S627" s="923"/>
      <c r="T627" s="922"/>
      <c r="U627" s="923"/>
      <c r="V627" s="922"/>
      <c r="W627" s="923"/>
      <c r="X627" s="463"/>
      <c r="Y627" s="114">
        <f t="shared" si="78"/>
        <v>0</v>
      </c>
      <c r="Z627" s="372">
        <v>5</v>
      </c>
      <c r="AA627" s="14">
        <f t="shared" si="79"/>
        <v>0</v>
      </c>
      <c r="AB627" s="447"/>
      <c r="AC627" s="225"/>
      <c r="AD627" s="228"/>
      <c r="AE627" s="225"/>
      <c r="AF627" s="225"/>
      <c r="AG627" s="225"/>
      <c r="AH627" s="225"/>
      <c r="AI627" s="225"/>
      <c r="AJ627" s="225"/>
      <c r="AK627" s="225"/>
      <c r="AL627" s="225"/>
      <c r="AM627" s="225"/>
      <c r="AN627" s="225"/>
      <c r="AO627" s="225"/>
      <c r="AP627" s="225"/>
      <c r="AQ627" s="225"/>
      <c r="AR627" s="225"/>
      <c r="AS627" s="225"/>
      <c r="AT627" s="225"/>
      <c r="AU627" s="225"/>
      <c r="AV627" s="225"/>
      <c r="AW627" s="225"/>
      <c r="AX627" s="225"/>
      <c r="AY627" s="225"/>
      <c r="AZ627" s="225"/>
      <c r="BA627" s="225"/>
      <c r="BB627" s="225"/>
      <c r="BC627" s="225"/>
      <c r="BD627" s="225"/>
      <c r="BE627" s="225"/>
      <c r="BF627" s="225"/>
      <c r="BG627" s="225"/>
      <c r="BH627" s="225"/>
      <c r="BI627" s="225"/>
      <c r="BJ627" s="225"/>
      <c r="BK627" s="225"/>
      <c r="BL627" s="225"/>
      <c r="BM627" s="225"/>
      <c r="BN627" s="225"/>
      <c r="BO627" s="225"/>
      <c r="BP627" s="225"/>
      <c r="BQ627" s="225"/>
      <c r="BR627" s="225"/>
      <c r="BS627" s="225"/>
      <c r="BT627" s="225"/>
      <c r="BU627" s="225"/>
      <c r="BV627" s="225"/>
      <c r="BW627" s="225"/>
      <c r="BX627" s="225"/>
      <c r="BY627" s="225"/>
      <c r="BZ627" s="225"/>
      <c r="CA627" s="225"/>
      <c r="CB627" s="225"/>
      <c r="CC627" s="225"/>
      <c r="CD627" s="225"/>
      <c r="CE627" s="225"/>
      <c r="CF627" s="225"/>
      <c r="CG627" s="64"/>
      <c r="CH627" s="64"/>
      <c r="CI627" s="64"/>
      <c r="CJ627" s="64"/>
      <c r="CK627" s="64"/>
      <c r="CL627" s="64"/>
      <c r="CM627" s="64"/>
    </row>
    <row r="628" spans="1:108" s="1" customFormat="1" ht="45" customHeight="1" x14ac:dyDescent="0.2">
      <c r="A628" s="375"/>
      <c r="B628" s="237" t="s">
        <v>1147</v>
      </c>
      <c r="C628" s="130" t="s">
        <v>1148</v>
      </c>
      <c r="D628" s="922"/>
      <c r="E628" s="923"/>
      <c r="F628" s="922"/>
      <c r="G628" s="923"/>
      <c r="H628" s="922"/>
      <c r="I628" s="923"/>
      <c r="J628" s="922"/>
      <c r="K628" s="923"/>
      <c r="L628" s="922"/>
      <c r="M628" s="923"/>
      <c r="N628" s="922"/>
      <c r="O628" s="923"/>
      <c r="P628" s="922"/>
      <c r="Q628" s="923"/>
      <c r="R628" s="922"/>
      <c r="S628" s="923"/>
      <c r="T628" s="922"/>
      <c r="U628" s="923"/>
      <c r="V628" s="922"/>
      <c r="W628" s="923"/>
      <c r="X628" s="463"/>
      <c r="Y628" s="114">
        <f t="shared" ref="Y628" si="81">IF(OR(D628="s",F628="s",H628="s",J628="s",L628="s",N628="s",P628="s",R628="s",T628="s",V628="s"), 0, IF(OR(D628="a",F628="a",H628="a",J628="a",L628="a",N628="a",P628="a",R628="a",T628="a",V628="a"),Z628,0))</f>
        <v>0</v>
      </c>
      <c r="Z628" s="372">
        <v>5</v>
      </c>
      <c r="AA628" s="14">
        <f t="shared" ref="AA628" si="82">COUNTIF(D628:W628,"a")+COUNTIF(D628:W628,"s")</f>
        <v>0</v>
      </c>
      <c r="AB628" s="447"/>
      <c r="AC628" s="225"/>
      <c r="AD628" s="228"/>
      <c r="AE628" s="225"/>
      <c r="AF628" s="225"/>
      <c r="AG628" s="225"/>
      <c r="AH628" s="225"/>
      <c r="AI628" s="225"/>
      <c r="AJ628" s="225"/>
      <c r="AK628" s="225"/>
      <c r="AL628" s="225"/>
      <c r="AM628" s="225"/>
      <c r="AN628" s="225"/>
      <c r="AO628" s="225"/>
      <c r="AP628" s="225"/>
      <c r="AQ628" s="225"/>
      <c r="AR628" s="225"/>
      <c r="AS628" s="225"/>
      <c r="AT628" s="225"/>
      <c r="AU628" s="225"/>
      <c r="AV628" s="225"/>
      <c r="AW628" s="225"/>
      <c r="AX628" s="225"/>
      <c r="AY628" s="225"/>
      <c r="AZ628" s="225"/>
      <c r="BA628" s="225"/>
      <c r="BB628" s="225"/>
      <c r="BC628" s="225"/>
      <c r="BD628" s="225"/>
      <c r="BE628" s="225"/>
      <c r="BF628" s="225"/>
      <c r="BG628" s="225"/>
      <c r="BH628" s="225"/>
      <c r="BI628" s="225"/>
      <c r="BJ628" s="225"/>
      <c r="BK628" s="225"/>
      <c r="BL628" s="225"/>
      <c r="BM628" s="225"/>
      <c r="BN628" s="225"/>
      <c r="BO628" s="225"/>
      <c r="BP628" s="225"/>
      <c r="BQ628" s="225"/>
      <c r="BR628" s="225"/>
      <c r="BS628" s="225"/>
      <c r="BT628" s="225"/>
      <c r="BU628" s="225"/>
      <c r="BV628" s="225"/>
      <c r="BW628" s="225"/>
      <c r="BX628" s="225"/>
      <c r="BY628" s="225"/>
      <c r="BZ628" s="225"/>
      <c r="CA628" s="225"/>
      <c r="CB628" s="225"/>
      <c r="CC628" s="225"/>
      <c r="CD628" s="225"/>
      <c r="CE628" s="225"/>
      <c r="CF628" s="225"/>
      <c r="CG628" s="64"/>
      <c r="CH628" s="64"/>
      <c r="CI628" s="64"/>
      <c r="CJ628" s="64"/>
      <c r="CK628" s="64"/>
      <c r="CL628" s="64"/>
      <c r="CM628" s="64"/>
    </row>
    <row r="629" spans="1:108" s="1" customFormat="1" ht="45" customHeight="1" thickBot="1" x14ac:dyDescent="0.25">
      <c r="A629" s="375" t="s">
        <v>451</v>
      </c>
      <c r="B629" s="237" t="s">
        <v>1206</v>
      </c>
      <c r="C629" s="130" t="s">
        <v>1207</v>
      </c>
      <c r="D629" s="922"/>
      <c r="E629" s="923"/>
      <c r="F629" s="922"/>
      <c r="G629" s="923"/>
      <c r="H629" s="922"/>
      <c r="I629" s="923"/>
      <c r="J629" s="922"/>
      <c r="K629" s="923"/>
      <c r="L629" s="922"/>
      <c r="M629" s="923"/>
      <c r="N629" s="922"/>
      <c r="O629" s="923"/>
      <c r="P629" s="922"/>
      <c r="Q629" s="923"/>
      <c r="R629" s="922"/>
      <c r="S629" s="923"/>
      <c r="T629" s="922"/>
      <c r="U629" s="923"/>
      <c r="V629" s="922"/>
      <c r="W629" s="923"/>
      <c r="X629" s="463"/>
      <c r="Y629" s="114">
        <f t="shared" si="78"/>
        <v>0</v>
      </c>
      <c r="Z629" s="372">
        <v>5</v>
      </c>
      <c r="AA629" s="14">
        <f t="shared" si="79"/>
        <v>0</v>
      </c>
      <c r="AB629" s="447"/>
      <c r="AC629" s="225"/>
      <c r="AD629" s="228"/>
      <c r="AE629" s="225"/>
      <c r="AF629" s="225"/>
      <c r="AG629" s="225"/>
      <c r="AH629" s="225"/>
      <c r="AI629" s="225"/>
      <c r="AJ629" s="225"/>
      <c r="AK629" s="225"/>
      <c r="AL629" s="225"/>
      <c r="AM629" s="225"/>
      <c r="AN629" s="225"/>
      <c r="AO629" s="225"/>
      <c r="AP629" s="225"/>
      <c r="AQ629" s="225"/>
      <c r="AR629" s="225"/>
      <c r="AS629" s="225"/>
      <c r="AT629" s="225"/>
      <c r="AU629" s="225"/>
      <c r="AV629" s="225"/>
      <c r="AW629" s="225"/>
      <c r="AX629" s="225"/>
      <c r="AY629" s="225"/>
      <c r="AZ629" s="225"/>
      <c r="BA629" s="225"/>
      <c r="BB629" s="225"/>
      <c r="BC629" s="225"/>
      <c r="BD629" s="225"/>
      <c r="BE629" s="225"/>
      <c r="BF629" s="225"/>
      <c r="BG629" s="225"/>
      <c r="BH629" s="225"/>
      <c r="BI629" s="225"/>
      <c r="BJ629" s="225"/>
      <c r="BK629" s="225"/>
      <c r="BL629" s="225"/>
      <c r="BM629" s="225"/>
      <c r="BN629" s="225"/>
      <c r="BO629" s="225"/>
      <c r="BP629" s="225"/>
      <c r="BQ629" s="225"/>
      <c r="BR629" s="225"/>
      <c r="BS629" s="225"/>
      <c r="BT629" s="225"/>
      <c r="BU629" s="225"/>
      <c r="BV629" s="225"/>
      <c r="BW629" s="225"/>
      <c r="BX629" s="225"/>
      <c r="BY629" s="225"/>
      <c r="BZ629" s="225"/>
      <c r="CA629" s="225"/>
      <c r="CB629" s="225"/>
      <c r="CC629" s="225"/>
      <c r="CD629" s="225"/>
      <c r="CE629" s="225"/>
      <c r="CF629" s="225"/>
      <c r="CG629" s="64"/>
      <c r="CH629" s="64"/>
      <c r="CI629" s="64"/>
      <c r="CJ629" s="64"/>
      <c r="CK629" s="64"/>
      <c r="CL629" s="64"/>
      <c r="CM629" s="64"/>
    </row>
    <row r="630" spans="1:108" s="1" customFormat="1" ht="21" customHeight="1" thickTop="1" thickBot="1" x14ac:dyDescent="0.25">
      <c r="A630" s="375" t="s">
        <v>97</v>
      </c>
      <c r="B630" s="67"/>
      <c r="C630" s="137"/>
      <c r="D630" s="697" t="s">
        <v>199</v>
      </c>
      <c r="E630" s="698"/>
      <c r="F630" s="698"/>
      <c r="G630" s="698"/>
      <c r="H630" s="698"/>
      <c r="I630" s="698"/>
      <c r="J630" s="698"/>
      <c r="K630" s="698"/>
      <c r="L630" s="698"/>
      <c r="M630" s="698"/>
      <c r="N630" s="698"/>
      <c r="O630" s="698"/>
      <c r="P630" s="698"/>
      <c r="Q630" s="698"/>
      <c r="R630" s="698"/>
      <c r="S630" s="698"/>
      <c r="T630" s="698"/>
      <c r="U630" s="698"/>
      <c r="V630" s="698"/>
      <c r="W630" s="698"/>
      <c r="X630" s="744"/>
      <c r="Y630" s="65">
        <f>SUM(Y619:Y629)</f>
        <v>0</v>
      </c>
      <c r="Z630" s="373">
        <f>SUM(Z619:Z629)</f>
        <v>110</v>
      </c>
      <c r="AA630" s="256"/>
      <c r="AB630" s="280"/>
      <c r="AC630" s="225"/>
      <c r="AD630" s="228"/>
      <c r="AE630" s="225"/>
      <c r="AF630" s="225"/>
      <c r="AG630" s="225"/>
      <c r="AH630" s="225"/>
      <c r="AI630" s="225"/>
      <c r="AJ630" s="225"/>
      <c r="AK630" s="225"/>
      <c r="AL630" s="225"/>
      <c r="AM630" s="225"/>
      <c r="AN630" s="225"/>
      <c r="AO630" s="225"/>
      <c r="AP630" s="225"/>
      <c r="AQ630" s="225"/>
      <c r="AR630" s="225"/>
      <c r="AS630" s="225"/>
      <c r="AT630" s="225"/>
      <c r="AU630" s="225"/>
      <c r="AV630" s="225"/>
      <c r="AW630" s="225"/>
      <c r="AX630" s="225"/>
      <c r="AY630" s="225"/>
      <c r="AZ630" s="225"/>
      <c r="BA630" s="225"/>
      <c r="BB630" s="225"/>
      <c r="BC630" s="225"/>
      <c r="BD630" s="225"/>
      <c r="BE630" s="225"/>
      <c r="BF630" s="225"/>
      <c r="BG630" s="225"/>
      <c r="BH630" s="225"/>
      <c r="BI630" s="225"/>
      <c r="BJ630" s="225"/>
      <c r="BK630" s="225"/>
      <c r="BL630" s="225"/>
      <c r="BM630" s="225"/>
      <c r="BN630" s="225"/>
      <c r="BO630" s="225"/>
      <c r="BP630" s="225"/>
      <c r="BQ630" s="225"/>
      <c r="BR630" s="225"/>
      <c r="BS630" s="225"/>
      <c r="BT630" s="225"/>
      <c r="BU630" s="225"/>
      <c r="BV630" s="225"/>
      <c r="BW630" s="225"/>
      <c r="BX630" s="225"/>
      <c r="BY630" s="225"/>
      <c r="BZ630" s="225"/>
      <c r="CA630" s="225"/>
      <c r="CB630" s="225"/>
      <c r="CC630" s="225"/>
      <c r="CD630" s="225"/>
      <c r="CE630" s="64"/>
      <c r="CF630" s="64"/>
      <c r="CG630" s="64"/>
      <c r="CH630" s="64"/>
      <c r="CI630" s="64"/>
      <c r="CJ630" s="64"/>
      <c r="CK630" s="64"/>
      <c r="CL630" s="64"/>
      <c r="CM630" s="64"/>
      <c r="CN630" s="64"/>
      <c r="CO630" s="64"/>
      <c r="CP630" s="64"/>
      <c r="CQ630" s="64"/>
      <c r="CR630" s="64"/>
      <c r="CS630" s="64"/>
      <c r="CT630" s="64"/>
      <c r="CU630" s="64"/>
      <c r="CV630" s="64"/>
      <c r="CW630" s="64"/>
      <c r="CX630" s="64"/>
      <c r="CY630" s="64"/>
      <c r="CZ630" s="64"/>
      <c r="DA630" s="64"/>
      <c r="DB630" s="64"/>
      <c r="DC630" s="64"/>
      <c r="DD630" s="64"/>
    </row>
    <row r="631" spans="1:108" s="1" customFormat="1" ht="21" customHeight="1" thickBot="1" x14ac:dyDescent="0.25">
      <c r="A631" s="365" t="s">
        <v>97</v>
      </c>
      <c r="B631" s="170"/>
      <c r="C631" s="337"/>
      <c r="D631" s="700"/>
      <c r="E631" s="735"/>
      <c r="F631" s="847">
        <v>65</v>
      </c>
      <c r="G631" s="694"/>
      <c r="H631" s="694"/>
      <c r="I631" s="694"/>
      <c r="J631" s="694"/>
      <c r="K631" s="694"/>
      <c r="L631" s="694"/>
      <c r="M631" s="694"/>
      <c r="N631" s="694"/>
      <c r="O631" s="694"/>
      <c r="P631" s="694"/>
      <c r="Q631" s="694"/>
      <c r="R631" s="694"/>
      <c r="S631" s="694"/>
      <c r="T631" s="694"/>
      <c r="U631" s="694"/>
      <c r="V631" s="694"/>
      <c r="W631" s="694"/>
      <c r="X631" s="694"/>
      <c r="Y631" s="694"/>
      <c r="Z631" s="695"/>
      <c r="AA631" s="256"/>
      <c r="AB631" s="281"/>
      <c r="AC631" s="225"/>
      <c r="AD631" s="228"/>
      <c r="AE631" s="225"/>
      <c r="AF631" s="225"/>
      <c r="AG631" s="225"/>
      <c r="AH631" s="225"/>
      <c r="AI631" s="225"/>
      <c r="AJ631" s="225"/>
      <c r="AK631" s="225"/>
      <c r="AL631" s="225"/>
      <c r="AM631" s="225"/>
      <c r="AN631" s="225"/>
      <c r="AO631" s="225"/>
      <c r="AP631" s="225"/>
      <c r="AQ631" s="225"/>
      <c r="AR631" s="225"/>
      <c r="AS631" s="225"/>
      <c r="AT631" s="225"/>
      <c r="AU631" s="225"/>
      <c r="AV631" s="225"/>
      <c r="AW631" s="225"/>
      <c r="AX631" s="225"/>
      <c r="AY631" s="225"/>
      <c r="AZ631" s="225"/>
      <c r="BA631" s="225"/>
      <c r="BB631" s="225"/>
      <c r="BC631" s="225"/>
      <c r="BD631" s="225"/>
      <c r="BE631" s="225"/>
      <c r="BF631" s="225"/>
      <c r="BG631" s="225"/>
      <c r="BH631" s="225"/>
      <c r="BI631" s="225"/>
      <c r="BJ631" s="225"/>
      <c r="BK631" s="225"/>
      <c r="BL631" s="225"/>
      <c r="BM631" s="225"/>
      <c r="BN631" s="225"/>
      <c r="BO631" s="225"/>
      <c r="BP631" s="225"/>
      <c r="BQ631" s="225"/>
      <c r="BR631" s="225"/>
      <c r="BS631" s="225"/>
      <c r="BT631" s="225"/>
      <c r="BU631" s="225"/>
      <c r="BV631" s="225"/>
      <c r="BW631" s="225"/>
      <c r="BX631" s="225"/>
      <c r="BY631" s="225"/>
      <c r="BZ631" s="225"/>
      <c r="CA631" s="225"/>
      <c r="CB631" s="225"/>
      <c r="CC631" s="225"/>
      <c r="CD631" s="225"/>
      <c r="CE631" s="64"/>
      <c r="CF631" s="64"/>
      <c r="CG631" s="64"/>
      <c r="CH631" s="64"/>
      <c r="CI631" s="64"/>
      <c r="CJ631" s="64"/>
      <c r="CK631" s="64"/>
      <c r="CL631" s="64"/>
      <c r="CM631" s="64"/>
      <c r="CN631" s="64"/>
      <c r="CO631" s="64"/>
      <c r="CP631" s="64"/>
      <c r="CQ631" s="64"/>
      <c r="CR631" s="64"/>
      <c r="CS631" s="64"/>
      <c r="CT631" s="64"/>
      <c r="CU631" s="64"/>
      <c r="CV631" s="64"/>
      <c r="CW631" s="64"/>
      <c r="CX631" s="64"/>
      <c r="CY631" s="64"/>
      <c r="CZ631" s="64"/>
      <c r="DA631" s="64"/>
      <c r="DB631" s="64"/>
      <c r="DC631" s="64"/>
      <c r="DD631" s="64"/>
    </row>
    <row r="632" spans="1:108" ht="33" customHeight="1" thickBot="1" x14ac:dyDescent="0.25">
      <c r="A632" s="394"/>
      <c r="B632" s="444" t="s">
        <v>92</v>
      </c>
      <c r="C632" s="844" t="s">
        <v>1169</v>
      </c>
      <c r="D632" s="845"/>
      <c r="E632" s="845"/>
      <c r="F632" s="845"/>
      <c r="G632" s="845"/>
      <c r="H632" s="845"/>
      <c r="I632" s="845"/>
      <c r="J632" s="845"/>
      <c r="K632" s="845"/>
      <c r="L632" s="845"/>
      <c r="M632" s="845"/>
      <c r="N632" s="845"/>
      <c r="O632" s="845"/>
      <c r="P632" s="845"/>
      <c r="Q632" s="845"/>
      <c r="R632" s="845"/>
      <c r="S632" s="845"/>
      <c r="T632" s="845"/>
      <c r="U632" s="845"/>
      <c r="V632" s="845"/>
      <c r="W632" s="845"/>
      <c r="X632" s="845"/>
      <c r="Y632" s="845"/>
      <c r="Z632" s="846"/>
      <c r="AD632" s="235"/>
    </row>
    <row r="633" spans="1:108" ht="30" customHeight="1" thickBot="1" x14ac:dyDescent="0.5">
      <c r="A633" s="400"/>
      <c r="B633" s="241" t="s">
        <v>1056</v>
      </c>
      <c r="C633" s="420" t="s">
        <v>1059</v>
      </c>
      <c r="D633" s="53"/>
      <c r="E633" s="50"/>
      <c r="F633" s="53"/>
      <c r="G633" s="51"/>
      <c r="H633" s="52"/>
      <c r="I633" s="50"/>
      <c r="J633" s="53"/>
      <c r="K633" s="51"/>
      <c r="L633" s="52"/>
      <c r="M633" s="50"/>
      <c r="N633" s="53"/>
      <c r="O633" s="51"/>
      <c r="P633" s="52"/>
      <c r="Q633" s="50"/>
      <c r="R633" s="53"/>
      <c r="S633" s="51"/>
      <c r="T633" s="52"/>
      <c r="U633" s="50"/>
      <c r="V633" s="53"/>
      <c r="W633" s="51"/>
      <c r="X633" s="54"/>
      <c r="Y633" s="184"/>
      <c r="Z633" s="349"/>
      <c r="AD633" s="235"/>
    </row>
    <row r="634" spans="1:108" ht="27.95" customHeight="1" x14ac:dyDescent="0.2">
      <c r="A634" s="375"/>
      <c r="B634" s="250" t="s">
        <v>1057</v>
      </c>
      <c r="C634" s="139" t="s">
        <v>1060</v>
      </c>
      <c r="D634" s="650"/>
      <c r="E634" s="705"/>
      <c r="F634" s="650"/>
      <c r="G634" s="705"/>
      <c r="H634" s="650"/>
      <c r="I634" s="705"/>
      <c r="J634" s="650"/>
      <c r="K634" s="705"/>
      <c r="L634" s="650"/>
      <c r="M634" s="705"/>
      <c r="N634" s="650"/>
      <c r="O634" s="705"/>
      <c r="P634" s="650"/>
      <c r="Q634" s="705"/>
      <c r="R634" s="650"/>
      <c r="S634" s="705"/>
      <c r="T634" s="650"/>
      <c r="U634" s="705"/>
      <c r="V634" s="650"/>
      <c r="W634" s="705"/>
      <c r="X634" s="194"/>
      <c r="Y634" s="113">
        <f t="shared" ref="Y634:Y643" si="83">IF(OR(D634="s",F634="s",H634="s",J634="s",L634="s",N634="s",P634="s",R634="s",T634="s",V634="s"), 0, IF(OR(D634="a",F634="a",H634="a",J634="a",L634="a",N634="a",P634="a",R634="a",T634="a",V634="a"),Z634,0))</f>
        <v>0</v>
      </c>
      <c r="Z634" s="374">
        <v>10</v>
      </c>
      <c r="AA634" s="14">
        <f t="shared" ref="AA634:AA643" si="84">COUNTIF(D634:W634,"a")+COUNTIF(D634:W634,"s")</f>
        <v>0</v>
      </c>
      <c r="AB634" s="447"/>
      <c r="AD634" s="228"/>
      <c r="CG634" s="61"/>
      <c r="CH634" s="61"/>
      <c r="CI634" s="61"/>
      <c r="CJ634" s="61"/>
      <c r="CK634" s="61"/>
      <c r="CL634" s="61"/>
      <c r="CM634" s="61"/>
      <c r="CN634"/>
      <c r="CO634"/>
      <c r="CP634"/>
      <c r="CQ634"/>
      <c r="CR634"/>
      <c r="CS634"/>
      <c r="CT634"/>
      <c r="CU634"/>
      <c r="CV634"/>
      <c r="CW634"/>
      <c r="CX634"/>
      <c r="CY634"/>
      <c r="CZ634"/>
      <c r="DA634"/>
    </row>
    <row r="635" spans="1:108" ht="45" customHeight="1" x14ac:dyDescent="0.2">
      <c r="A635" s="375"/>
      <c r="B635" s="250" t="s">
        <v>1058</v>
      </c>
      <c r="C635" s="139" t="s">
        <v>1166</v>
      </c>
      <c r="D635" s="691"/>
      <c r="E635" s="692"/>
      <c r="F635" s="691"/>
      <c r="G635" s="692"/>
      <c r="H635" s="691"/>
      <c r="I635" s="692"/>
      <c r="J635" s="691"/>
      <c r="K635" s="692"/>
      <c r="L635" s="691"/>
      <c r="M635" s="692"/>
      <c r="N635" s="691"/>
      <c r="O635" s="692"/>
      <c r="P635" s="691"/>
      <c r="Q635" s="692"/>
      <c r="R635" s="691"/>
      <c r="S635" s="692"/>
      <c r="T635" s="691"/>
      <c r="U635" s="692"/>
      <c r="V635" s="691"/>
      <c r="W635" s="692"/>
      <c r="X635" s="194"/>
      <c r="Y635" s="113">
        <f t="shared" ref="Y635" si="85">IF(OR(D635="s",F635="s",H635="s",J635="s",L635="s",N635="s",P635="s",R635="s",T635="s",V635="s"), 0, IF(OR(D635="a",F635="a",H635="a",J635="a",L635="a",N635="a",P635="a",R635="a",T635="a",V635="a"),Z635,0))</f>
        <v>0</v>
      </c>
      <c r="Z635" s="374">
        <v>10</v>
      </c>
      <c r="AA635" s="14">
        <f t="shared" ref="AA635" si="86">COUNTIF(D635:W635,"a")+COUNTIF(D635:W635,"s")</f>
        <v>0</v>
      </c>
      <c r="AB635" s="447"/>
      <c r="AD635" s="228"/>
      <c r="CG635" s="61"/>
      <c r="CH635" s="61"/>
      <c r="CI635" s="61"/>
      <c r="CJ635" s="61"/>
      <c r="CK635" s="61"/>
      <c r="CL635" s="61"/>
      <c r="CM635" s="61"/>
      <c r="CN635"/>
      <c r="CO635"/>
      <c r="CP635"/>
      <c r="CQ635"/>
      <c r="CR635"/>
      <c r="CS635"/>
      <c r="CT635"/>
      <c r="CU635"/>
      <c r="CV635"/>
      <c r="CW635"/>
      <c r="CX635"/>
      <c r="CY635"/>
      <c r="CZ635"/>
      <c r="DA635"/>
    </row>
    <row r="636" spans="1:108" ht="45" customHeight="1" x14ac:dyDescent="0.2">
      <c r="A636" s="375"/>
      <c r="B636" s="250" t="s">
        <v>1062</v>
      </c>
      <c r="C636" s="138" t="s">
        <v>1061</v>
      </c>
      <c r="D636" s="651"/>
      <c r="E636" s="682"/>
      <c r="F636" s="651"/>
      <c r="G636" s="682"/>
      <c r="H636" s="651"/>
      <c r="I636" s="682"/>
      <c r="J636" s="651"/>
      <c r="K636" s="682"/>
      <c r="L636" s="651"/>
      <c r="M636" s="682"/>
      <c r="N636" s="651"/>
      <c r="O636" s="682"/>
      <c r="P636" s="651"/>
      <c r="Q636" s="682"/>
      <c r="R636" s="651"/>
      <c r="S636" s="682"/>
      <c r="T636" s="651"/>
      <c r="U636" s="682"/>
      <c r="V636" s="651"/>
      <c r="W636" s="682"/>
      <c r="X636" s="194"/>
      <c r="Y636" s="114">
        <f t="shared" si="83"/>
        <v>0</v>
      </c>
      <c r="Z636" s="372">
        <v>10</v>
      </c>
      <c r="AA636" s="14">
        <f t="shared" si="84"/>
        <v>0</v>
      </c>
      <c r="AB636" s="447"/>
      <c r="AD636" s="228"/>
      <c r="CG636" s="61"/>
      <c r="CH636" s="61"/>
      <c r="CI636" s="61"/>
      <c r="CJ636" s="61"/>
      <c r="CK636" s="61"/>
      <c r="CL636" s="61"/>
      <c r="CM636" s="61"/>
      <c r="CN636"/>
      <c r="CO636"/>
      <c r="CP636"/>
      <c r="CQ636"/>
      <c r="CR636"/>
      <c r="CS636"/>
      <c r="CT636"/>
      <c r="CU636"/>
      <c r="CV636"/>
      <c r="CW636"/>
      <c r="CX636"/>
      <c r="CY636"/>
      <c r="CZ636"/>
      <c r="DA636"/>
    </row>
    <row r="637" spans="1:108" ht="45" customHeight="1" x14ac:dyDescent="0.2">
      <c r="A637" s="375"/>
      <c r="B637" s="250" t="s">
        <v>1064</v>
      </c>
      <c r="C637" s="138" t="s">
        <v>1063</v>
      </c>
      <c r="D637" s="651"/>
      <c r="E637" s="682"/>
      <c r="F637" s="651"/>
      <c r="G637" s="682"/>
      <c r="H637" s="651"/>
      <c r="I637" s="682"/>
      <c r="J637" s="651"/>
      <c r="K637" s="682"/>
      <c r="L637" s="651"/>
      <c r="M637" s="682"/>
      <c r="N637" s="651"/>
      <c r="O637" s="682"/>
      <c r="P637" s="651"/>
      <c r="Q637" s="682"/>
      <c r="R637" s="651"/>
      <c r="S637" s="682"/>
      <c r="T637" s="651"/>
      <c r="U637" s="682"/>
      <c r="V637" s="651"/>
      <c r="W637" s="682"/>
      <c r="X637" s="194"/>
      <c r="Y637" s="114">
        <f t="shared" si="83"/>
        <v>0</v>
      </c>
      <c r="Z637" s="372">
        <v>10</v>
      </c>
      <c r="AA637" s="14">
        <f t="shared" si="84"/>
        <v>0</v>
      </c>
      <c r="AB637" s="447"/>
      <c r="AD637" s="228"/>
      <c r="CG637" s="61"/>
      <c r="CH637" s="61"/>
      <c r="CI637" s="61"/>
      <c r="CJ637" s="61"/>
      <c r="CK637" s="61"/>
      <c r="CL637" s="61"/>
      <c r="CM637" s="61"/>
      <c r="CN637"/>
      <c r="CO637"/>
      <c r="CP637"/>
      <c r="CQ637"/>
      <c r="CR637"/>
      <c r="CS637"/>
      <c r="CT637"/>
      <c r="CU637"/>
      <c r="CV637"/>
      <c r="CW637"/>
      <c r="CX637"/>
      <c r="CY637"/>
      <c r="CZ637"/>
      <c r="DA637"/>
    </row>
    <row r="638" spans="1:108" ht="45" customHeight="1" x14ac:dyDescent="0.2">
      <c r="A638" s="375"/>
      <c r="B638" s="250" t="s">
        <v>1066</v>
      </c>
      <c r="C638" s="138" t="s">
        <v>1065</v>
      </c>
      <c r="D638" s="651"/>
      <c r="E638" s="682"/>
      <c r="F638" s="651"/>
      <c r="G638" s="682"/>
      <c r="H638" s="651"/>
      <c r="I638" s="682"/>
      <c r="J638" s="651"/>
      <c r="K638" s="682"/>
      <c r="L638" s="651"/>
      <c r="M638" s="682"/>
      <c r="N638" s="651"/>
      <c r="O638" s="682"/>
      <c r="P638" s="651"/>
      <c r="Q638" s="682"/>
      <c r="R638" s="651"/>
      <c r="S638" s="682"/>
      <c r="T638" s="651"/>
      <c r="U638" s="682"/>
      <c r="V638" s="651"/>
      <c r="W638" s="682"/>
      <c r="X638" s="194"/>
      <c r="Y638" s="113">
        <f t="shared" si="83"/>
        <v>0</v>
      </c>
      <c r="Z638" s="374">
        <v>10</v>
      </c>
      <c r="AA638" s="14">
        <f t="shared" si="84"/>
        <v>0</v>
      </c>
      <c r="AB638" s="447"/>
      <c r="AD638" s="228"/>
      <c r="CG638" s="61"/>
      <c r="CH638" s="61"/>
      <c r="CI638" s="61"/>
      <c r="CJ638" s="61"/>
      <c r="CK638" s="61"/>
      <c r="CL638" s="61"/>
      <c r="CM638" s="61"/>
      <c r="CN638"/>
      <c r="CO638"/>
      <c r="CP638"/>
      <c r="CQ638"/>
      <c r="CR638"/>
      <c r="CS638"/>
      <c r="CT638"/>
      <c r="CU638"/>
      <c r="CV638"/>
      <c r="CW638"/>
      <c r="CX638"/>
      <c r="CY638"/>
      <c r="CZ638"/>
      <c r="DA638"/>
    </row>
    <row r="639" spans="1:108" ht="45" customHeight="1" x14ac:dyDescent="0.2">
      <c r="A639" s="375"/>
      <c r="B639" s="250" t="s">
        <v>1068</v>
      </c>
      <c r="C639" s="138" t="s">
        <v>1167</v>
      </c>
      <c r="D639" s="651"/>
      <c r="E639" s="682"/>
      <c r="F639" s="651"/>
      <c r="G639" s="682"/>
      <c r="H639" s="651"/>
      <c r="I639" s="682"/>
      <c r="J639" s="651"/>
      <c r="K639" s="682"/>
      <c r="L639" s="651"/>
      <c r="M639" s="682"/>
      <c r="N639" s="651"/>
      <c r="O639" s="682"/>
      <c r="P639" s="651"/>
      <c r="Q639" s="682"/>
      <c r="R639" s="651"/>
      <c r="S639" s="682"/>
      <c r="T639" s="651"/>
      <c r="U639" s="682"/>
      <c r="V639" s="651"/>
      <c r="W639" s="682"/>
      <c r="X639" s="194"/>
      <c r="Y639" s="113">
        <f t="shared" ref="Y639" si="87">IF(OR(D639="s",F639="s",H639="s",J639="s",L639="s",N639="s",P639="s",R639="s",T639="s",V639="s"), 0, IF(OR(D639="a",F639="a",H639="a",J639="a",L639="a",N639="a",P639="a",R639="a",T639="a",V639="a"),Z639,0))</f>
        <v>0</v>
      </c>
      <c r="Z639" s="374">
        <v>10</v>
      </c>
      <c r="AA639" s="14">
        <f t="shared" ref="AA639" si="88">COUNTIF(D639:W639,"a")+COUNTIF(D639:W639,"s")</f>
        <v>0</v>
      </c>
      <c r="AB639" s="447"/>
      <c r="AD639" s="228"/>
      <c r="CG639" s="61"/>
      <c r="CH639" s="61"/>
      <c r="CI639" s="61"/>
      <c r="CJ639" s="61"/>
      <c r="CK639" s="61"/>
      <c r="CL639" s="61"/>
      <c r="CM639" s="61"/>
      <c r="CN639"/>
      <c r="CO639"/>
      <c r="CP639"/>
      <c r="CQ639"/>
      <c r="CR639"/>
      <c r="CS639"/>
      <c r="CT639"/>
      <c r="CU639"/>
      <c r="CV639"/>
      <c r="CW639"/>
      <c r="CX639"/>
      <c r="CY639"/>
      <c r="CZ639"/>
      <c r="DA639"/>
    </row>
    <row r="640" spans="1:108" ht="45" customHeight="1" x14ac:dyDescent="0.2">
      <c r="A640" s="375"/>
      <c r="B640" s="250" t="s">
        <v>1070</v>
      </c>
      <c r="C640" s="138" t="s">
        <v>1067</v>
      </c>
      <c r="D640" s="651"/>
      <c r="E640" s="682"/>
      <c r="F640" s="651"/>
      <c r="G640" s="682"/>
      <c r="H640" s="651"/>
      <c r="I640" s="682"/>
      <c r="J640" s="651"/>
      <c r="K640" s="682"/>
      <c r="L640" s="651"/>
      <c r="M640" s="682"/>
      <c r="N640" s="651"/>
      <c r="O640" s="682"/>
      <c r="P640" s="651"/>
      <c r="Q640" s="682"/>
      <c r="R640" s="651"/>
      <c r="S640" s="682"/>
      <c r="T640" s="651"/>
      <c r="U640" s="682"/>
      <c r="V640" s="651"/>
      <c r="W640" s="682"/>
      <c r="X640" s="194"/>
      <c r="Y640" s="114">
        <f t="shared" si="83"/>
        <v>0</v>
      </c>
      <c r="Z640" s="372">
        <v>10</v>
      </c>
      <c r="AA640" s="14">
        <f t="shared" si="84"/>
        <v>0</v>
      </c>
      <c r="AB640" s="447"/>
      <c r="AD640" s="228"/>
      <c r="CG640" s="61"/>
      <c r="CH640" s="61"/>
      <c r="CI640" s="61"/>
      <c r="CJ640" s="61"/>
      <c r="CK640" s="61"/>
      <c r="CL640" s="61"/>
      <c r="CM640" s="61"/>
      <c r="CN640"/>
      <c r="CO640"/>
      <c r="CP640"/>
      <c r="CQ640"/>
      <c r="CR640"/>
      <c r="CS640"/>
      <c r="CT640"/>
      <c r="CU640"/>
      <c r="CV640"/>
      <c r="CW640"/>
      <c r="CX640"/>
      <c r="CY640"/>
      <c r="CZ640"/>
      <c r="DA640"/>
    </row>
    <row r="641" spans="1:105" ht="27.95" customHeight="1" x14ac:dyDescent="0.2">
      <c r="A641" s="375"/>
      <c r="B641" s="250" t="s">
        <v>1071</v>
      </c>
      <c r="C641" s="128" t="s">
        <v>1069</v>
      </c>
      <c r="D641" s="651"/>
      <c r="E641" s="682"/>
      <c r="F641" s="651"/>
      <c r="G641" s="682"/>
      <c r="H641" s="651"/>
      <c r="I641" s="682"/>
      <c r="J641" s="651"/>
      <c r="K641" s="682"/>
      <c r="L641" s="651"/>
      <c r="M641" s="682"/>
      <c r="N641" s="651"/>
      <c r="O641" s="682"/>
      <c r="P641" s="651"/>
      <c r="Q641" s="682"/>
      <c r="R641" s="651"/>
      <c r="S641" s="682"/>
      <c r="T641" s="651"/>
      <c r="U641" s="682"/>
      <c r="V641" s="651"/>
      <c r="W641" s="682"/>
      <c r="X641" s="194"/>
      <c r="Y641" s="114">
        <f t="shared" si="83"/>
        <v>0</v>
      </c>
      <c r="Z641" s="372">
        <v>10</v>
      </c>
      <c r="AA641" s="14">
        <f t="shared" si="84"/>
        <v>0</v>
      </c>
      <c r="AB641" s="447"/>
      <c r="AD641" s="228"/>
      <c r="CG641" s="61"/>
      <c r="CH641" s="61"/>
      <c r="CI641" s="61"/>
      <c r="CJ641" s="61"/>
      <c r="CK641" s="61"/>
      <c r="CL641" s="61"/>
      <c r="CM641" s="61"/>
      <c r="CN641"/>
      <c r="CO641"/>
      <c r="CP641"/>
      <c r="CQ641"/>
      <c r="CR641"/>
      <c r="CS641"/>
      <c r="CT641"/>
      <c r="CU641"/>
      <c r="CV641"/>
      <c r="CW641"/>
      <c r="CX641"/>
      <c r="CY641"/>
      <c r="CZ641"/>
      <c r="DA641"/>
    </row>
    <row r="642" spans="1:105" ht="67.7" customHeight="1" x14ac:dyDescent="0.2">
      <c r="A642" s="375"/>
      <c r="B642" s="250" t="s">
        <v>1164</v>
      </c>
      <c r="C642" s="128" t="s">
        <v>853</v>
      </c>
      <c r="D642" s="651"/>
      <c r="E642" s="682"/>
      <c r="F642" s="651"/>
      <c r="G642" s="682"/>
      <c r="H642" s="651"/>
      <c r="I642" s="682"/>
      <c r="J642" s="651"/>
      <c r="K642" s="682"/>
      <c r="L642" s="651"/>
      <c r="M642" s="682"/>
      <c r="N642" s="651"/>
      <c r="O642" s="682"/>
      <c r="P642" s="651"/>
      <c r="Q642" s="682"/>
      <c r="R642" s="651"/>
      <c r="S642" s="682"/>
      <c r="T642" s="651"/>
      <c r="U642" s="682"/>
      <c r="V642" s="651"/>
      <c r="W642" s="682"/>
      <c r="X642" s="194"/>
      <c r="Y642" s="114">
        <f t="shared" si="83"/>
        <v>0</v>
      </c>
      <c r="Z642" s="372">
        <v>10</v>
      </c>
      <c r="AA642" s="14">
        <f t="shared" si="84"/>
        <v>0</v>
      </c>
      <c r="AB642" s="447"/>
      <c r="AD642" s="228"/>
      <c r="CG642" s="61"/>
      <c r="CH642" s="61"/>
      <c r="CI642" s="61"/>
      <c r="CJ642" s="61"/>
      <c r="CK642" s="61"/>
      <c r="CL642" s="61"/>
      <c r="CM642" s="61"/>
      <c r="CN642"/>
      <c r="CO642"/>
      <c r="CP642"/>
      <c r="CQ642"/>
      <c r="CR642"/>
      <c r="CS642"/>
      <c r="CT642"/>
      <c r="CU642"/>
      <c r="CV642"/>
      <c r="CW642"/>
      <c r="CX642"/>
      <c r="CY642"/>
      <c r="CZ642"/>
      <c r="DA642"/>
    </row>
    <row r="643" spans="1:105" ht="44.25" customHeight="1" thickBot="1" x14ac:dyDescent="0.25">
      <c r="A643" s="375"/>
      <c r="B643" s="250" t="s">
        <v>1165</v>
      </c>
      <c r="C643" s="128" t="s">
        <v>852</v>
      </c>
      <c r="D643" s="630"/>
      <c r="E643" s="631"/>
      <c r="F643" s="630"/>
      <c r="G643" s="631"/>
      <c r="H643" s="630"/>
      <c r="I643" s="631"/>
      <c r="J643" s="630"/>
      <c r="K643" s="631"/>
      <c r="L643" s="630"/>
      <c r="M643" s="631"/>
      <c r="N643" s="630"/>
      <c r="O643" s="631"/>
      <c r="P643" s="630"/>
      <c r="Q643" s="631"/>
      <c r="R643" s="630"/>
      <c r="S643" s="631"/>
      <c r="T643" s="630"/>
      <c r="U643" s="631"/>
      <c r="V643" s="630"/>
      <c r="W643" s="631"/>
      <c r="X643" s="194"/>
      <c r="Y643" s="114">
        <f t="shared" si="83"/>
        <v>0</v>
      </c>
      <c r="Z643" s="396">
        <v>5</v>
      </c>
      <c r="AA643" s="14">
        <f t="shared" si="84"/>
        <v>0</v>
      </c>
      <c r="AB643" s="447"/>
      <c r="AD643" s="228"/>
      <c r="CG643" s="61"/>
      <c r="CH643" s="61"/>
      <c r="CI643" s="61"/>
      <c r="CJ643" s="61"/>
      <c r="CK643" s="61"/>
      <c r="CL643" s="61"/>
      <c r="CM643" s="61"/>
      <c r="CN643"/>
      <c r="CO643"/>
      <c r="CP643"/>
      <c r="CQ643"/>
      <c r="CR643"/>
      <c r="CS643"/>
      <c r="CT643"/>
      <c r="CU643"/>
      <c r="CV643"/>
      <c r="CW643"/>
      <c r="CX643"/>
      <c r="CY643"/>
      <c r="CZ643"/>
      <c r="DA643"/>
    </row>
    <row r="644" spans="1:105" ht="21" customHeight="1" thickTop="1" thickBot="1" x14ac:dyDescent="0.25">
      <c r="A644" s="378"/>
      <c r="B644" s="25"/>
      <c r="C644" s="27"/>
      <c r="D644" s="697" t="s">
        <v>199</v>
      </c>
      <c r="E644" s="814"/>
      <c r="F644" s="814"/>
      <c r="G644" s="814"/>
      <c r="H644" s="814"/>
      <c r="I644" s="814"/>
      <c r="J644" s="814"/>
      <c r="K644" s="814"/>
      <c r="L644" s="814"/>
      <c r="M644" s="814"/>
      <c r="N644" s="814"/>
      <c r="O644" s="814"/>
      <c r="P644" s="814"/>
      <c r="Q644" s="814"/>
      <c r="R644" s="814"/>
      <c r="S644" s="814"/>
      <c r="T644" s="814"/>
      <c r="U644" s="814"/>
      <c r="V644" s="814"/>
      <c r="W644" s="814"/>
      <c r="X644" s="814"/>
      <c r="Y644" s="65">
        <f>SUM(Y634:Y643)</f>
        <v>0</v>
      </c>
      <c r="Z644" s="380">
        <f>SUM(Z634:Z643)</f>
        <v>95</v>
      </c>
      <c r="AA644" s="256"/>
      <c r="AB644" s="64"/>
      <c r="AD644" s="235"/>
    </row>
    <row r="645" spans="1:105" ht="21" customHeight="1" thickBot="1" x14ac:dyDescent="0.25">
      <c r="A645" s="401"/>
      <c r="B645" s="343"/>
      <c r="C645" s="344"/>
      <c r="D645" s="700"/>
      <c r="E645" s="735"/>
      <c r="F645" s="868">
        <v>0</v>
      </c>
      <c r="G645" s="869"/>
      <c r="H645" s="869"/>
      <c r="I645" s="869"/>
      <c r="J645" s="869"/>
      <c r="K645" s="869"/>
      <c r="L645" s="869"/>
      <c r="M645" s="869"/>
      <c r="N645" s="869"/>
      <c r="O645" s="869"/>
      <c r="P645" s="869"/>
      <c r="Q645" s="869"/>
      <c r="R645" s="869"/>
      <c r="S645" s="869"/>
      <c r="T645" s="869"/>
      <c r="U645" s="869"/>
      <c r="V645" s="869"/>
      <c r="W645" s="869"/>
      <c r="X645" s="869"/>
      <c r="Y645" s="869"/>
      <c r="Z645" s="870"/>
      <c r="AA645" s="256"/>
      <c r="AB645" s="64"/>
      <c r="AD645" s="235"/>
      <c r="CL645" s="61"/>
      <c r="CM645" s="61"/>
      <c r="CZ645"/>
      <c r="DA645"/>
    </row>
    <row r="646" spans="1:105" s="1" customFormat="1" ht="21" customHeight="1" x14ac:dyDescent="0.2">
      <c r="A646" s="345"/>
      <c r="B646" s="225"/>
      <c r="C646" s="230"/>
      <c r="D646" s="225"/>
      <c r="E646" s="225"/>
      <c r="F646" s="225"/>
      <c r="G646" s="225"/>
      <c r="H646" s="225"/>
      <c r="I646" s="225"/>
      <c r="J646" s="225"/>
      <c r="K646" s="225"/>
      <c r="L646" s="225"/>
      <c r="M646" s="225"/>
      <c r="N646" s="225"/>
      <c r="O646" s="225"/>
      <c r="P646" s="225"/>
      <c r="Q646" s="225"/>
      <c r="R646" s="225"/>
      <c r="S646" s="225"/>
      <c r="T646" s="225"/>
      <c r="U646" s="225"/>
      <c r="V646" s="225"/>
      <c r="W646" s="225"/>
      <c r="X646" s="225"/>
      <c r="Y646" s="225"/>
      <c r="Z646" s="350"/>
      <c r="AA646" s="257"/>
      <c r="AB646" s="225"/>
      <c r="AC646" s="225"/>
      <c r="AD646" s="225"/>
      <c r="AE646" s="225"/>
      <c r="AF646" s="225"/>
      <c r="AG646" s="225"/>
      <c r="AH646" s="225"/>
      <c r="AI646" s="225"/>
      <c r="AJ646" s="225"/>
      <c r="AK646" s="225"/>
      <c r="AL646" s="225"/>
      <c r="AM646" s="225"/>
      <c r="AN646" s="225"/>
      <c r="AO646" s="225"/>
      <c r="AP646" s="225"/>
      <c r="AQ646" s="225"/>
      <c r="AR646" s="225"/>
      <c r="AS646" s="225"/>
      <c r="AT646" s="225"/>
      <c r="AU646" s="225"/>
      <c r="AV646" s="225"/>
      <c r="AW646" s="225"/>
      <c r="AX646" s="225"/>
      <c r="AY646" s="225"/>
      <c r="AZ646" s="225"/>
      <c r="BA646" s="225"/>
      <c r="BB646" s="225"/>
      <c r="BC646" s="225"/>
      <c r="BD646" s="225"/>
      <c r="BE646" s="225"/>
      <c r="BF646" s="225"/>
      <c r="BG646" s="225"/>
      <c r="BH646" s="225"/>
      <c r="BI646" s="225"/>
      <c r="BJ646" s="225"/>
      <c r="BK646" s="225"/>
      <c r="BL646" s="225"/>
      <c r="BM646" s="225"/>
      <c r="BN646" s="225"/>
      <c r="BO646" s="225"/>
      <c r="BP646" s="225"/>
      <c r="BQ646" s="225"/>
      <c r="BR646" s="225"/>
      <c r="BS646" s="225"/>
      <c r="BT646" s="225"/>
      <c r="BU646" s="225"/>
      <c r="BV646" s="225"/>
      <c r="BW646" s="225"/>
      <c r="BX646" s="225"/>
      <c r="BY646" s="225"/>
      <c r="BZ646" s="225"/>
      <c r="CA646" s="225"/>
      <c r="CB646" s="225"/>
      <c r="CC646" s="225"/>
      <c r="CD646" s="225"/>
      <c r="CE646" s="225"/>
      <c r="CF646" s="225"/>
    </row>
    <row r="647" spans="1:105" s="1" customFormat="1" ht="27.75" x14ac:dyDescent="0.2">
      <c r="A647" s="351" t="s">
        <v>109</v>
      </c>
      <c r="B647" s="351"/>
      <c r="C647" s="352"/>
      <c r="D647" s="353"/>
      <c r="E647" s="353"/>
      <c r="F647" s="353"/>
      <c r="G647" s="353"/>
      <c r="H647" s="353"/>
      <c r="I647" s="353"/>
      <c r="J647" s="353"/>
      <c r="K647" s="353"/>
      <c r="L647" s="353"/>
      <c r="M647" s="353"/>
      <c r="N647" s="353"/>
      <c r="O647" s="353"/>
      <c r="P647" s="353"/>
      <c r="Q647" s="353"/>
      <c r="R647" s="353"/>
      <c r="S647" s="353"/>
      <c r="T647" s="353"/>
      <c r="U647" s="353"/>
      <c r="V647" s="353"/>
      <c r="W647" s="353"/>
      <c r="X647" s="353"/>
      <c r="Y647" s="353"/>
      <c r="Z647" s="355"/>
      <c r="AA647" s="534"/>
      <c r="AB647" s="353"/>
      <c r="AC647" s="225"/>
      <c r="AD647" s="225"/>
      <c r="AE647" s="225"/>
      <c r="AF647" s="225"/>
      <c r="AG647" s="225"/>
      <c r="AH647" s="225"/>
      <c r="AI647" s="225"/>
      <c r="AJ647" s="225"/>
      <c r="AK647" s="225"/>
      <c r="AL647" s="225"/>
      <c r="AM647" s="225"/>
      <c r="AN647" s="225"/>
      <c r="AO647" s="225"/>
      <c r="AP647" s="225"/>
      <c r="AQ647" s="225"/>
      <c r="AR647" s="225"/>
      <c r="AS647" s="225"/>
      <c r="AT647" s="225"/>
      <c r="AU647" s="225"/>
      <c r="AV647" s="225"/>
      <c r="AW647" s="225"/>
      <c r="AX647" s="225"/>
      <c r="AY647" s="225"/>
      <c r="AZ647" s="225"/>
      <c r="BA647" s="225"/>
      <c r="BB647" s="225"/>
      <c r="BC647" s="225"/>
      <c r="BD647" s="225"/>
      <c r="BE647" s="225"/>
      <c r="BF647" s="225"/>
      <c r="BG647" s="225"/>
      <c r="BH647" s="225"/>
      <c r="BI647" s="225"/>
      <c r="BJ647" s="225"/>
      <c r="BK647" s="225"/>
      <c r="BL647" s="225"/>
      <c r="BM647" s="225"/>
      <c r="BN647" s="225"/>
      <c r="BO647" s="225"/>
      <c r="BP647" s="225"/>
      <c r="BQ647" s="225"/>
      <c r="BR647" s="225"/>
      <c r="BS647" s="225"/>
      <c r="BT647" s="225"/>
      <c r="BU647" s="225"/>
      <c r="BV647" s="225"/>
      <c r="BW647" s="225"/>
      <c r="BX647" s="225"/>
      <c r="BY647" s="225"/>
      <c r="BZ647" s="225"/>
      <c r="CA647" s="225"/>
      <c r="CB647" s="225"/>
      <c r="CC647" s="225"/>
      <c r="CD647" s="225"/>
      <c r="CE647" s="225"/>
      <c r="CF647" s="225"/>
    </row>
    <row r="648" spans="1:105" s="226" customFormat="1" x14ac:dyDescent="0.2">
      <c r="AA648" s="291"/>
    </row>
    <row r="649" spans="1:105" s="226" customFormat="1" x14ac:dyDescent="0.2">
      <c r="AA649" s="291"/>
    </row>
    <row r="650" spans="1:105" s="226" customFormat="1" x14ac:dyDescent="0.2">
      <c r="AA650" s="291"/>
    </row>
    <row r="651" spans="1:105" s="226" customFormat="1" x14ac:dyDescent="0.2">
      <c r="AA651" s="291"/>
    </row>
    <row r="652" spans="1:105" s="226" customFormat="1" x14ac:dyDescent="0.2">
      <c r="AA652" s="291"/>
    </row>
    <row r="653" spans="1:105" s="226" customFormat="1" x14ac:dyDescent="0.2">
      <c r="AA653" s="291"/>
    </row>
    <row r="654" spans="1:105" s="226" customFormat="1" x14ac:dyDescent="0.2">
      <c r="AA654" s="291"/>
    </row>
    <row r="655" spans="1:105" s="226" customFormat="1" x14ac:dyDescent="0.2">
      <c r="AA655" s="291"/>
    </row>
    <row r="656" spans="1:105" s="226" customFormat="1" x14ac:dyDescent="0.2">
      <c r="AA656" s="291"/>
    </row>
    <row r="657" spans="27:27" s="226" customFormat="1" x14ac:dyDescent="0.2">
      <c r="AA657" s="291"/>
    </row>
    <row r="658" spans="27:27" s="226" customFormat="1" x14ac:dyDescent="0.2">
      <c r="AA658" s="291"/>
    </row>
    <row r="659" spans="27:27" s="226" customFormat="1" x14ac:dyDescent="0.2">
      <c r="AA659" s="291"/>
    </row>
    <row r="660" spans="27:27" s="226" customFormat="1" x14ac:dyDescent="0.2">
      <c r="AA660" s="291"/>
    </row>
    <row r="661" spans="27:27" s="226" customFormat="1" x14ac:dyDescent="0.2">
      <c r="AA661" s="291"/>
    </row>
    <row r="662" spans="27:27" s="226" customFormat="1" x14ac:dyDescent="0.2">
      <c r="AA662" s="291"/>
    </row>
    <row r="663" spans="27:27" s="226" customFormat="1" x14ac:dyDescent="0.2">
      <c r="AA663" s="291"/>
    </row>
    <row r="664" spans="27:27" s="226" customFormat="1" x14ac:dyDescent="0.2">
      <c r="AA664" s="291"/>
    </row>
    <row r="665" spans="27:27" s="226" customFormat="1" x14ac:dyDescent="0.2">
      <c r="AA665" s="291"/>
    </row>
    <row r="666" spans="27:27" s="226" customFormat="1" x14ac:dyDescent="0.2">
      <c r="AA666" s="291"/>
    </row>
    <row r="667" spans="27:27" s="226" customFormat="1" x14ac:dyDescent="0.2">
      <c r="AA667" s="291"/>
    </row>
    <row r="668" spans="27:27" s="226" customFormat="1" x14ac:dyDescent="0.2">
      <c r="AA668" s="291"/>
    </row>
    <row r="669" spans="27:27" s="226" customFormat="1" x14ac:dyDescent="0.2">
      <c r="AA669" s="291"/>
    </row>
    <row r="670" spans="27:27" s="226" customFormat="1" x14ac:dyDescent="0.2">
      <c r="AA670" s="291"/>
    </row>
    <row r="671" spans="27:27" s="226" customFormat="1" x14ac:dyDescent="0.2">
      <c r="AA671" s="291"/>
    </row>
    <row r="672" spans="27:27" s="226" customFormat="1" x14ac:dyDescent="0.2">
      <c r="AA672" s="291"/>
    </row>
    <row r="673" spans="27:27" s="226" customFormat="1" x14ac:dyDescent="0.2">
      <c r="AA673" s="291"/>
    </row>
    <row r="674" spans="27:27" s="226" customFormat="1" x14ac:dyDescent="0.2">
      <c r="AA674" s="291"/>
    </row>
    <row r="675" spans="27:27" s="226" customFormat="1" x14ac:dyDescent="0.2">
      <c r="AA675" s="291"/>
    </row>
    <row r="676" spans="27:27" s="226" customFormat="1" x14ac:dyDescent="0.2">
      <c r="AA676" s="291"/>
    </row>
    <row r="677" spans="27:27" s="226" customFormat="1" x14ac:dyDescent="0.2">
      <c r="AA677" s="291"/>
    </row>
    <row r="678" spans="27:27" s="226" customFormat="1" x14ac:dyDescent="0.2">
      <c r="AA678" s="291"/>
    </row>
    <row r="679" spans="27:27" s="226" customFormat="1" x14ac:dyDescent="0.2">
      <c r="AA679" s="291"/>
    </row>
    <row r="680" spans="27:27" s="226" customFormat="1" x14ac:dyDescent="0.2">
      <c r="AA680" s="291"/>
    </row>
    <row r="681" spans="27:27" s="226" customFormat="1" x14ac:dyDescent="0.2">
      <c r="AA681" s="291"/>
    </row>
    <row r="682" spans="27:27" s="226" customFormat="1" x14ac:dyDescent="0.2">
      <c r="AA682" s="291"/>
    </row>
    <row r="683" spans="27:27" s="226" customFormat="1" x14ac:dyDescent="0.2">
      <c r="AA683" s="291"/>
    </row>
    <row r="684" spans="27:27" s="226" customFormat="1" x14ac:dyDescent="0.2">
      <c r="AA684" s="291"/>
    </row>
    <row r="685" spans="27:27" s="226" customFormat="1" x14ac:dyDescent="0.2">
      <c r="AA685" s="291"/>
    </row>
    <row r="686" spans="27:27" s="226" customFormat="1" x14ac:dyDescent="0.2">
      <c r="AA686" s="291"/>
    </row>
    <row r="687" spans="27:27" s="226" customFormat="1" x14ac:dyDescent="0.2">
      <c r="AA687" s="291"/>
    </row>
    <row r="688" spans="27:27" s="226" customFormat="1" x14ac:dyDescent="0.2">
      <c r="AA688" s="291"/>
    </row>
    <row r="689" spans="27:27" s="226" customFormat="1" x14ac:dyDescent="0.2">
      <c r="AA689" s="291"/>
    </row>
    <row r="690" spans="27:27" s="226" customFormat="1" x14ac:dyDescent="0.2">
      <c r="AA690" s="291"/>
    </row>
    <row r="691" spans="27:27" s="226" customFormat="1" x14ac:dyDescent="0.2">
      <c r="AA691" s="291"/>
    </row>
    <row r="692" spans="27:27" s="226" customFormat="1" x14ac:dyDescent="0.2">
      <c r="AA692" s="291"/>
    </row>
    <row r="693" spans="27:27" s="226" customFormat="1" x14ac:dyDescent="0.2">
      <c r="AA693" s="291"/>
    </row>
    <row r="694" spans="27:27" s="226" customFormat="1" x14ac:dyDescent="0.2">
      <c r="AA694" s="291"/>
    </row>
    <row r="695" spans="27:27" s="226" customFormat="1" x14ac:dyDescent="0.2">
      <c r="AA695" s="291"/>
    </row>
    <row r="696" spans="27:27" s="226" customFormat="1" x14ac:dyDescent="0.2">
      <c r="AA696" s="291"/>
    </row>
    <row r="697" spans="27:27" s="226" customFormat="1" x14ac:dyDescent="0.2">
      <c r="AA697" s="291"/>
    </row>
    <row r="698" spans="27:27" s="226" customFormat="1" x14ac:dyDescent="0.2">
      <c r="AA698" s="291"/>
    </row>
    <row r="699" spans="27:27" s="226" customFormat="1" x14ac:dyDescent="0.2">
      <c r="AA699" s="291"/>
    </row>
    <row r="700" spans="27:27" s="226" customFormat="1" x14ac:dyDescent="0.2">
      <c r="AA700" s="291"/>
    </row>
    <row r="701" spans="27:27" s="226" customFormat="1" x14ac:dyDescent="0.2">
      <c r="AA701" s="291"/>
    </row>
    <row r="702" spans="27:27" s="226" customFormat="1" x14ac:dyDescent="0.2">
      <c r="AA702" s="291"/>
    </row>
    <row r="703" spans="27:27" s="226" customFormat="1" x14ac:dyDescent="0.2">
      <c r="AA703" s="291"/>
    </row>
    <row r="704" spans="27:27" s="226" customFormat="1" x14ac:dyDescent="0.2">
      <c r="AA704" s="291"/>
    </row>
    <row r="705" spans="27:27" s="226" customFormat="1" x14ac:dyDescent="0.2">
      <c r="AA705" s="291"/>
    </row>
    <row r="706" spans="27:27" s="226" customFormat="1" x14ac:dyDescent="0.2">
      <c r="AA706" s="291"/>
    </row>
    <row r="707" spans="27:27" s="226" customFormat="1" x14ac:dyDescent="0.2">
      <c r="AA707" s="291"/>
    </row>
    <row r="708" spans="27:27" s="226" customFormat="1" x14ac:dyDescent="0.2">
      <c r="AA708" s="291"/>
    </row>
    <row r="709" spans="27:27" s="226" customFormat="1" x14ac:dyDescent="0.2">
      <c r="AA709" s="291"/>
    </row>
    <row r="710" spans="27:27" s="226" customFormat="1" x14ac:dyDescent="0.2">
      <c r="AA710" s="291"/>
    </row>
    <row r="711" spans="27:27" s="226" customFormat="1" x14ac:dyDescent="0.2">
      <c r="AA711" s="291"/>
    </row>
    <row r="712" spans="27:27" s="226" customFormat="1" x14ac:dyDescent="0.2">
      <c r="AA712" s="291"/>
    </row>
    <row r="713" spans="27:27" s="226" customFormat="1" x14ac:dyDescent="0.2">
      <c r="AA713" s="291"/>
    </row>
    <row r="714" spans="27:27" s="226" customFormat="1" x14ac:dyDescent="0.2">
      <c r="AA714" s="291"/>
    </row>
    <row r="715" spans="27:27" s="226" customFormat="1" x14ac:dyDescent="0.2">
      <c r="AA715" s="291"/>
    </row>
    <row r="716" spans="27:27" s="226" customFormat="1" x14ac:dyDescent="0.2">
      <c r="AA716" s="291"/>
    </row>
    <row r="717" spans="27:27" s="226" customFormat="1" x14ac:dyDescent="0.2">
      <c r="AA717" s="291"/>
    </row>
    <row r="718" spans="27:27" s="226" customFormat="1" x14ac:dyDescent="0.2">
      <c r="AA718" s="291"/>
    </row>
    <row r="719" spans="27:27" s="226" customFormat="1" x14ac:dyDescent="0.2">
      <c r="AA719" s="291"/>
    </row>
    <row r="720" spans="27:27" s="226" customFormat="1" x14ac:dyDescent="0.2">
      <c r="AA720" s="291"/>
    </row>
    <row r="721" spans="27:27" s="226" customFormat="1" x14ac:dyDescent="0.2">
      <c r="AA721" s="291"/>
    </row>
    <row r="722" spans="27:27" s="226" customFormat="1" x14ac:dyDescent="0.2">
      <c r="AA722" s="291"/>
    </row>
    <row r="723" spans="27:27" s="226" customFormat="1" x14ac:dyDescent="0.2">
      <c r="AA723" s="291"/>
    </row>
    <row r="724" spans="27:27" s="226" customFormat="1" x14ac:dyDescent="0.2">
      <c r="AA724" s="291"/>
    </row>
    <row r="725" spans="27:27" s="226" customFormat="1" x14ac:dyDescent="0.2">
      <c r="AA725" s="291"/>
    </row>
    <row r="726" spans="27:27" s="226" customFormat="1" x14ac:dyDescent="0.2">
      <c r="AA726" s="291"/>
    </row>
    <row r="727" spans="27:27" s="226" customFormat="1" x14ac:dyDescent="0.2">
      <c r="AA727" s="291"/>
    </row>
    <row r="728" spans="27:27" s="226" customFormat="1" x14ac:dyDescent="0.2">
      <c r="AA728" s="291"/>
    </row>
    <row r="729" spans="27:27" s="226" customFormat="1" x14ac:dyDescent="0.2">
      <c r="AA729" s="291"/>
    </row>
    <row r="730" spans="27:27" s="226" customFormat="1" x14ac:dyDescent="0.2">
      <c r="AA730" s="291"/>
    </row>
    <row r="731" spans="27:27" s="226" customFormat="1" x14ac:dyDescent="0.2">
      <c r="AA731" s="291"/>
    </row>
    <row r="732" spans="27:27" s="226" customFormat="1" x14ac:dyDescent="0.2">
      <c r="AA732" s="291"/>
    </row>
    <row r="733" spans="27:27" s="226" customFormat="1" x14ac:dyDescent="0.2">
      <c r="AA733" s="291"/>
    </row>
    <row r="734" spans="27:27" s="226" customFormat="1" x14ac:dyDescent="0.2">
      <c r="AA734" s="291"/>
    </row>
    <row r="735" spans="27:27" s="226" customFormat="1" x14ac:dyDescent="0.2">
      <c r="AA735" s="291"/>
    </row>
    <row r="736" spans="27:27" s="226" customFormat="1" x14ac:dyDescent="0.2">
      <c r="AA736" s="291"/>
    </row>
    <row r="737" spans="27:27" s="226" customFormat="1" x14ac:dyDescent="0.2">
      <c r="AA737" s="291"/>
    </row>
    <row r="738" spans="27:27" s="226" customFormat="1" x14ac:dyDescent="0.2">
      <c r="AA738" s="291"/>
    </row>
    <row r="739" spans="27:27" s="226" customFormat="1" x14ac:dyDescent="0.2">
      <c r="AA739" s="291"/>
    </row>
    <row r="740" spans="27:27" s="226" customFormat="1" x14ac:dyDescent="0.2">
      <c r="AA740" s="291"/>
    </row>
    <row r="741" spans="27:27" s="226" customFormat="1" x14ac:dyDescent="0.2">
      <c r="AA741" s="291"/>
    </row>
    <row r="742" spans="27:27" s="226" customFormat="1" x14ac:dyDescent="0.2">
      <c r="AA742" s="291"/>
    </row>
    <row r="743" spans="27:27" s="226" customFormat="1" x14ac:dyDescent="0.2">
      <c r="AA743" s="291"/>
    </row>
    <row r="744" spans="27:27" s="226" customFormat="1" x14ac:dyDescent="0.2">
      <c r="AA744" s="291"/>
    </row>
    <row r="745" spans="27:27" s="226" customFormat="1" x14ac:dyDescent="0.2">
      <c r="AA745" s="291"/>
    </row>
    <row r="746" spans="27:27" s="226" customFormat="1" x14ac:dyDescent="0.2">
      <c r="AA746" s="291"/>
    </row>
    <row r="747" spans="27:27" s="226" customFormat="1" x14ac:dyDescent="0.2">
      <c r="AA747" s="291"/>
    </row>
    <row r="748" spans="27:27" s="226" customFormat="1" x14ac:dyDescent="0.2">
      <c r="AA748" s="291"/>
    </row>
    <row r="749" spans="27:27" s="226" customFormat="1" x14ac:dyDescent="0.2">
      <c r="AA749" s="291"/>
    </row>
    <row r="750" spans="27:27" s="226" customFormat="1" x14ac:dyDescent="0.2">
      <c r="AA750" s="291"/>
    </row>
    <row r="751" spans="27:27" s="226" customFormat="1" x14ac:dyDescent="0.2">
      <c r="AA751" s="291"/>
    </row>
    <row r="752" spans="27:27" s="226" customFormat="1" x14ac:dyDescent="0.2">
      <c r="AA752" s="291"/>
    </row>
    <row r="753" spans="27:27" s="226" customFormat="1" x14ac:dyDescent="0.2">
      <c r="AA753" s="291"/>
    </row>
    <row r="754" spans="27:27" s="226" customFormat="1" x14ac:dyDescent="0.2">
      <c r="AA754" s="291"/>
    </row>
    <row r="755" spans="27:27" s="226" customFormat="1" x14ac:dyDescent="0.2">
      <c r="AA755" s="291"/>
    </row>
    <row r="756" spans="27:27" s="226" customFormat="1" x14ac:dyDescent="0.2">
      <c r="AA756" s="291"/>
    </row>
    <row r="757" spans="27:27" s="226" customFormat="1" x14ac:dyDescent="0.2">
      <c r="AA757" s="291"/>
    </row>
    <row r="758" spans="27:27" s="226" customFormat="1" x14ac:dyDescent="0.2">
      <c r="AA758" s="291"/>
    </row>
    <row r="759" spans="27:27" s="226" customFormat="1" x14ac:dyDescent="0.2">
      <c r="AA759" s="291"/>
    </row>
    <row r="760" spans="27:27" s="226" customFormat="1" x14ac:dyDescent="0.2">
      <c r="AA760" s="291"/>
    </row>
    <row r="761" spans="27:27" s="226" customFormat="1" x14ac:dyDescent="0.2">
      <c r="AA761" s="291"/>
    </row>
    <row r="762" spans="27:27" s="226" customFormat="1" x14ac:dyDescent="0.2">
      <c r="AA762" s="291"/>
    </row>
    <row r="763" spans="27:27" s="226" customFormat="1" x14ac:dyDescent="0.2">
      <c r="AA763" s="291"/>
    </row>
    <row r="764" spans="27:27" s="226" customFormat="1" x14ac:dyDescent="0.2">
      <c r="AA764" s="291"/>
    </row>
    <row r="765" spans="27:27" s="226" customFormat="1" x14ac:dyDescent="0.2">
      <c r="AA765" s="291"/>
    </row>
    <row r="766" spans="27:27" s="226" customFormat="1" x14ac:dyDescent="0.2">
      <c r="AA766" s="291"/>
    </row>
    <row r="767" spans="27:27" s="226" customFormat="1" x14ac:dyDescent="0.2">
      <c r="AA767" s="291"/>
    </row>
    <row r="768" spans="27:27" s="226" customFormat="1" x14ac:dyDescent="0.2">
      <c r="AA768" s="291"/>
    </row>
    <row r="769" spans="27:27" s="226" customFormat="1" x14ac:dyDescent="0.2">
      <c r="AA769" s="291"/>
    </row>
    <row r="770" spans="27:27" s="226" customFormat="1" x14ac:dyDescent="0.2">
      <c r="AA770" s="291"/>
    </row>
    <row r="771" spans="27:27" s="226" customFormat="1" x14ac:dyDescent="0.2">
      <c r="AA771" s="291"/>
    </row>
    <row r="772" spans="27:27" s="226" customFormat="1" x14ac:dyDescent="0.2">
      <c r="AA772" s="291"/>
    </row>
    <row r="773" spans="27:27" s="226" customFormat="1" x14ac:dyDescent="0.2">
      <c r="AA773" s="291"/>
    </row>
    <row r="774" spans="27:27" s="226" customFormat="1" x14ac:dyDescent="0.2">
      <c r="AA774" s="291"/>
    </row>
    <row r="775" spans="27:27" s="226" customFormat="1" x14ac:dyDescent="0.2">
      <c r="AA775" s="291"/>
    </row>
    <row r="776" spans="27:27" s="226" customFormat="1" x14ac:dyDescent="0.2">
      <c r="AA776" s="291"/>
    </row>
    <row r="777" spans="27:27" s="226" customFormat="1" x14ac:dyDescent="0.2">
      <c r="AA777" s="291"/>
    </row>
    <row r="778" spans="27:27" s="226" customFormat="1" x14ac:dyDescent="0.2">
      <c r="AA778" s="291"/>
    </row>
    <row r="779" spans="27:27" s="226" customFormat="1" x14ac:dyDescent="0.2">
      <c r="AA779" s="291"/>
    </row>
    <row r="780" spans="27:27" s="226" customFormat="1" x14ac:dyDescent="0.2">
      <c r="AA780" s="291"/>
    </row>
    <row r="781" spans="27:27" s="226" customFormat="1" x14ac:dyDescent="0.2">
      <c r="AA781" s="291"/>
    </row>
    <row r="782" spans="27:27" s="226" customFormat="1" x14ac:dyDescent="0.2">
      <c r="AA782" s="291"/>
    </row>
    <row r="783" spans="27:27" s="226" customFormat="1" x14ac:dyDescent="0.2">
      <c r="AA783" s="291"/>
    </row>
    <row r="784" spans="27:27" s="226" customFormat="1" x14ac:dyDescent="0.2">
      <c r="AA784" s="291"/>
    </row>
    <row r="785" spans="27:27" s="226" customFormat="1" x14ac:dyDescent="0.2">
      <c r="AA785" s="291"/>
    </row>
    <row r="786" spans="27:27" s="226" customFormat="1" x14ac:dyDescent="0.2">
      <c r="AA786" s="291"/>
    </row>
    <row r="787" spans="27:27" s="226" customFormat="1" x14ac:dyDescent="0.2">
      <c r="AA787" s="291"/>
    </row>
    <row r="788" spans="27:27" s="226" customFormat="1" x14ac:dyDescent="0.2">
      <c r="AA788" s="291"/>
    </row>
    <row r="789" spans="27:27" s="226" customFormat="1" x14ac:dyDescent="0.2">
      <c r="AA789" s="291"/>
    </row>
    <row r="790" spans="27:27" s="226" customFormat="1" x14ac:dyDescent="0.2">
      <c r="AA790" s="291"/>
    </row>
    <row r="791" spans="27:27" s="226" customFormat="1" x14ac:dyDescent="0.2">
      <c r="AA791" s="291"/>
    </row>
    <row r="792" spans="27:27" s="226" customFormat="1" x14ac:dyDescent="0.2">
      <c r="AA792" s="291"/>
    </row>
    <row r="793" spans="27:27" s="226" customFormat="1" x14ac:dyDescent="0.2">
      <c r="AA793" s="291"/>
    </row>
    <row r="794" spans="27:27" s="226" customFormat="1" x14ac:dyDescent="0.2">
      <c r="AA794" s="291"/>
    </row>
    <row r="795" spans="27:27" s="226" customFormat="1" x14ac:dyDescent="0.2">
      <c r="AA795" s="291"/>
    </row>
    <row r="796" spans="27:27" s="226" customFormat="1" x14ac:dyDescent="0.2">
      <c r="AA796" s="291"/>
    </row>
    <row r="797" spans="27:27" s="226" customFormat="1" x14ac:dyDescent="0.2">
      <c r="AA797" s="291"/>
    </row>
    <row r="798" spans="27:27" s="226" customFormat="1" x14ac:dyDescent="0.2">
      <c r="AA798" s="291"/>
    </row>
    <row r="799" spans="27:27" s="226" customFormat="1" x14ac:dyDescent="0.2">
      <c r="AA799" s="291"/>
    </row>
    <row r="800" spans="27:27" s="226" customFormat="1" x14ac:dyDescent="0.2">
      <c r="AA800" s="291"/>
    </row>
    <row r="801" spans="27:27" s="226" customFormat="1" x14ac:dyDescent="0.2">
      <c r="AA801" s="291"/>
    </row>
    <row r="802" spans="27:27" s="226" customFormat="1" x14ac:dyDescent="0.2">
      <c r="AA802" s="291"/>
    </row>
    <row r="803" spans="27:27" s="226" customFormat="1" x14ac:dyDescent="0.2">
      <c r="AA803" s="291"/>
    </row>
    <row r="804" spans="27:27" s="226" customFormat="1" x14ac:dyDescent="0.2">
      <c r="AA804" s="291"/>
    </row>
    <row r="805" spans="27:27" s="226" customFormat="1" x14ac:dyDescent="0.2">
      <c r="AA805" s="291"/>
    </row>
    <row r="806" spans="27:27" s="226" customFormat="1" x14ac:dyDescent="0.2">
      <c r="AA806" s="291"/>
    </row>
    <row r="807" spans="27:27" s="226" customFormat="1" x14ac:dyDescent="0.2">
      <c r="AA807" s="291"/>
    </row>
    <row r="808" spans="27:27" s="226" customFormat="1" x14ac:dyDescent="0.2">
      <c r="AA808" s="291"/>
    </row>
    <row r="809" spans="27:27" s="226" customFormat="1" x14ac:dyDescent="0.2">
      <c r="AA809" s="291"/>
    </row>
    <row r="810" spans="27:27" s="226" customFormat="1" x14ac:dyDescent="0.2">
      <c r="AA810" s="291"/>
    </row>
    <row r="811" spans="27:27" s="226" customFormat="1" x14ac:dyDescent="0.2">
      <c r="AA811" s="291"/>
    </row>
    <row r="812" spans="27:27" s="226" customFormat="1" x14ac:dyDescent="0.2">
      <c r="AA812" s="291"/>
    </row>
    <row r="813" spans="27:27" s="226" customFormat="1" x14ac:dyDescent="0.2">
      <c r="AA813" s="291"/>
    </row>
    <row r="814" spans="27:27" s="226" customFormat="1" x14ac:dyDescent="0.2">
      <c r="AA814" s="291"/>
    </row>
    <row r="815" spans="27:27" s="226" customFormat="1" x14ac:dyDescent="0.2">
      <c r="AA815" s="291"/>
    </row>
    <row r="816" spans="27:27" s="226" customFormat="1" x14ac:dyDescent="0.2">
      <c r="AA816" s="291"/>
    </row>
    <row r="817" spans="27:27" s="226" customFormat="1" x14ac:dyDescent="0.2">
      <c r="AA817" s="291"/>
    </row>
    <row r="818" spans="27:27" s="226" customFormat="1" x14ac:dyDescent="0.2">
      <c r="AA818" s="291"/>
    </row>
    <row r="819" spans="27:27" s="226" customFormat="1" x14ac:dyDescent="0.2">
      <c r="AA819" s="291"/>
    </row>
    <row r="820" spans="27:27" s="226" customFormat="1" x14ac:dyDescent="0.2">
      <c r="AA820" s="291"/>
    </row>
    <row r="821" spans="27:27" s="226" customFormat="1" x14ac:dyDescent="0.2">
      <c r="AA821" s="291"/>
    </row>
    <row r="822" spans="27:27" s="226" customFormat="1" x14ac:dyDescent="0.2">
      <c r="AA822" s="291"/>
    </row>
    <row r="823" spans="27:27" s="226" customFormat="1" x14ac:dyDescent="0.2">
      <c r="AA823" s="291"/>
    </row>
    <row r="824" spans="27:27" s="226" customFormat="1" x14ac:dyDescent="0.2">
      <c r="AA824" s="291"/>
    </row>
    <row r="825" spans="27:27" s="226" customFormat="1" x14ac:dyDescent="0.2">
      <c r="AA825" s="291"/>
    </row>
    <row r="826" spans="27:27" s="226" customFormat="1" x14ac:dyDescent="0.2">
      <c r="AA826" s="291"/>
    </row>
    <row r="827" spans="27:27" s="226" customFormat="1" x14ac:dyDescent="0.2">
      <c r="AA827" s="291"/>
    </row>
    <row r="828" spans="27:27" s="226" customFormat="1" x14ac:dyDescent="0.2">
      <c r="AA828" s="291"/>
    </row>
    <row r="829" spans="27:27" s="226" customFormat="1" x14ac:dyDescent="0.2">
      <c r="AA829" s="291"/>
    </row>
    <row r="830" spans="27:27" s="226" customFormat="1" x14ac:dyDescent="0.2">
      <c r="AA830" s="291"/>
    </row>
    <row r="831" spans="27:27" s="226" customFormat="1" x14ac:dyDescent="0.2">
      <c r="AA831" s="291"/>
    </row>
    <row r="832" spans="27:27" s="226" customFormat="1" x14ac:dyDescent="0.2">
      <c r="AA832" s="291"/>
    </row>
    <row r="833" spans="27:27" s="226" customFormat="1" x14ac:dyDescent="0.2">
      <c r="AA833" s="291"/>
    </row>
    <row r="834" spans="27:27" s="226" customFormat="1" x14ac:dyDescent="0.2">
      <c r="AA834" s="291"/>
    </row>
    <row r="835" spans="27:27" s="226" customFormat="1" x14ac:dyDescent="0.2">
      <c r="AA835" s="291"/>
    </row>
    <row r="836" spans="27:27" s="226" customFormat="1" x14ac:dyDescent="0.2">
      <c r="AA836" s="291"/>
    </row>
    <row r="837" spans="27:27" s="226" customFormat="1" x14ac:dyDescent="0.2">
      <c r="AA837" s="291"/>
    </row>
    <row r="838" spans="27:27" s="226" customFormat="1" x14ac:dyDescent="0.2">
      <c r="AA838" s="291"/>
    </row>
    <row r="839" spans="27:27" s="226" customFormat="1" x14ac:dyDescent="0.2">
      <c r="AA839" s="291"/>
    </row>
    <row r="840" spans="27:27" s="226" customFormat="1" x14ac:dyDescent="0.2">
      <c r="AA840" s="291"/>
    </row>
    <row r="841" spans="27:27" s="226" customFormat="1" x14ac:dyDescent="0.2">
      <c r="AA841" s="291"/>
    </row>
    <row r="842" spans="27:27" s="226" customFormat="1" x14ac:dyDescent="0.2">
      <c r="AA842" s="291"/>
    </row>
    <row r="843" spans="27:27" s="226" customFormat="1" x14ac:dyDescent="0.2">
      <c r="AA843" s="291"/>
    </row>
    <row r="844" spans="27:27" s="226" customFormat="1" x14ac:dyDescent="0.2">
      <c r="AA844" s="291"/>
    </row>
    <row r="845" spans="27:27" s="226" customFormat="1" x14ac:dyDescent="0.2">
      <c r="AA845" s="291"/>
    </row>
    <row r="846" spans="27:27" s="226" customFormat="1" x14ac:dyDescent="0.2">
      <c r="AA846" s="291"/>
    </row>
    <row r="847" spans="27:27" s="226" customFormat="1" x14ac:dyDescent="0.2">
      <c r="AA847" s="291"/>
    </row>
    <row r="848" spans="27:27" s="226" customFormat="1" x14ac:dyDescent="0.2">
      <c r="AA848" s="291"/>
    </row>
    <row r="849" spans="27:27" s="226" customFormat="1" x14ac:dyDescent="0.2">
      <c r="AA849" s="291"/>
    </row>
    <row r="850" spans="27:27" s="226" customFormat="1" x14ac:dyDescent="0.2">
      <c r="AA850" s="291"/>
    </row>
    <row r="851" spans="27:27" s="226" customFormat="1" x14ac:dyDescent="0.2">
      <c r="AA851" s="291"/>
    </row>
    <row r="852" spans="27:27" s="226" customFormat="1" x14ac:dyDescent="0.2">
      <c r="AA852" s="291"/>
    </row>
    <row r="853" spans="27:27" s="226" customFormat="1" x14ac:dyDescent="0.2">
      <c r="AA853" s="291"/>
    </row>
    <row r="854" spans="27:27" s="226" customFormat="1" x14ac:dyDescent="0.2">
      <c r="AA854" s="291"/>
    </row>
    <row r="855" spans="27:27" s="226" customFormat="1" x14ac:dyDescent="0.2">
      <c r="AA855" s="291"/>
    </row>
    <row r="856" spans="27:27" s="226" customFormat="1" x14ac:dyDescent="0.2">
      <c r="AA856" s="291"/>
    </row>
    <row r="857" spans="27:27" s="226" customFormat="1" x14ac:dyDescent="0.2">
      <c r="AA857" s="291"/>
    </row>
    <row r="858" spans="27:27" s="226" customFormat="1" x14ac:dyDescent="0.2">
      <c r="AA858" s="291"/>
    </row>
    <row r="859" spans="27:27" s="226" customFormat="1" x14ac:dyDescent="0.2">
      <c r="AA859" s="291"/>
    </row>
    <row r="860" spans="27:27" s="226" customFormat="1" x14ac:dyDescent="0.2">
      <c r="AA860" s="291"/>
    </row>
    <row r="861" spans="27:27" s="226" customFormat="1" x14ac:dyDescent="0.2">
      <c r="AA861" s="291"/>
    </row>
    <row r="862" spans="27:27" s="226" customFormat="1" x14ac:dyDescent="0.2">
      <c r="AA862" s="291"/>
    </row>
    <row r="863" spans="27:27" s="226" customFormat="1" x14ac:dyDescent="0.2">
      <c r="AA863" s="291"/>
    </row>
    <row r="864" spans="27:27" s="226" customFormat="1" x14ac:dyDescent="0.2">
      <c r="AA864" s="291"/>
    </row>
    <row r="865" spans="27:27" s="226" customFormat="1" x14ac:dyDescent="0.2">
      <c r="AA865" s="291"/>
    </row>
    <row r="866" spans="27:27" s="226" customFormat="1" x14ac:dyDescent="0.2">
      <c r="AA866" s="291"/>
    </row>
    <row r="867" spans="27:27" s="226" customFormat="1" x14ac:dyDescent="0.2">
      <c r="AA867" s="291"/>
    </row>
    <row r="868" spans="27:27" s="226" customFormat="1" x14ac:dyDescent="0.2">
      <c r="AA868" s="291"/>
    </row>
    <row r="869" spans="27:27" s="226" customFormat="1" x14ac:dyDescent="0.2">
      <c r="AA869" s="291"/>
    </row>
    <row r="870" spans="27:27" s="226" customFormat="1" x14ac:dyDescent="0.2">
      <c r="AA870" s="291"/>
    </row>
    <row r="871" spans="27:27" s="226" customFormat="1" x14ac:dyDescent="0.2">
      <c r="AA871" s="291"/>
    </row>
    <row r="872" spans="27:27" s="226" customFormat="1" x14ac:dyDescent="0.2">
      <c r="AA872" s="291"/>
    </row>
    <row r="873" spans="27:27" s="226" customFormat="1" x14ac:dyDescent="0.2">
      <c r="AA873" s="291"/>
    </row>
    <row r="874" spans="27:27" s="226" customFormat="1" x14ac:dyDescent="0.2">
      <c r="AA874" s="291"/>
    </row>
    <row r="875" spans="27:27" s="226" customFormat="1" x14ac:dyDescent="0.2">
      <c r="AA875" s="291"/>
    </row>
    <row r="876" spans="27:27" s="226" customFormat="1" x14ac:dyDescent="0.2">
      <c r="AA876" s="291"/>
    </row>
    <row r="877" spans="27:27" s="226" customFormat="1" x14ac:dyDescent="0.2">
      <c r="AA877" s="291"/>
    </row>
    <row r="878" spans="27:27" s="226" customFormat="1" x14ac:dyDescent="0.2">
      <c r="AA878" s="291"/>
    </row>
    <row r="879" spans="27:27" s="226" customFormat="1" x14ac:dyDescent="0.2">
      <c r="AA879" s="291"/>
    </row>
    <row r="880" spans="27:27" s="226" customFormat="1" x14ac:dyDescent="0.2">
      <c r="AA880" s="291"/>
    </row>
    <row r="881" spans="1:27" s="226" customFormat="1" x14ac:dyDescent="0.2">
      <c r="AA881" s="291"/>
    </row>
    <row r="882" spans="1:27" s="226" customFormat="1" x14ac:dyDescent="0.2">
      <c r="AA882" s="291"/>
    </row>
    <row r="883" spans="1:27" s="226" customFormat="1" x14ac:dyDescent="0.2">
      <c r="AA883" s="291"/>
    </row>
    <row r="884" spans="1:27" s="226" customFormat="1" x14ac:dyDescent="0.2">
      <c r="AA884" s="291"/>
    </row>
    <row r="885" spans="1:27" s="226" customFormat="1" x14ac:dyDescent="0.2">
      <c r="AA885" s="291"/>
    </row>
    <row r="886" spans="1:27" s="226" customFormat="1" x14ac:dyDescent="0.2">
      <c r="AA886" s="291"/>
    </row>
    <row r="887" spans="1:27" s="226" customFormat="1" x14ac:dyDescent="0.2">
      <c r="AA887" s="291"/>
    </row>
    <row r="888" spans="1:27" x14ac:dyDescent="0.2">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7" x14ac:dyDescent="0.2">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7" x14ac:dyDescent="0.2">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7" x14ac:dyDescent="0.2">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7" x14ac:dyDescent="0.2">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7" x14ac:dyDescent="0.2">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7" x14ac:dyDescent="0.2">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7" x14ac:dyDescent="0.2">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7" x14ac:dyDescent="0.2">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x14ac:dyDescent="0.2">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x14ac:dyDescent="0.2">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x14ac:dyDescent="0.2">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x14ac:dyDescent="0.2">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x14ac:dyDescent="0.2">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x14ac:dyDescent="0.2">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x14ac:dyDescent="0.2">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x14ac:dyDescent="0.2">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x14ac:dyDescent="0.2">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x14ac:dyDescent="0.2">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x14ac:dyDescent="0.2">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x14ac:dyDescent="0.2">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x14ac:dyDescent="0.2">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x14ac:dyDescent="0.2">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x14ac:dyDescent="0.2">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x14ac:dyDescent="0.2">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x14ac:dyDescent="0.2">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x14ac:dyDescent="0.2">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x14ac:dyDescent="0.2">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x14ac:dyDescent="0.2">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x14ac:dyDescent="0.2">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x14ac:dyDescent="0.2">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x14ac:dyDescent="0.2">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x14ac:dyDescent="0.2">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x14ac:dyDescent="0.2">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x14ac:dyDescent="0.2">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x14ac:dyDescent="0.2">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x14ac:dyDescent="0.2">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x14ac:dyDescent="0.2">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x14ac:dyDescent="0.2">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x14ac:dyDescent="0.2">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x14ac:dyDescent="0.2">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x14ac:dyDescent="0.2">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x14ac:dyDescent="0.2">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x14ac:dyDescent="0.2">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x14ac:dyDescent="0.2">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x14ac:dyDescent="0.2">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x14ac:dyDescent="0.2">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x14ac:dyDescent="0.2">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x14ac:dyDescent="0.2">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x14ac:dyDescent="0.2">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x14ac:dyDescent="0.2">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x14ac:dyDescent="0.2">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x14ac:dyDescent="0.2">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x14ac:dyDescent="0.2">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x14ac:dyDescent="0.2">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x14ac:dyDescent="0.2">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x14ac:dyDescent="0.2">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x14ac:dyDescent="0.2">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x14ac:dyDescent="0.2">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x14ac:dyDescent="0.2">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x14ac:dyDescent="0.2">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x14ac:dyDescent="0.2">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x14ac:dyDescent="0.2">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x14ac:dyDescent="0.2">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x14ac:dyDescent="0.2">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x14ac:dyDescent="0.2">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x14ac:dyDescent="0.2">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x14ac:dyDescent="0.2">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x14ac:dyDescent="0.2">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x14ac:dyDescent="0.2">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x14ac:dyDescent="0.2">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x14ac:dyDescent="0.2">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x14ac:dyDescent="0.2">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x14ac:dyDescent="0.2">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x14ac:dyDescent="0.2">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x14ac:dyDescent="0.2">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x14ac:dyDescent="0.2">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x14ac:dyDescent="0.2">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x14ac:dyDescent="0.2">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x14ac:dyDescent="0.2">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x14ac:dyDescent="0.2">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x14ac:dyDescent="0.2">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x14ac:dyDescent="0.2">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x14ac:dyDescent="0.2">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x14ac:dyDescent="0.2">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x14ac:dyDescent="0.2">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x14ac:dyDescent="0.2">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x14ac:dyDescent="0.2">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x14ac:dyDescent="0.2">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x14ac:dyDescent="0.2">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x14ac:dyDescent="0.2">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x14ac:dyDescent="0.2">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x14ac:dyDescent="0.2">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x14ac:dyDescent="0.2">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x14ac:dyDescent="0.2">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x14ac:dyDescent="0.2">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x14ac:dyDescent="0.2">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x14ac:dyDescent="0.2">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x14ac:dyDescent="0.2">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x14ac:dyDescent="0.2">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x14ac:dyDescent="0.2">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x14ac:dyDescent="0.2">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x14ac:dyDescent="0.2">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x14ac:dyDescent="0.2">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x14ac:dyDescent="0.2">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x14ac:dyDescent="0.2">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x14ac:dyDescent="0.2">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x14ac:dyDescent="0.2">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x14ac:dyDescent="0.2">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x14ac:dyDescent="0.2">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x14ac:dyDescent="0.2">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x14ac:dyDescent="0.2">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x14ac:dyDescent="0.2">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row r="1001" spans="1:26" x14ac:dyDescent="0.2">
      <c r="A1001" s="61"/>
      <c r="B1001" s="61"/>
      <c r="C1001" s="61"/>
      <c r="D1001" s="61"/>
      <c r="E1001" s="61"/>
      <c r="F1001" s="61"/>
      <c r="G1001" s="61"/>
      <c r="H1001" s="61"/>
      <c r="I1001" s="61"/>
      <c r="J1001" s="61"/>
      <c r="K1001" s="61"/>
      <c r="L1001" s="61"/>
      <c r="M1001" s="61"/>
      <c r="N1001" s="61"/>
      <c r="O1001" s="61"/>
      <c r="P1001" s="61"/>
      <c r="Q1001" s="61"/>
      <c r="R1001" s="61"/>
      <c r="S1001" s="61"/>
      <c r="T1001" s="61"/>
      <c r="U1001" s="61"/>
      <c r="V1001" s="61"/>
      <c r="W1001" s="61"/>
      <c r="X1001" s="61"/>
      <c r="Y1001" s="61"/>
      <c r="Z1001" s="61"/>
    </row>
    <row r="1002" spans="1:26" x14ac:dyDescent="0.2">
      <c r="A1002" s="61"/>
      <c r="B1002" s="61"/>
      <c r="C1002" s="61"/>
      <c r="D1002" s="61"/>
      <c r="E1002" s="61"/>
      <c r="F1002" s="61"/>
      <c r="G1002" s="61"/>
      <c r="H1002" s="61"/>
      <c r="I1002" s="61"/>
      <c r="J1002" s="61"/>
      <c r="K1002" s="61"/>
      <c r="L1002" s="61"/>
      <c r="M1002" s="61"/>
      <c r="N1002" s="61"/>
      <c r="O1002" s="61"/>
      <c r="P1002" s="61"/>
      <c r="Q1002" s="61"/>
      <c r="R1002" s="61"/>
      <c r="S1002" s="61"/>
      <c r="T1002" s="61"/>
      <c r="U1002" s="61"/>
      <c r="V1002" s="61"/>
      <c r="W1002" s="61"/>
      <c r="X1002" s="61"/>
      <c r="Y1002" s="61"/>
      <c r="Z1002" s="61"/>
    </row>
    <row r="1003" spans="1:26" x14ac:dyDescent="0.2">
      <c r="A1003" s="61"/>
      <c r="B1003" s="61"/>
      <c r="C1003" s="61"/>
      <c r="D1003" s="61"/>
      <c r="E1003" s="61"/>
      <c r="F1003" s="61"/>
      <c r="G1003" s="61"/>
      <c r="H1003" s="61"/>
      <c r="I1003" s="61"/>
      <c r="J1003" s="61"/>
      <c r="K1003" s="61"/>
      <c r="L1003" s="61"/>
      <c r="M1003" s="61"/>
      <c r="N1003" s="61"/>
      <c r="O1003" s="61"/>
      <c r="P1003" s="61"/>
      <c r="Q1003" s="61"/>
      <c r="R1003" s="61"/>
      <c r="S1003" s="61"/>
      <c r="T1003" s="61"/>
      <c r="U1003" s="61"/>
      <c r="V1003" s="61"/>
      <c r="W1003" s="61"/>
      <c r="X1003" s="61"/>
      <c r="Y1003" s="61"/>
      <c r="Z1003" s="61"/>
    </row>
    <row r="1004" spans="1:26" x14ac:dyDescent="0.2">
      <c r="A1004" s="61"/>
      <c r="B1004" s="61"/>
      <c r="C1004" s="61"/>
      <c r="D1004" s="61"/>
      <c r="E1004" s="61"/>
      <c r="F1004" s="61"/>
      <c r="G1004" s="61"/>
      <c r="H1004" s="61"/>
      <c r="I1004" s="61"/>
      <c r="J1004" s="61"/>
      <c r="K1004" s="61"/>
      <c r="L1004" s="61"/>
      <c r="M1004" s="61"/>
      <c r="N1004" s="61"/>
      <c r="O1004" s="61"/>
      <c r="P1004" s="61"/>
      <c r="Q1004" s="61"/>
      <c r="R1004" s="61"/>
      <c r="S1004" s="61"/>
      <c r="T1004" s="61"/>
      <c r="U1004" s="61"/>
      <c r="V1004" s="61"/>
      <c r="W1004" s="61"/>
      <c r="X1004" s="61"/>
      <c r="Y1004" s="61"/>
      <c r="Z1004" s="61"/>
    </row>
    <row r="1005" spans="1:26" x14ac:dyDescent="0.2">
      <c r="A1005" s="61"/>
      <c r="B1005" s="61"/>
      <c r="C1005" s="61"/>
      <c r="D1005" s="61"/>
      <c r="E1005" s="61"/>
      <c r="F1005" s="61"/>
      <c r="G1005" s="61"/>
      <c r="H1005" s="61"/>
      <c r="I1005" s="61"/>
      <c r="J1005" s="61"/>
      <c r="K1005" s="61"/>
      <c r="L1005" s="61"/>
      <c r="M1005" s="61"/>
      <c r="N1005" s="61"/>
      <c r="O1005" s="61"/>
      <c r="P1005" s="61"/>
      <c r="Q1005" s="61"/>
      <c r="R1005" s="61"/>
      <c r="S1005" s="61"/>
      <c r="T1005" s="61"/>
      <c r="U1005" s="61"/>
      <c r="V1005" s="61"/>
      <c r="W1005" s="61"/>
      <c r="X1005" s="61"/>
      <c r="Y1005" s="61"/>
      <c r="Z1005" s="61"/>
    </row>
  </sheetData>
  <sheetProtection algorithmName="SHA-512" hashValue="uBKmX5CMWqEfIN6SG/6ixjlKzf9KDeFvWuVvwLh7y2N7PFFQgVznAQq48ap+yWi8zpyChPbqyeDjp5hNzJc1Ew==" saltValue="1JhTZlyQi/64xd7FkMaAJw==" spinCount="100000" sheet="1" objects="1" scenarios="1"/>
  <mergeCells count="4127">
    <mergeCell ref="P167:Q167"/>
    <mergeCell ref="T166:U166"/>
    <mergeCell ref="V166:W166"/>
    <mergeCell ref="D167:E167"/>
    <mergeCell ref="F167:G167"/>
    <mergeCell ref="H167:I167"/>
    <mergeCell ref="J167:K167"/>
    <mergeCell ref="F165:G165"/>
    <mergeCell ref="J244:K244"/>
    <mergeCell ref="D237:E237"/>
    <mergeCell ref="R243:S243"/>
    <mergeCell ref="T237:U237"/>
    <mergeCell ref="V237:W237"/>
    <mergeCell ref="D238:Z238"/>
    <mergeCell ref="L242:M242"/>
    <mergeCell ref="N242:O242"/>
    <mergeCell ref="L146:M146"/>
    <mergeCell ref="N146:O146"/>
    <mergeCell ref="P146:Q146"/>
    <mergeCell ref="R146:S146"/>
    <mergeCell ref="T146:U146"/>
    <mergeCell ref="V146:W146"/>
    <mergeCell ref="F173:G173"/>
    <mergeCell ref="H173:I173"/>
    <mergeCell ref="J173:K173"/>
    <mergeCell ref="L173:M173"/>
    <mergeCell ref="N173:O173"/>
    <mergeCell ref="P173:Q173"/>
    <mergeCell ref="D168:E168"/>
    <mergeCell ref="F168:G168"/>
    <mergeCell ref="H168:I168"/>
    <mergeCell ref="J168:K168"/>
    <mergeCell ref="L168:M168"/>
    <mergeCell ref="N168:O168"/>
    <mergeCell ref="P168:Q168"/>
    <mergeCell ref="R168:S168"/>
    <mergeCell ref="T168:U168"/>
    <mergeCell ref="V168:W168"/>
    <mergeCell ref="L167:M167"/>
    <mergeCell ref="N167:O167"/>
    <mergeCell ref="D143:E143"/>
    <mergeCell ref="F143:G143"/>
    <mergeCell ref="H247:I247"/>
    <mergeCell ref="J247:K247"/>
    <mergeCell ref="N225:O225"/>
    <mergeCell ref="P225:Q225"/>
    <mergeCell ref="D172:Z172"/>
    <mergeCell ref="D173:E173"/>
    <mergeCell ref="D193:E193"/>
    <mergeCell ref="P237:Q237"/>
    <mergeCell ref="L246:M246"/>
    <mergeCell ref="J187:K187"/>
    <mergeCell ref="L187:M187"/>
    <mergeCell ref="N187:O187"/>
    <mergeCell ref="P187:Q187"/>
    <mergeCell ref="R187:S187"/>
    <mergeCell ref="T187:U187"/>
    <mergeCell ref="V187:W187"/>
    <mergeCell ref="N223:O223"/>
    <mergeCell ref="F215:Z215"/>
    <mergeCell ref="T223:U223"/>
    <mergeCell ref="V223:W223"/>
    <mergeCell ref="V212:W212"/>
    <mergeCell ref="D211:E211"/>
    <mergeCell ref="F213:G213"/>
    <mergeCell ref="C221:Z221"/>
    <mergeCell ref="D225:E225"/>
    <mergeCell ref="P223:Q223"/>
    <mergeCell ref="P245:Q245"/>
    <mergeCell ref="R245:S245"/>
    <mergeCell ref="V243:W243"/>
    <mergeCell ref="D244:E244"/>
    <mergeCell ref="D141:E141"/>
    <mergeCell ref="F141:G141"/>
    <mergeCell ref="H141:I141"/>
    <mergeCell ref="J141:K141"/>
    <mergeCell ref="L141:M141"/>
    <mergeCell ref="N141:O141"/>
    <mergeCell ref="P141:Q141"/>
    <mergeCell ref="R141:S141"/>
    <mergeCell ref="T141:U141"/>
    <mergeCell ref="D142:E142"/>
    <mergeCell ref="F142:G142"/>
    <mergeCell ref="H142:I142"/>
    <mergeCell ref="J142:K142"/>
    <mergeCell ref="L142:M142"/>
    <mergeCell ref="N142:O142"/>
    <mergeCell ref="P142:Q142"/>
    <mergeCell ref="R142:S142"/>
    <mergeCell ref="T142:U142"/>
    <mergeCell ref="H225:I225"/>
    <mergeCell ref="J225:K225"/>
    <mergeCell ref="L225:M225"/>
    <mergeCell ref="D226:E226"/>
    <mergeCell ref="F226:G226"/>
    <mergeCell ref="H226:I226"/>
    <mergeCell ref="N490:O490"/>
    <mergeCell ref="P490:Q490"/>
    <mergeCell ref="R490:S490"/>
    <mergeCell ref="T490:U490"/>
    <mergeCell ref="V490:W490"/>
    <mergeCell ref="T422:U422"/>
    <mergeCell ref="V422:W422"/>
    <mergeCell ref="P422:Q422"/>
    <mergeCell ref="R422:S422"/>
    <mergeCell ref="D418:Z418"/>
    <mergeCell ref="D419:E419"/>
    <mergeCell ref="F419:G419"/>
    <mergeCell ref="H419:I419"/>
    <mergeCell ref="J419:K419"/>
    <mergeCell ref="L419:M419"/>
    <mergeCell ref="N419:O419"/>
    <mergeCell ref="P419:Q419"/>
    <mergeCell ref="R419:S419"/>
    <mergeCell ref="D423:E423"/>
    <mergeCell ref="F423:G423"/>
    <mergeCell ref="H423:I423"/>
    <mergeCell ref="J423:K423"/>
    <mergeCell ref="L423:M423"/>
    <mergeCell ref="N423:O423"/>
    <mergeCell ref="T423:U423"/>
    <mergeCell ref="N422:O422"/>
    <mergeCell ref="L421:M421"/>
    <mergeCell ref="N421:O421"/>
    <mergeCell ref="P421:Q421"/>
    <mergeCell ref="R421:S421"/>
    <mergeCell ref="L226:M226"/>
    <mergeCell ref="N226:O226"/>
    <mergeCell ref="P226:Q226"/>
    <mergeCell ref="R226:S226"/>
    <mergeCell ref="T226:U226"/>
    <mergeCell ref="V226:W226"/>
    <mergeCell ref="D395:Z395"/>
    <mergeCell ref="D227:X227"/>
    <mergeCell ref="D228:E228"/>
    <mergeCell ref="F228:Z228"/>
    <mergeCell ref="D321:Z321"/>
    <mergeCell ref="H376:I376"/>
    <mergeCell ref="J376:K376"/>
    <mergeCell ref="L376:M376"/>
    <mergeCell ref="L335:M335"/>
    <mergeCell ref="N335:O335"/>
    <mergeCell ref="T334:U334"/>
    <mergeCell ref="V334:W334"/>
    <mergeCell ref="V324:W324"/>
    <mergeCell ref="L324:M324"/>
    <mergeCell ref="N324:O324"/>
    <mergeCell ref="J235:K235"/>
    <mergeCell ref="L235:M235"/>
    <mergeCell ref="L240:M240"/>
    <mergeCell ref="V383:W383"/>
    <mergeCell ref="D240:E240"/>
    <mergeCell ref="D243:E243"/>
    <mergeCell ref="F243:G243"/>
    <mergeCell ref="H243:I243"/>
    <mergeCell ref="J243:K243"/>
    <mergeCell ref="P244:Q244"/>
    <mergeCell ref="L627:M627"/>
    <mergeCell ref="N627:O627"/>
    <mergeCell ref="P627:Q627"/>
    <mergeCell ref="R627:S627"/>
    <mergeCell ref="T627:U627"/>
    <mergeCell ref="D630:X630"/>
    <mergeCell ref="D628:E628"/>
    <mergeCell ref="F628:G628"/>
    <mergeCell ref="H628:I628"/>
    <mergeCell ref="J628:K628"/>
    <mergeCell ref="L628:M628"/>
    <mergeCell ref="N628:O628"/>
    <mergeCell ref="P628:Q628"/>
    <mergeCell ref="R628:S628"/>
    <mergeCell ref="T628:U628"/>
    <mergeCell ref="V628:W628"/>
    <mergeCell ref="V627:W627"/>
    <mergeCell ref="D629:E629"/>
    <mergeCell ref="F629:G629"/>
    <mergeCell ref="H629:I629"/>
    <mergeCell ref="J629:K629"/>
    <mergeCell ref="L629:M629"/>
    <mergeCell ref="N629:O629"/>
    <mergeCell ref="P629:Q629"/>
    <mergeCell ref="R629:S629"/>
    <mergeCell ref="T629:U629"/>
    <mergeCell ref="V629:W629"/>
    <mergeCell ref="R636:S636"/>
    <mergeCell ref="N636:O636"/>
    <mergeCell ref="P636:Q636"/>
    <mergeCell ref="P410:Q410"/>
    <mergeCell ref="R410:S410"/>
    <mergeCell ref="D624:E624"/>
    <mergeCell ref="F624:G624"/>
    <mergeCell ref="H624:I624"/>
    <mergeCell ref="J624:K624"/>
    <mergeCell ref="L624:M624"/>
    <mergeCell ref="N624:O624"/>
    <mergeCell ref="P624:Q624"/>
    <mergeCell ref="R624:S624"/>
    <mergeCell ref="T624:U624"/>
    <mergeCell ref="V624:W624"/>
    <mergeCell ref="D429:X429"/>
    <mergeCell ref="D414:Z414"/>
    <mergeCell ref="D415:E415"/>
    <mergeCell ref="F415:G415"/>
    <mergeCell ref="H415:I415"/>
    <mergeCell ref="J415:K415"/>
    <mergeCell ref="L415:M415"/>
    <mergeCell ref="D635:E635"/>
    <mergeCell ref="F635:G635"/>
    <mergeCell ref="H635:I635"/>
    <mergeCell ref="J635:K635"/>
    <mergeCell ref="L635:M635"/>
    <mergeCell ref="N635:O635"/>
    <mergeCell ref="P635:Q635"/>
    <mergeCell ref="R635:S635"/>
    <mergeCell ref="T635:U635"/>
    <mergeCell ref="V635:W635"/>
    <mergeCell ref="H625:I625"/>
    <mergeCell ref="J625:K625"/>
    <mergeCell ref="H623:I623"/>
    <mergeCell ref="L625:M625"/>
    <mergeCell ref="N625:O625"/>
    <mergeCell ref="P625:Q625"/>
    <mergeCell ref="R625:S625"/>
    <mergeCell ref="F619:G619"/>
    <mergeCell ref="H619:I619"/>
    <mergeCell ref="J619:K619"/>
    <mergeCell ref="H620:I620"/>
    <mergeCell ref="J620:K620"/>
    <mergeCell ref="D622:Z622"/>
    <mergeCell ref="D623:E623"/>
    <mergeCell ref="F623:G623"/>
    <mergeCell ref="V620:W620"/>
    <mergeCell ref="T621:U621"/>
    <mergeCell ref="V621:W621"/>
    <mergeCell ref="N621:O621"/>
    <mergeCell ref="P621:Q621"/>
    <mergeCell ref="D621:E621"/>
    <mergeCell ref="F621:G621"/>
    <mergeCell ref="D625:E625"/>
    <mergeCell ref="T625:U625"/>
    <mergeCell ref="V625:W625"/>
    <mergeCell ref="L621:M621"/>
    <mergeCell ref="R621:S621"/>
    <mergeCell ref="V421:W421"/>
    <mergeCell ref="D422:E422"/>
    <mergeCell ref="F422:G422"/>
    <mergeCell ref="H422:I422"/>
    <mergeCell ref="J422:K422"/>
    <mergeCell ref="L422:M422"/>
    <mergeCell ref="V614:W614"/>
    <mergeCell ref="D613:E613"/>
    <mergeCell ref="F613:G613"/>
    <mergeCell ref="J612:K612"/>
    <mergeCell ref="P612:Q612"/>
    <mergeCell ref="R612:S612"/>
    <mergeCell ref="F625:G625"/>
    <mergeCell ref="L516:M516"/>
    <mergeCell ref="J443:K443"/>
    <mergeCell ref="T415:U415"/>
    <mergeCell ref="V415:W415"/>
    <mergeCell ref="D416:E416"/>
    <mergeCell ref="F416:G416"/>
    <mergeCell ref="H416:I416"/>
    <mergeCell ref="J416:K416"/>
    <mergeCell ref="P417:Q417"/>
    <mergeCell ref="R417:S417"/>
    <mergeCell ref="T417:U417"/>
    <mergeCell ref="V417:W417"/>
    <mergeCell ref="R433:S433"/>
    <mergeCell ref="T419:U419"/>
    <mergeCell ref="V419:W419"/>
    <mergeCell ref="D420:E420"/>
    <mergeCell ref="F420:G420"/>
    <mergeCell ref="H420:I420"/>
    <mergeCell ref="J420:K420"/>
    <mergeCell ref="L420:M420"/>
    <mergeCell ref="V420:W420"/>
    <mergeCell ref="F417:G417"/>
    <mergeCell ref="T433:U433"/>
    <mergeCell ref="V433:W433"/>
    <mergeCell ref="H417:I417"/>
    <mergeCell ref="N619:O619"/>
    <mergeCell ref="P619:Q619"/>
    <mergeCell ref="R619:S619"/>
    <mergeCell ref="T619:U619"/>
    <mergeCell ref="V619:W619"/>
    <mergeCell ref="D620:E620"/>
    <mergeCell ref="F620:G620"/>
    <mergeCell ref="D619:E619"/>
    <mergeCell ref="H621:I621"/>
    <mergeCell ref="P623:Q623"/>
    <mergeCell ref="R623:S623"/>
    <mergeCell ref="T623:U623"/>
    <mergeCell ref="V623:W623"/>
    <mergeCell ref="L619:M619"/>
    <mergeCell ref="L623:M623"/>
    <mergeCell ref="N623:O623"/>
    <mergeCell ref="J623:K623"/>
    <mergeCell ref="D616:E616"/>
    <mergeCell ref="D427:Z427"/>
    <mergeCell ref="D428:E428"/>
    <mergeCell ref="F428:G428"/>
    <mergeCell ref="H428:I428"/>
    <mergeCell ref="J428:K428"/>
    <mergeCell ref="L428:M428"/>
    <mergeCell ref="N428:O428"/>
    <mergeCell ref="P428:Q428"/>
    <mergeCell ref="D626:Z626"/>
    <mergeCell ref="D627:E627"/>
    <mergeCell ref="F627:G627"/>
    <mergeCell ref="H627:I627"/>
    <mergeCell ref="J627:K627"/>
    <mergeCell ref="V435:W435"/>
    <mergeCell ref="H527:I527"/>
    <mergeCell ref="N522:O522"/>
    <mergeCell ref="L523:M523"/>
    <mergeCell ref="R522:S522"/>
    <mergeCell ref="R524:S524"/>
    <mergeCell ref="H536:I536"/>
    <mergeCell ref="D542:X542"/>
    <mergeCell ref="D541:E541"/>
    <mergeCell ref="F541:G541"/>
    <mergeCell ref="V532:W532"/>
    <mergeCell ref="F552:Z552"/>
    <mergeCell ref="V546:W546"/>
    <mergeCell ref="D546:E546"/>
    <mergeCell ref="H448:I448"/>
    <mergeCell ref="J448:K448"/>
    <mergeCell ref="P448:Q448"/>
    <mergeCell ref="J435:K435"/>
    <mergeCell ref="L435:M435"/>
    <mergeCell ref="V550:W550"/>
    <mergeCell ref="N443:O443"/>
    <mergeCell ref="P443:Q443"/>
    <mergeCell ref="V443:W443"/>
    <mergeCell ref="L443:M443"/>
    <mergeCell ref="D549:E549"/>
    <mergeCell ref="F549:G549"/>
    <mergeCell ref="J549:K549"/>
    <mergeCell ref="R428:S428"/>
    <mergeCell ref="T428:U428"/>
    <mergeCell ref="V428:W428"/>
    <mergeCell ref="F407:Z407"/>
    <mergeCell ref="V387:W387"/>
    <mergeCell ref="D387:E387"/>
    <mergeCell ref="L409:M409"/>
    <mergeCell ref="H613:I613"/>
    <mergeCell ref="F435:G435"/>
    <mergeCell ref="H435:I435"/>
    <mergeCell ref="N614:O614"/>
    <mergeCell ref="H612:I612"/>
    <mergeCell ref="T559:U559"/>
    <mergeCell ref="D556:E556"/>
    <mergeCell ref="F556:G556"/>
    <mergeCell ref="F410:G410"/>
    <mergeCell ref="H410:I410"/>
    <mergeCell ref="L434:M434"/>
    <mergeCell ref="N434:O434"/>
    <mergeCell ref="P434:Q434"/>
    <mergeCell ref="R614:S614"/>
    <mergeCell ref="T614:U614"/>
    <mergeCell ref="N570:O570"/>
    <mergeCell ref="P570:Q570"/>
    <mergeCell ref="H533:I533"/>
    <mergeCell ref="P545:Q545"/>
    <mergeCell ref="F546:G546"/>
    <mergeCell ref="L541:M541"/>
    <mergeCell ref="F537:G537"/>
    <mergeCell ref="L547:M547"/>
    <mergeCell ref="L548:M548"/>
    <mergeCell ref="N548:O548"/>
    <mergeCell ref="N547:O547"/>
    <mergeCell ref="P535:Q535"/>
    <mergeCell ref="T550:U550"/>
    <mergeCell ref="H562:I562"/>
    <mergeCell ref="T570:U570"/>
    <mergeCell ref="J562:K562"/>
    <mergeCell ref="P546:Q546"/>
    <mergeCell ref="N555:O555"/>
    <mergeCell ref="P538:Q538"/>
    <mergeCell ref="N539:O539"/>
    <mergeCell ref="J547:K547"/>
    <mergeCell ref="N557:O557"/>
    <mergeCell ref="D566:X566"/>
    <mergeCell ref="D559:E559"/>
    <mergeCell ref="H569:I569"/>
    <mergeCell ref="T563:U563"/>
    <mergeCell ref="L549:M549"/>
    <mergeCell ref="N549:O549"/>
    <mergeCell ref="F548:G548"/>
    <mergeCell ref="H548:I548"/>
    <mergeCell ref="J569:K569"/>
    <mergeCell ref="D557:E557"/>
    <mergeCell ref="L559:M559"/>
    <mergeCell ref="N559:O559"/>
    <mergeCell ref="T555:U555"/>
    <mergeCell ref="L550:M550"/>
    <mergeCell ref="N569:O569"/>
    <mergeCell ref="D569:E569"/>
    <mergeCell ref="L562:M562"/>
    <mergeCell ref="H549:I549"/>
    <mergeCell ref="R244:S244"/>
    <mergeCell ref="T244:U244"/>
    <mergeCell ref="F237:G237"/>
    <mergeCell ref="H188:I188"/>
    <mergeCell ref="J188:K188"/>
    <mergeCell ref="L188:M188"/>
    <mergeCell ref="N188:O188"/>
    <mergeCell ref="P188:Q188"/>
    <mergeCell ref="F190:Z190"/>
    <mergeCell ref="R237:S237"/>
    <mergeCell ref="T240:U240"/>
    <mergeCell ref="V240:W240"/>
    <mergeCell ref="R239:S239"/>
    <mergeCell ref="L239:M239"/>
    <mergeCell ref="D224:E224"/>
    <mergeCell ref="F224:G224"/>
    <mergeCell ref="H224:I224"/>
    <mergeCell ref="J224:K224"/>
    <mergeCell ref="L224:M224"/>
    <mergeCell ref="N224:O224"/>
    <mergeCell ref="P224:Q224"/>
    <mergeCell ref="R224:S224"/>
    <mergeCell ref="T224:U224"/>
    <mergeCell ref="V224:W224"/>
    <mergeCell ref="D236:Z236"/>
    <mergeCell ref="N243:O243"/>
    <mergeCell ref="C191:Z191"/>
    <mergeCell ref="P193:Q193"/>
    <mergeCell ref="F212:G212"/>
    <mergeCell ref="H212:I212"/>
    <mergeCell ref="J195:K195"/>
    <mergeCell ref="L195:M195"/>
    <mergeCell ref="P182:Q182"/>
    <mergeCell ref="R182:S182"/>
    <mergeCell ref="T182:U182"/>
    <mergeCell ref="V182:W182"/>
    <mergeCell ref="R188:S188"/>
    <mergeCell ref="T188:U188"/>
    <mergeCell ref="V188:W188"/>
    <mergeCell ref="D183:Z183"/>
    <mergeCell ref="D184:E184"/>
    <mergeCell ref="F184:G184"/>
    <mergeCell ref="H184:I184"/>
    <mergeCell ref="J184:K184"/>
    <mergeCell ref="L184:M184"/>
    <mergeCell ref="N184:O184"/>
    <mergeCell ref="P184:Q184"/>
    <mergeCell ref="R184:S184"/>
    <mergeCell ref="T184:U184"/>
    <mergeCell ref="V184:W184"/>
    <mergeCell ref="D185:E185"/>
    <mergeCell ref="F185:G185"/>
    <mergeCell ref="H185:I185"/>
    <mergeCell ref="J185:K185"/>
    <mergeCell ref="L185:M185"/>
    <mergeCell ref="N185:O185"/>
    <mergeCell ref="P185:Q185"/>
    <mergeCell ref="R185:S185"/>
    <mergeCell ref="T185:U185"/>
    <mergeCell ref="V185:W185"/>
    <mergeCell ref="D186:Z186"/>
    <mergeCell ref="D187:E187"/>
    <mergeCell ref="D188:E188"/>
    <mergeCell ref="F188:G188"/>
    <mergeCell ref="F187:G187"/>
    <mergeCell ref="H187:I187"/>
    <mergeCell ref="D64:E64"/>
    <mergeCell ref="F64:G64"/>
    <mergeCell ref="H64:I64"/>
    <mergeCell ref="J64:K64"/>
    <mergeCell ref="L64:M64"/>
    <mergeCell ref="N64:O64"/>
    <mergeCell ref="P64:Q64"/>
    <mergeCell ref="R64:S64"/>
    <mergeCell ref="T64:U64"/>
    <mergeCell ref="V64:W64"/>
    <mergeCell ref="D65:E65"/>
    <mergeCell ref="F65:G65"/>
    <mergeCell ref="H65:I65"/>
    <mergeCell ref="J65:K65"/>
    <mergeCell ref="L65:M65"/>
    <mergeCell ref="N65:O65"/>
    <mergeCell ref="P65:Q65"/>
    <mergeCell ref="R65:S65"/>
    <mergeCell ref="T65:U65"/>
    <mergeCell ref="V65:W65"/>
    <mergeCell ref="R173:S173"/>
    <mergeCell ref="T173:U173"/>
    <mergeCell ref="V173:W173"/>
    <mergeCell ref="D174:E174"/>
    <mergeCell ref="F174:G174"/>
    <mergeCell ref="H174:I174"/>
    <mergeCell ref="J174:K174"/>
    <mergeCell ref="L174:M174"/>
    <mergeCell ref="N174:O174"/>
    <mergeCell ref="P174:Q174"/>
    <mergeCell ref="D62:E62"/>
    <mergeCell ref="F62:G62"/>
    <mergeCell ref="H62:I62"/>
    <mergeCell ref="J62:K62"/>
    <mergeCell ref="L62:M62"/>
    <mergeCell ref="N62:O62"/>
    <mergeCell ref="P62:Q62"/>
    <mergeCell ref="R62:S62"/>
    <mergeCell ref="T62:U62"/>
    <mergeCell ref="V62:W62"/>
    <mergeCell ref="D63:E63"/>
    <mergeCell ref="F63:G63"/>
    <mergeCell ref="H63:I63"/>
    <mergeCell ref="J63:K63"/>
    <mergeCell ref="L63:M63"/>
    <mergeCell ref="N63:O63"/>
    <mergeCell ref="P63:Q63"/>
    <mergeCell ref="R63:S63"/>
    <mergeCell ref="T63:U63"/>
    <mergeCell ref="V63:W63"/>
    <mergeCell ref="R166:S166"/>
    <mergeCell ref="L55:M55"/>
    <mergeCell ref="N55:O55"/>
    <mergeCell ref="D60:E60"/>
    <mergeCell ref="F60:G60"/>
    <mergeCell ref="H60:I60"/>
    <mergeCell ref="J60:K60"/>
    <mergeCell ref="L60:M60"/>
    <mergeCell ref="N60:O60"/>
    <mergeCell ref="P60:Q60"/>
    <mergeCell ref="R60:S60"/>
    <mergeCell ref="T60:U60"/>
    <mergeCell ref="V60:W60"/>
    <mergeCell ref="D61:E61"/>
    <mergeCell ref="F61:G61"/>
    <mergeCell ref="H61:I61"/>
    <mergeCell ref="J61:K61"/>
    <mergeCell ref="L61:M61"/>
    <mergeCell ref="N61:O61"/>
    <mergeCell ref="P61:Q61"/>
    <mergeCell ref="R61:S61"/>
    <mergeCell ref="T61:U61"/>
    <mergeCell ref="V61:W61"/>
    <mergeCell ref="T58:U58"/>
    <mergeCell ref="V58:W58"/>
    <mergeCell ref="D59:E59"/>
    <mergeCell ref="F59:G59"/>
    <mergeCell ref="H59:I59"/>
    <mergeCell ref="J59:K59"/>
    <mergeCell ref="L59:M59"/>
    <mergeCell ref="N59:O59"/>
    <mergeCell ref="P59:Q59"/>
    <mergeCell ref="R59:S59"/>
    <mergeCell ref="T59:U59"/>
    <mergeCell ref="V59:W59"/>
    <mergeCell ref="F56:G56"/>
    <mergeCell ref="H56:I56"/>
    <mergeCell ref="J56:K56"/>
    <mergeCell ref="L56:M56"/>
    <mergeCell ref="N56:O56"/>
    <mergeCell ref="P56:Q56"/>
    <mergeCell ref="R56:S56"/>
    <mergeCell ref="T56:U56"/>
    <mergeCell ref="D56:E56"/>
    <mergeCell ref="R643:S643"/>
    <mergeCell ref="T643:U643"/>
    <mergeCell ref="V643:W643"/>
    <mergeCell ref="V637:W637"/>
    <mergeCell ref="D638:E638"/>
    <mergeCell ref="F638:G638"/>
    <mergeCell ref="H638:I638"/>
    <mergeCell ref="J638:K638"/>
    <mergeCell ref="L638:M638"/>
    <mergeCell ref="N638:O638"/>
    <mergeCell ref="P638:Q638"/>
    <mergeCell ref="R638:S638"/>
    <mergeCell ref="T638:U638"/>
    <mergeCell ref="V638:W638"/>
    <mergeCell ref="D640:E640"/>
    <mergeCell ref="F640:G640"/>
    <mergeCell ref="H640:I640"/>
    <mergeCell ref="J640:K640"/>
    <mergeCell ref="L640:M640"/>
    <mergeCell ref="N640:O640"/>
    <mergeCell ref="F643:G643"/>
    <mergeCell ref="R639:S639"/>
    <mergeCell ref="T639:U639"/>
    <mergeCell ref="V639:W639"/>
    <mergeCell ref="H643:I643"/>
    <mergeCell ref="J643:K643"/>
    <mergeCell ref="D643:E643"/>
    <mergeCell ref="N643:O643"/>
    <mergeCell ref="P643:Q643"/>
    <mergeCell ref="L643:M643"/>
    <mergeCell ref="R642:S642"/>
    <mergeCell ref="P641:Q641"/>
    <mergeCell ref="R641:S641"/>
    <mergeCell ref="D641:E641"/>
    <mergeCell ref="V641:W641"/>
    <mergeCell ref="L641:M641"/>
    <mergeCell ref="F641:G641"/>
    <mergeCell ref="P640:Q640"/>
    <mergeCell ref="R640:S640"/>
    <mergeCell ref="T640:U640"/>
    <mergeCell ref="V640:W640"/>
    <mergeCell ref="T641:U641"/>
    <mergeCell ref="D615:X615"/>
    <mergeCell ref="F616:Z616"/>
    <mergeCell ref="H641:I641"/>
    <mergeCell ref="J641:K641"/>
    <mergeCell ref="N641:O641"/>
    <mergeCell ref="D642:E642"/>
    <mergeCell ref="F642:G642"/>
    <mergeCell ref="H642:I642"/>
    <mergeCell ref="J642:K642"/>
    <mergeCell ref="L642:M642"/>
    <mergeCell ref="N642:O642"/>
    <mergeCell ref="P642:Q642"/>
    <mergeCell ref="T642:U642"/>
    <mergeCell ref="V642:W642"/>
    <mergeCell ref="L620:M620"/>
    <mergeCell ref="N620:O620"/>
    <mergeCell ref="P620:Q620"/>
    <mergeCell ref="R620:S620"/>
    <mergeCell ref="T620:U620"/>
    <mergeCell ref="L636:M636"/>
    <mergeCell ref="D634:E634"/>
    <mergeCell ref="F634:G634"/>
    <mergeCell ref="H634:I634"/>
    <mergeCell ref="J634:K634"/>
    <mergeCell ref="L634:M634"/>
    <mergeCell ref="D639:E639"/>
    <mergeCell ref="F639:G639"/>
    <mergeCell ref="H639:I639"/>
    <mergeCell ref="J639:K639"/>
    <mergeCell ref="L639:M639"/>
    <mergeCell ref="N639:O639"/>
    <mergeCell ref="P639:Q639"/>
    <mergeCell ref="F175:G175"/>
    <mergeCell ref="H175:I175"/>
    <mergeCell ref="J175:K175"/>
    <mergeCell ref="L175:M175"/>
    <mergeCell ref="N175:O175"/>
    <mergeCell ref="P175:Q175"/>
    <mergeCell ref="R175:S175"/>
    <mergeCell ref="T175:U175"/>
    <mergeCell ref="V175:W175"/>
    <mergeCell ref="D175:E175"/>
    <mergeCell ref="D176:Z176"/>
    <mergeCell ref="D177:Z177"/>
    <mergeCell ref="D178:E178"/>
    <mergeCell ref="F178:G178"/>
    <mergeCell ref="H178:I178"/>
    <mergeCell ref="J178:K178"/>
    <mergeCell ref="L178:M178"/>
    <mergeCell ref="N178:O178"/>
    <mergeCell ref="P178:Q178"/>
    <mergeCell ref="R178:S178"/>
    <mergeCell ref="L182:M182"/>
    <mergeCell ref="N182:O182"/>
    <mergeCell ref="D322:E322"/>
    <mergeCell ref="R323:S323"/>
    <mergeCell ref="V382:W382"/>
    <mergeCell ref="L327:M327"/>
    <mergeCell ref="P327:Q327"/>
    <mergeCell ref="D325:E325"/>
    <mergeCell ref="H327:I327"/>
    <mergeCell ref="V325:W325"/>
    <mergeCell ref="V323:W323"/>
    <mergeCell ref="D190:E190"/>
    <mergeCell ref="D189:X189"/>
    <mergeCell ref="H180:I180"/>
    <mergeCell ref="J180:K180"/>
    <mergeCell ref="L180:M180"/>
    <mergeCell ref="N180:O180"/>
    <mergeCell ref="P180:Q180"/>
    <mergeCell ref="R180:S180"/>
    <mergeCell ref="T180:U180"/>
    <mergeCell ref="V180:W180"/>
    <mergeCell ref="D181:Z181"/>
    <mergeCell ref="D182:E182"/>
    <mergeCell ref="F182:G182"/>
    <mergeCell ref="H182:I182"/>
    <mergeCell ref="J182:K182"/>
    <mergeCell ref="L334:M334"/>
    <mergeCell ref="N334:O334"/>
    <mergeCell ref="X334:Z343"/>
    <mergeCell ref="D335:E335"/>
    <mergeCell ref="F335:G335"/>
    <mergeCell ref="D336:E336"/>
    <mergeCell ref="J613:K613"/>
    <mergeCell ref="L613:M613"/>
    <mergeCell ref="N613:O613"/>
    <mergeCell ref="L612:M612"/>
    <mergeCell ref="N612:O612"/>
    <mergeCell ref="V410:W410"/>
    <mergeCell ref="J409:K409"/>
    <mergeCell ref="D410:E410"/>
    <mergeCell ref="P335:Q335"/>
    <mergeCell ref="R335:S335"/>
    <mergeCell ref="D539:E539"/>
    <mergeCell ref="D532:E532"/>
    <mergeCell ref="N435:O435"/>
    <mergeCell ref="L510:M510"/>
    <mergeCell ref="N510:O510"/>
    <mergeCell ref="R409:S409"/>
    <mergeCell ref="T409:U409"/>
    <mergeCell ref="V409:W409"/>
    <mergeCell ref="J433:K433"/>
    <mergeCell ref="J410:K410"/>
    <mergeCell ref="D555:E555"/>
    <mergeCell ref="T565:U565"/>
    <mergeCell ref="R547:S547"/>
    <mergeCell ref="H565:I565"/>
    <mergeCell ref="H557:I557"/>
    <mergeCell ref="L557:M557"/>
    <mergeCell ref="H555:I555"/>
    <mergeCell ref="R550:S550"/>
    <mergeCell ref="D551:X551"/>
    <mergeCell ref="D552:E552"/>
    <mergeCell ref="D537:E537"/>
    <mergeCell ref="N562:O562"/>
    <mergeCell ref="F324:G324"/>
    <mergeCell ref="T577:U577"/>
    <mergeCell ref="R327:S327"/>
    <mergeCell ref="D323:E323"/>
    <mergeCell ref="F323:G323"/>
    <mergeCell ref="L323:M323"/>
    <mergeCell ref="P323:Q323"/>
    <mergeCell ref="P325:Q325"/>
    <mergeCell ref="R325:S325"/>
    <mergeCell ref="T323:U323"/>
    <mergeCell ref="R324:S324"/>
    <mergeCell ref="N327:O327"/>
    <mergeCell ref="P569:Q569"/>
    <mergeCell ref="P435:Q435"/>
    <mergeCell ref="R435:S435"/>
    <mergeCell ref="T435:U435"/>
    <mergeCell ref="D433:E433"/>
    <mergeCell ref="N420:O420"/>
    <mergeCell ref="P420:Q420"/>
    <mergeCell ref="R420:S420"/>
    <mergeCell ref="T420:U420"/>
    <mergeCell ref="T421:U421"/>
    <mergeCell ref="F338:G338"/>
    <mergeCell ref="H338:I338"/>
    <mergeCell ref="P423:Q423"/>
    <mergeCell ref="R423:S423"/>
    <mergeCell ref="F567:Z567"/>
    <mergeCell ref="V569:W569"/>
    <mergeCell ref="V559:W559"/>
    <mergeCell ref="R555:S555"/>
    <mergeCell ref="L561:M561"/>
    <mergeCell ref="R561:S561"/>
    <mergeCell ref="D253:E253"/>
    <mergeCell ref="F253:Z253"/>
    <mergeCell ref="T291:U291"/>
    <mergeCell ref="N323:O323"/>
    <mergeCell ref="J314:K314"/>
    <mergeCell ref="L314:M314"/>
    <mergeCell ref="N314:O314"/>
    <mergeCell ref="D328:E328"/>
    <mergeCell ref="D411:X411"/>
    <mergeCell ref="D412:E412"/>
    <mergeCell ref="D169:X169"/>
    <mergeCell ref="D170:E170"/>
    <mergeCell ref="F170:Z170"/>
    <mergeCell ref="T178:U178"/>
    <mergeCell ref="V178:W178"/>
    <mergeCell ref="D179:Z179"/>
    <mergeCell ref="D180:E180"/>
    <mergeCell ref="F180:G180"/>
    <mergeCell ref="N409:O409"/>
    <mergeCell ref="D391:E391"/>
    <mergeCell ref="D374:Z374"/>
    <mergeCell ref="P299:Q299"/>
    <mergeCell ref="R380:S380"/>
    <mergeCell ref="T335:U335"/>
    <mergeCell ref="V335:W335"/>
    <mergeCell ref="H335:I335"/>
    <mergeCell ref="N329:O329"/>
    <mergeCell ref="D334:E334"/>
    <mergeCell ref="L345:M345"/>
    <mergeCell ref="N345:O345"/>
    <mergeCell ref="P345:Q345"/>
    <mergeCell ref="R345:S345"/>
    <mergeCell ref="H165:I165"/>
    <mergeCell ref="J165:K165"/>
    <mergeCell ref="L165:M165"/>
    <mergeCell ref="N165:O165"/>
    <mergeCell ref="P165:Q165"/>
    <mergeCell ref="R165:S165"/>
    <mergeCell ref="D519:E519"/>
    <mergeCell ref="R559:S559"/>
    <mergeCell ref="T569:U569"/>
    <mergeCell ref="P563:Q563"/>
    <mergeCell ref="H563:I563"/>
    <mergeCell ref="D576:Z576"/>
    <mergeCell ref="P433:Q433"/>
    <mergeCell ref="T612:U612"/>
    <mergeCell ref="V612:W612"/>
    <mergeCell ref="T165:U165"/>
    <mergeCell ref="V165:W165"/>
    <mergeCell ref="D166:E166"/>
    <mergeCell ref="F166:G166"/>
    <mergeCell ref="H166:I166"/>
    <mergeCell ref="J166:K166"/>
    <mergeCell ref="D407:E407"/>
    <mergeCell ref="P334:Q334"/>
    <mergeCell ref="R334:S334"/>
    <mergeCell ref="L166:M166"/>
    <mergeCell ref="N166:O166"/>
    <mergeCell ref="D326:E326"/>
    <mergeCell ref="F326:G326"/>
    <mergeCell ref="P326:Q326"/>
    <mergeCell ref="J334:K334"/>
    <mergeCell ref="P166:Q166"/>
    <mergeCell ref="T557:U557"/>
    <mergeCell ref="D123:Z123"/>
    <mergeCell ref="T113:U113"/>
    <mergeCell ref="L136:M136"/>
    <mergeCell ref="J135:K135"/>
    <mergeCell ref="L135:M135"/>
    <mergeCell ref="F152:Z152"/>
    <mergeCell ref="D152:E152"/>
    <mergeCell ref="D150:E150"/>
    <mergeCell ref="R167:S167"/>
    <mergeCell ref="T167:U167"/>
    <mergeCell ref="V167:W167"/>
    <mergeCell ref="R174:S174"/>
    <mergeCell ref="T174:U174"/>
    <mergeCell ref="V174:W174"/>
    <mergeCell ref="J163:K163"/>
    <mergeCell ref="L163:M163"/>
    <mergeCell ref="N163:O163"/>
    <mergeCell ref="P163:Q163"/>
    <mergeCell ref="R163:S163"/>
    <mergeCell ref="T163:U163"/>
    <mergeCell ref="V163:W163"/>
    <mergeCell ref="D164:E164"/>
    <mergeCell ref="F164:G164"/>
    <mergeCell ref="H164:I164"/>
    <mergeCell ref="J164:K164"/>
    <mergeCell ref="L164:M164"/>
    <mergeCell ref="N164:O164"/>
    <mergeCell ref="P164:Q164"/>
    <mergeCell ref="R164:S164"/>
    <mergeCell ref="T164:U164"/>
    <mergeCell ref="V164:W164"/>
    <mergeCell ref="D165:E165"/>
    <mergeCell ref="V104:W104"/>
    <mergeCell ref="T98:U98"/>
    <mergeCell ref="L102:M102"/>
    <mergeCell ref="N102:O102"/>
    <mergeCell ref="F102:G102"/>
    <mergeCell ref="V101:W101"/>
    <mergeCell ref="V109:W109"/>
    <mergeCell ref="T137:U137"/>
    <mergeCell ref="F113:G113"/>
    <mergeCell ref="P328:Q328"/>
    <mergeCell ref="R328:S328"/>
    <mergeCell ref="T328:U328"/>
    <mergeCell ref="F325:G325"/>
    <mergeCell ref="H325:I325"/>
    <mergeCell ref="A83:A84"/>
    <mergeCell ref="B83:B84"/>
    <mergeCell ref="D83:E83"/>
    <mergeCell ref="F83:G83"/>
    <mergeCell ref="H83:I83"/>
    <mergeCell ref="J83:K83"/>
    <mergeCell ref="L83:M83"/>
    <mergeCell ref="N83:O83"/>
    <mergeCell ref="P83:Q83"/>
    <mergeCell ref="R83:S83"/>
    <mergeCell ref="T83:U83"/>
    <mergeCell ref="D85:E85"/>
    <mergeCell ref="F85:G85"/>
    <mergeCell ref="H85:I85"/>
    <mergeCell ref="D90:E90"/>
    <mergeCell ref="L155:M155"/>
    <mergeCell ref="J117:K117"/>
    <mergeCell ref="F135:G135"/>
    <mergeCell ref="D78:E78"/>
    <mergeCell ref="D73:E73"/>
    <mergeCell ref="L75:M75"/>
    <mergeCell ref="N72:O72"/>
    <mergeCell ref="L78:M78"/>
    <mergeCell ref="N78:O78"/>
    <mergeCell ref="P78:Q78"/>
    <mergeCell ref="D80:E80"/>
    <mergeCell ref="F80:Z80"/>
    <mergeCell ref="D125:E125"/>
    <mergeCell ref="V132:W132"/>
    <mergeCell ref="D133:E133"/>
    <mergeCell ref="H150:I150"/>
    <mergeCell ref="D132:E132"/>
    <mergeCell ref="D82:E82"/>
    <mergeCell ref="F82:G82"/>
    <mergeCell ref="H82:I82"/>
    <mergeCell ref="J82:K82"/>
    <mergeCell ref="L82:M82"/>
    <mergeCell ref="P72:Q72"/>
    <mergeCell ref="T73:U73"/>
    <mergeCell ref="F78:G78"/>
    <mergeCell ref="H78:I78"/>
    <mergeCell ref="J78:K78"/>
    <mergeCell ref="J76:K76"/>
    <mergeCell ref="L76:M76"/>
    <mergeCell ref="N76:O76"/>
    <mergeCell ref="P76:Q76"/>
    <mergeCell ref="T77:U77"/>
    <mergeCell ref="D76:E76"/>
    <mergeCell ref="F76:G76"/>
    <mergeCell ref="H76:I76"/>
    <mergeCell ref="J55:K55"/>
    <mergeCell ref="D58:E58"/>
    <mergeCell ref="F58:G58"/>
    <mergeCell ref="H58:I58"/>
    <mergeCell ref="J58:K58"/>
    <mergeCell ref="L58:M58"/>
    <mergeCell ref="N58:O58"/>
    <mergeCell ref="P58:Q58"/>
    <mergeCell ref="R58:S58"/>
    <mergeCell ref="V71:W71"/>
    <mergeCell ref="V72:W72"/>
    <mergeCell ref="V73:W73"/>
    <mergeCell ref="J71:K71"/>
    <mergeCell ref="F71:G71"/>
    <mergeCell ref="V83:W83"/>
    <mergeCell ref="D84:Z84"/>
    <mergeCell ref="T78:U78"/>
    <mergeCell ref="V78:W78"/>
    <mergeCell ref="D79:X79"/>
    <mergeCell ref="N82:O82"/>
    <mergeCell ref="P82:Q82"/>
    <mergeCell ref="R82:S82"/>
    <mergeCell ref="T82:U82"/>
    <mergeCell ref="V82:W82"/>
    <mergeCell ref="T72:U72"/>
    <mergeCell ref="P77:Q77"/>
    <mergeCell ref="R77:S77"/>
    <mergeCell ref="J72:K72"/>
    <mergeCell ref="L72:M72"/>
    <mergeCell ref="R72:S72"/>
    <mergeCell ref="H72:I72"/>
    <mergeCell ref="D72:E72"/>
    <mergeCell ref="D69:Z69"/>
    <mergeCell ref="D70:E70"/>
    <mergeCell ref="T70:U70"/>
    <mergeCell ref="T45:U45"/>
    <mergeCell ref="V46:W46"/>
    <mergeCell ref="F37:Z37"/>
    <mergeCell ref="D37:E37"/>
    <mergeCell ref="D53:E53"/>
    <mergeCell ref="D48:E48"/>
    <mergeCell ref="T46:U46"/>
    <mergeCell ref="V45:W45"/>
    <mergeCell ref="R45:S45"/>
    <mergeCell ref="R50:S50"/>
    <mergeCell ref="P55:Q55"/>
    <mergeCell ref="R55:S55"/>
    <mergeCell ref="D66:X66"/>
    <mergeCell ref="D67:E67"/>
    <mergeCell ref="F67:Z67"/>
    <mergeCell ref="V56:W56"/>
    <mergeCell ref="D57:E57"/>
    <mergeCell ref="F57:G57"/>
    <mergeCell ref="H57:I57"/>
    <mergeCell ref="J57:K57"/>
    <mergeCell ref="L57:M57"/>
    <mergeCell ref="N57:O57"/>
    <mergeCell ref="P57:Q57"/>
    <mergeCell ref="R57:S57"/>
    <mergeCell ref="T57:U57"/>
    <mergeCell ref="V57:W57"/>
    <mergeCell ref="D55:E55"/>
    <mergeCell ref="F55:G55"/>
    <mergeCell ref="H55:I55"/>
    <mergeCell ref="T76:U76"/>
    <mergeCell ref="V76:W76"/>
    <mergeCell ref="D77:E77"/>
    <mergeCell ref="F77:G77"/>
    <mergeCell ref="H73:I73"/>
    <mergeCell ref="J73:K73"/>
    <mergeCell ref="L73:M73"/>
    <mergeCell ref="V70:W70"/>
    <mergeCell ref="H71:I71"/>
    <mergeCell ref="H77:I77"/>
    <mergeCell ref="J77:K77"/>
    <mergeCell ref="F73:G73"/>
    <mergeCell ref="D71:E71"/>
    <mergeCell ref="P71:Q71"/>
    <mergeCell ref="R71:S71"/>
    <mergeCell ref="T75:U75"/>
    <mergeCell ref="V75:W75"/>
    <mergeCell ref="N73:O73"/>
    <mergeCell ref="T71:U71"/>
    <mergeCell ref="R70:S70"/>
    <mergeCell ref="R40:S40"/>
    <mergeCell ref="V33:W33"/>
    <mergeCell ref="N47:O47"/>
    <mergeCell ref="P47:Q47"/>
    <mergeCell ref="L32:M32"/>
    <mergeCell ref="J45:K45"/>
    <mergeCell ref="L45:M45"/>
    <mergeCell ref="T39:U39"/>
    <mergeCell ref="R32:S32"/>
    <mergeCell ref="D36:X36"/>
    <mergeCell ref="N35:O35"/>
    <mergeCell ref="H33:I33"/>
    <mergeCell ref="N33:O33"/>
    <mergeCell ref="L33:M33"/>
    <mergeCell ref="H32:I32"/>
    <mergeCell ref="J48:K48"/>
    <mergeCell ref="R46:S46"/>
    <mergeCell ref="V47:W47"/>
    <mergeCell ref="H47:I47"/>
    <mergeCell ref="J40:K40"/>
    <mergeCell ref="L40:M40"/>
    <mergeCell ref="F40:G40"/>
    <mergeCell ref="J39:K39"/>
    <mergeCell ref="L39:M39"/>
    <mergeCell ref="P39:Q39"/>
    <mergeCell ref="D49:E49"/>
    <mergeCell ref="V40:W40"/>
    <mergeCell ref="N48:O48"/>
    <mergeCell ref="V48:W48"/>
    <mergeCell ref="N34:O34"/>
    <mergeCell ref="F34:G34"/>
    <mergeCell ref="P34:Q34"/>
    <mergeCell ref="T34:U34"/>
    <mergeCell ref="H49:I49"/>
    <mergeCell ref="N50:O50"/>
    <mergeCell ref="P50:Q50"/>
    <mergeCell ref="N46:O46"/>
    <mergeCell ref="P49:Q49"/>
    <mergeCell ref="D50:E50"/>
    <mergeCell ref="F50:G50"/>
    <mergeCell ref="D34:E34"/>
    <mergeCell ref="D45:E45"/>
    <mergeCell ref="D47:E47"/>
    <mergeCell ref="D46:E46"/>
    <mergeCell ref="P48:Q48"/>
    <mergeCell ref="R48:S48"/>
    <mergeCell ref="F46:G46"/>
    <mergeCell ref="F48:G48"/>
    <mergeCell ref="T44:U44"/>
    <mergeCell ref="F42:Z42"/>
    <mergeCell ref="D39:E39"/>
    <mergeCell ref="L48:M48"/>
    <mergeCell ref="R47:S47"/>
    <mergeCell ref="H45:I45"/>
    <mergeCell ref="R44:S44"/>
    <mergeCell ref="J44:K44"/>
    <mergeCell ref="P45:Q45"/>
    <mergeCell ref="D530:E530"/>
    <mergeCell ref="L537:M537"/>
    <mergeCell ref="L538:M538"/>
    <mergeCell ref="L532:M532"/>
    <mergeCell ref="D529:X529"/>
    <mergeCell ref="D538:E538"/>
    <mergeCell ref="R510:S510"/>
    <mergeCell ref="F443:G443"/>
    <mergeCell ref="H443:I443"/>
    <mergeCell ref="L521:M521"/>
    <mergeCell ref="V522:W522"/>
    <mergeCell ref="T523:U523"/>
    <mergeCell ref="R523:S523"/>
    <mergeCell ref="N521:O521"/>
    <mergeCell ref="F523:G523"/>
    <mergeCell ref="D522:E522"/>
    <mergeCell ref="H521:I521"/>
    <mergeCell ref="P524:Q524"/>
    <mergeCell ref="F519:Z519"/>
    <mergeCell ref="D523:E523"/>
    <mergeCell ref="D525:E525"/>
    <mergeCell ref="N535:O535"/>
    <mergeCell ref="D535:E535"/>
    <mergeCell ref="D533:E533"/>
    <mergeCell ref="L536:M536"/>
    <mergeCell ref="R521:S521"/>
    <mergeCell ref="D518:X518"/>
    <mergeCell ref="D490:E490"/>
    <mergeCell ref="F490:G490"/>
    <mergeCell ref="H490:I490"/>
    <mergeCell ref="J490:K490"/>
    <mergeCell ref="L490:M490"/>
    <mergeCell ref="T517:U517"/>
    <mergeCell ref="R159:S159"/>
    <mergeCell ref="P211:Q211"/>
    <mergeCell ref="N205:O205"/>
    <mergeCell ref="V205:W205"/>
    <mergeCell ref="D425:E425"/>
    <mergeCell ref="D406:X406"/>
    <mergeCell ref="F412:Z412"/>
    <mergeCell ref="D409:E409"/>
    <mergeCell ref="F409:G409"/>
    <mergeCell ref="H409:I409"/>
    <mergeCell ref="D375:Z375"/>
    <mergeCell ref="D376:E376"/>
    <mergeCell ref="D447:E447"/>
    <mergeCell ref="D163:E163"/>
    <mergeCell ref="F163:G163"/>
    <mergeCell ref="D436:X436"/>
    <mergeCell ref="L447:M447"/>
    <mergeCell ref="N447:O447"/>
    <mergeCell ref="F446:G446"/>
    <mergeCell ref="H163:I163"/>
    <mergeCell ref="C431:Z431"/>
    <mergeCell ref="F425:Z425"/>
    <mergeCell ref="L515:M515"/>
    <mergeCell ref="D515:E515"/>
    <mergeCell ref="V516:W516"/>
    <mergeCell ref="T515:U515"/>
    <mergeCell ref="P446:Q446"/>
    <mergeCell ref="V446:W446"/>
    <mergeCell ref="H446:I446"/>
    <mergeCell ref="P510:Q510"/>
    <mergeCell ref="F439:G439"/>
    <mergeCell ref="L525:M525"/>
    <mergeCell ref="J535:K535"/>
    <mergeCell ref="N525:O525"/>
    <mergeCell ref="H524:I524"/>
    <mergeCell ref="D526:E526"/>
    <mergeCell ref="L524:M524"/>
    <mergeCell ref="T533:U533"/>
    <mergeCell ref="T535:U535"/>
    <mergeCell ref="D528:E528"/>
    <mergeCell ref="F515:G515"/>
    <mergeCell ref="F516:G516"/>
    <mergeCell ref="T516:U516"/>
    <mergeCell ref="H522:I522"/>
    <mergeCell ref="J522:K522"/>
    <mergeCell ref="V6:W6"/>
    <mergeCell ref="R19:S19"/>
    <mergeCell ref="T7:U7"/>
    <mergeCell ref="V7:W7"/>
    <mergeCell ref="T20:U20"/>
    <mergeCell ref="N20:O20"/>
    <mergeCell ref="F6:G6"/>
    <mergeCell ref="H6:I6"/>
    <mergeCell ref="L19:M19"/>
    <mergeCell ref="D8:E8"/>
    <mergeCell ref="F8:G8"/>
    <mergeCell ref="H8:I8"/>
    <mergeCell ref="L20:M20"/>
    <mergeCell ref="J8:K8"/>
    <mergeCell ref="D9:E9"/>
    <mergeCell ref="F9:G9"/>
    <mergeCell ref="D19:E19"/>
    <mergeCell ref="F19:G19"/>
    <mergeCell ref="T8:U8"/>
    <mergeCell ref="V11:W11"/>
    <mergeCell ref="L12:M12"/>
    <mergeCell ref="N12:O12"/>
    <mergeCell ref="H10:I10"/>
    <mergeCell ref="H14:I14"/>
    <mergeCell ref="J14:K14"/>
    <mergeCell ref="L14:M14"/>
    <mergeCell ref="N14:O14"/>
    <mergeCell ref="P14:Q14"/>
    <mergeCell ref="J6:K6"/>
    <mergeCell ref="L6:M6"/>
    <mergeCell ref="N6:O6"/>
    <mergeCell ref="L8:M8"/>
    <mergeCell ref="N8:O8"/>
    <mergeCell ref="L7:M7"/>
    <mergeCell ref="N7:O7"/>
    <mergeCell ref="L10:M10"/>
    <mergeCell ref="N9:O9"/>
    <mergeCell ref="R9:S9"/>
    <mergeCell ref="T9:U9"/>
    <mergeCell ref="R8:S8"/>
    <mergeCell ref="P8:Q8"/>
    <mergeCell ref="V8:W8"/>
    <mergeCell ref="P11:Q11"/>
    <mergeCell ref="R11:S11"/>
    <mergeCell ref="L13:M13"/>
    <mergeCell ref="N13:O13"/>
    <mergeCell ref="P13:Q13"/>
    <mergeCell ref="R13:S13"/>
    <mergeCell ref="D6:E6"/>
    <mergeCell ref="D20:E20"/>
    <mergeCell ref="H20:I20"/>
    <mergeCell ref="D11:E11"/>
    <mergeCell ref="F11:G11"/>
    <mergeCell ref="D10:E10"/>
    <mergeCell ref="F10:G10"/>
    <mergeCell ref="D14:E14"/>
    <mergeCell ref="F14:G14"/>
    <mergeCell ref="D13:E13"/>
    <mergeCell ref="H9:I9"/>
    <mergeCell ref="J9:K9"/>
    <mergeCell ref="D12:E12"/>
    <mergeCell ref="F20:G20"/>
    <mergeCell ref="D7:E7"/>
    <mergeCell ref="F7:G7"/>
    <mergeCell ref="H7:I7"/>
    <mergeCell ref="J7:K7"/>
    <mergeCell ref="D15:E15"/>
    <mergeCell ref="J12:K12"/>
    <mergeCell ref="J11:K11"/>
    <mergeCell ref="H19:I19"/>
    <mergeCell ref="J19:K19"/>
    <mergeCell ref="F13:G13"/>
    <mergeCell ref="J13:K13"/>
    <mergeCell ref="D24:E24"/>
    <mergeCell ref="N24:O24"/>
    <mergeCell ref="D21:X21"/>
    <mergeCell ref="V20:W20"/>
    <mergeCell ref="T10:U10"/>
    <mergeCell ref="P12:Q12"/>
    <mergeCell ref="R12:S12"/>
    <mergeCell ref="R10:S10"/>
    <mergeCell ref="P10:Q10"/>
    <mergeCell ref="H15:I15"/>
    <mergeCell ref="J15:K15"/>
    <mergeCell ref="R28:S28"/>
    <mergeCell ref="D22:E22"/>
    <mergeCell ref="T14:U14"/>
    <mergeCell ref="V14:W14"/>
    <mergeCell ref="T28:U28"/>
    <mergeCell ref="L11:M11"/>
    <mergeCell ref="N11:O11"/>
    <mergeCell ref="L15:M15"/>
    <mergeCell ref="N10:O10"/>
    <mergeCell ref="F12:G12"/>
    <mergeCell ref="H12:I12"/>
    <mergeCell ref="J24:K24"/>
    <mergeCell ref="T27:U27"/>
    <mergeCell ref="V10:W10"/>
    <mergeCell ref="V12:W12"/>
    <mergeCell ref="N19:O19"/>
    <mergeCell ref="V19:W19"/>
    <mergeCell ref="N15:O15"/>
    <mergeCell ref="P19:Q19"/>
    <mergeCell ref="H11:I11"/>
    <mergeCell ref="L24:M24"/>
    <mergeCell ref="T51:U51"/>
    <mergeCell ref="T112:U112"/>
    <mergeCell ref="V110:W110"/>
    <mergeCell ref="H111:I111"/>
    <mergeCell ref="J111:K111"/>
    <mergeCell ref="L111:M111"/>
    <mergeCell ref="N111:O111"/>
    <mergeCell ref="P111:Q111"/>
    <mergeCell ref="R111:S111"/>
    <mergeCell ref="F39:G39"/>
    <mergeCell ref="T47:U47"/>
    <mergeCell ref="P20:Q20"/>
    <mergeCell ref="F15:G15"/>
    <mergeCell ref="F28:G28"/>
    <mergeCell ref="H28:I28"/>
    <mergeCell ref="J28:K28"/>
    <mergeCell ref="L28:M28"/>
    <mergeCell ref="R35:S35"/>
    <mergeCell ref="H48:I48"/>
    <mergeCell ref="P32:Q32"/>
    <mergeCell ref="T35:U35"/>
    <mergeCell ref="V32:W32"/>
    <mergeCell ref="N32:O32"/>
    <mergeCell ref="J34:K34"/>
    <mergeCell ref="P33:Q33"/>
    <mergeCell ref="L34:M34"/>
    <mergeCell ref="J33:K33"/>
    <mergeCell ref="V34:W34"/>
    <mergeCell ref="T33:U33"/>
    <mergeCell ref="N44:O44"/>
    <mergeCell ref="N40:O40"/>
    <mergeCell ref="P40:Q40"/>
    <mergeCell ref="F49:G49"/>
    <mergeCell ref="L50:M50"/>
    <mergeCell ref="P46:Q46"/>
    <mergeCell ref="R49:S49"/>
    <mergeCell ref="N49:O49"/>
    <mergeCell ref="H113:I113"/>
    <mergeCell ref="P117:Q117"/>
    <mergeCell ref="R15:S15"/>
    <mergeCell ref="R39:S39"/>
    <mergeCell ref="V115:W115"/>
    <mergeCell ref="V114:W114"/>
    <mergeCell ref="L114:M114"/>
    <mergeCell ref="H117:I117"/>
    <mergeCell ref="T55:U55"/>
    <mergeCell ref="V55:W55"/>
    <mergeCell ref="F70:G70"/>
    <mergeCell ref="F53:Z53"/>
    <mergeCell ref="P51:Q51"/>
    <mergeCell ref="D52:X52"/>
    <mergeCell ref="F27:G27"/>
    <mergeCell ref="H27:I27"/>
    <mergeCell ref="J27:K27"/>
    <mergeCell ref="L27:M27"/>
    <mergeCell ref="P27:Q27"/>
    <mergeCell ref="F33:G33"/>
    <mergeCell ref="L47:M47"/>
    <mergeCell ref="T48:U48"/>
    <mergeCell ref="D33:E33"/>
    <mergeCell ref="J49:K49"/>
    <mergeCell ref="R51:S51"/>
    <mergeCell ref="D41:X41"/>
    <mergeCell ref="D42:E42"/>
    <mergeCell ref="V25:W25"/>
    <mergeCell ref="D26:E26"/>
    <mergeCell ref="F26:G26"/>
    <mergeCell ref="H26:I26"/>
    <mergeCell ref="P409:Q409"/>
    <mergeCell ref="F387:G387"/>
    <mergeCell ref="H387:I387"/>
    <mergeCell ref="T118:U118"/>
    <mergeCell ref="R136:S136"/>
    <mergeCell ref="F47:G47"/>
    <mergeCell ref="V44:W44"/>
    <mergeCell ref="R85:S85"/>
    <mergeCell ref="J26:K26"/>
    <mergeCell ref="L26:M26"/>
    <mergeCell ref="N26:O26"/>
    <mergeCell ref="P26:Q26"/>
    <mergeCell ref="R26:S26"/>
    <mergeCell ref="T26:U26"/>
    <mergeCell ref="V26:W26"/>
    <mergeCell ref="D27:E27"/>
    <mergeCell ref="T124:U124"/>
    <mergeCell ref="H132:I132"/>
    <mergeCell ref="P35:Q35"/>
    <mergeCell ref="F44:G44"/>
    <mergeCell ref="F45:G45"/>
    <mergeCell ref="N336:O336"/>
    <mergeCell ref="F328:G328"/>
    <mergeCell ref="H328:I328"/>
    <mergeCell ref="J328:K328"/>
    <mergeCell ref="L328:M328"/>
    <mergeCell ref="N328:O328"/>
    <mergeCell ref="V328:W328"/>
    <mergeCell ref="P15:Q15"/>
    <mergeCell ref="D16:X16"/>
    <mergeCell ref="D17:E17"/>
    <mergeCell ref="F17:Z17"/>
    <mergeCell ref="J46:K46"/>
    <mergeCell ref="F345:G345"/>
    <mergeCell ref="H345:I345"/>
    <mergeCell ref="J335:K335"/>
    <mergeCell ref="H339:I339"/>
    <mergeCell ref="T340:U340"/>
    <mergeCell ref="V340:W340"/>
    <mergeCell ref="D339:E339"/>
    <mergeCell ref="F339:G339"/>
    <mergeCell ref="T338:U338"/>
    <mergeCell ref="J339:K339"/>
    <mergeCell ref="D338:E338"/>
    <mergeCell ref="V447:W447"/>
    <mergeCell ref="V445:W445"/>
    <mergeCell ref="P24:Q24"/>
    <mergeCell ref="R24:S24"/>
    <mergeCell ref="T24:U24"/>
    <mergeCell ref="V24:W24"/>
    <mergeCell ref="D25:E25"/>
    <mergeCell ref="F25:G25"/>
    <mergeCell ref="H25:I25"/>
    <mergeCell ref="J25:K25"/>
    <mergeCell ref="L25:M25"/>
    <mergeCell ref="N25:O25"/>
    <mergeCell ref="P25:Q25"/>
    <mergeCell ref="R25:S25"/>
    <mergeCell ref="T25:U25"/>
    <mergeCell ref="N27:O27"/>
    <mergeCell ref="J387:K387"/>
    <mergeCell ref="D324:E324"/>
    <mergeCell ref="L387:M387"/>
    <mergeCell ref="F380:G380"/>
    <mergeCell ref="H380:I380"/>
    <mergeCell ref="J380:K380"/>
    <mergeCell ref="L380:M380"/>
    <mergeCell ref="N380:O380"/>
    <mergeCell ref="P380:Q380"/>
    <mergeCell ref="H332:I332"/>
    <mergeCell ref="J332:K332"/>
    <mergeCell ref="L332:M332"/>
    <mergeCell ref="N332:O332"/>
    <mergeCell ref="P332:Q332"/>
    <mergeCell ref="J338:K338"/>
    <mergeCell ref="L338:M338"/>
    <mergeCell ref="N338:O338"/>
    <mergeCell ref="P338:Q338"/>
    <mergeCell ref="D343:W343"/>
    <mergeCell ref="D344:Z344"/>
    <mergeCell ref="D345:E345"/>
    <mergeCell ref="R332:S332"/>
    <mergeCell ref="H336:I336"/>
    <mergeCell ref="L336:M336"/>
    <mergeCell ref="D341:E341"/>
    <mergeCell ref="F341:G341"/>
    <mergeCell ref="H341:I341"/>
    <mergeCell ref="J341:K341"/>
    <mergeCell ref="F334:G334"/>
    <mergeCell ref="H334:I334"/>
    <mergeCell ref="J345:K345"/>
    <mergeCell ref="J324:K324"/>
    <mergeCell ref="V27:W27"/>
    <mergeCell ref="D28:E28"/>
    <mergeCell ref="J136:K136"/>
    <mergeCell ref="V51:W51"/>
    <mergeCell ref="H70:I70"/>
    <mergeCell ref="J70:K70"/>
    <mergeCell ref="L70:M70"/>
    <mergeCell ref="T32:U32"/>
    <mergeCell ref="R14:S14"/>
    <mergeCell ref="R27:S27"/>
    <mergeCell ref="V326:W326"/>
    <mergeCell ref="H337:I337"/>
    <mergeCell ref="J337:K337"/>
    <mergeCell ref="L337:M337"/>
    <mergeCell ref="N337:O337"/>
    <mergeCell ref="P337:Q337"/>
    <mergeCell ref="R337:S337"/>
    <mergeCell ref="T337:U337"/>
    <mergeCell ref="V337:W337"/>
    <mergeCell ref="L330:M330"/>
    <mergeCell ref="N330:O330"/>
    <mergeCell ref="P330:Q330"/>
    <mergeCell ref="R330:S330"/>
    <mergeCell ref="T332:U332"/>
    <mergeCell ref="V332:W332"/>
    <mergeCell ref="D333:Z333"/>
    <mergeCell ref="J326:K326"/>
    <mergeCell ref="V327:W327"/>
    <mergeCell ref="J336:K336"/>
    <mergeCell ref="X322:Z331"/>
    <mergeCell ref="N325:O325"/>
    <mergeCell ref="F336:G336"/>
    <mergeCell ref="D306:E306"/>
    <mergeCell ref="F322:G322"/>
    <mergeCell ref="H322:I322"/>
    <mergeCell ref="H323:I323"/>
    <mergeCell ref="R391:S391"/>
    <mergeCell ref="P391:Q391"/>
    <mergeCell ref="P324:Q324"/>
    <mergeCell ref="T325:U325"/>
    <mergeCell ref="R326:S326"/>
    <mergeCell ref="L326:M326"/>
    <mergeCell ref="J327:K327"/>
    <mergeCell ref="V380:W380"/>
    <mergeCell ref="L325:M325"/>
    <mergeCell ref="H324:I324"/>
    <mergeCell ref="T391:U391"/>
    <mergeCell ref="P322:Q322"/>
    <mergeCell ref="F383:G383"/>
    <mergeCell ref="H383:I383"/>
    <mergeCell ref="J383:K383"/>
    <mergeCell ref="L383:M383"/>
    <mergeCell ref="N322:O322"/>
    <mergeCell ref="D331:W331"/>
    <mergeCell ref="F391:G391"/>
    <mergeCell ref="H391:I391"/>
    <mergeCell ref="J391:K391"/>
    <mergeCell ref="P329:Q329"/>
    <mergeCell ref="R329:S329"/>
    <mergeCell ref="T329:U329"/>
    <mergeCell ref="V329:W329"/>
    <mergeCell ref="T326:U326"/>
    <mergeCell ref="J325:K325"/>
    <mergeCell ref="T327:U327"/>
    <mergeCell ref="P560:Q560"/>
    <mergeCell ref="T561:U561"/>
    <mergeCell ref="T564:U564"/>
    <mergeCell ref="R569:S569"/>
    <mergeCell ref="P307:Q307"/>
    <mergeCell ref="L391:M391"/>
    <mergeCell ref="R322:S322"/>
    <mergeCell ref="N326:O326"/>
    <mergeCell ref="T511:U511"/>
    <mergeCell ref="H511:I511"/>
    <mergeCell ref="F450:Z450"/>
    <mergeCell ref="D307:E307"/>
    <mergeCell ref="J511:K511"/>
    <mergeCell ref="D393:E393"/>
    <mergeCell ref="F327:G327"/>
    <mergeCell ref="D330:E330"/>
    <mergeCell ref="L329:M329"/>
    <mergeCell ref="P336:Q336"/>
    <mergeCell ref="R336:S336"/>
    <mergeCell ref="T336:U336"/>
    <mergeCell ref="D554:Z554"/>
    <mergeCell ref="P562:Q562"/>
    <mergeCell ref="D548:E548"/>
    <mergeCell ref="F555:G555"/>
    <mergeCell ref="T539:U539"/>
    <mergeCell ref="D527:E527"/>
    <mergeCell ref="T537:U537"/>
    <mergeCell ref="R527:S527"/>
    <mergeCell ref="V538:W538"/>
    <mergeCell ref="T538:U538"/>
    <mergeCell ref="V528:W528"/>
    <mergeCell ref="R533:S533"/>
    <mergeCell ref="D645:E645"/>
    <mergeCell ref="J540:K540"/>
    <mergeCell ref="D540:E540"/>
    <mergeCell ref="H546:I546"/>
    <mergeCell ref="T547:U547"/>
    <mergeCell ref="V547:W547"/>
    <mergeCell ref="D550:E550"/>
    <mergeCell ref="F550:G550"/>
    <mergeCell ref="H550:I550"/>
    <mergeCell ref="J550:K550"/>
    <mergeCell ref="V563:W563"/>
    <mergeCell ref="R563:S563"/>
    <mergeCell ref="V556:W556"/>
    <mergeCell ref="D563:E563"/>
    <mergeCell ref="V555:W555"/>
    <mergeCell ref="H556:I556"/>
    <mergeCell ref="V561:W561"/>
    <mergeCell ref="P550:Q550"/>
    <mergeCell ref="D562:E562"/>
    <mergeCell ref="F562:G562"/>
    <mergeCell ref="F645:Z645"/>
    <mergeCell ref="J578:K578"/>
    <mergeCell ref="N575:O575"/>
    <mergeCell ref="R560:S560"/>
    <mergeCell ref="T560:U560"/>
    <mergeCell ref="V560:W560"/>
    <mergeCell ref="P561:Q561"/>
    <mergeCell ref="N550:O550"/>
    <mergeCell ref="P540:Q540"/>
    <mergeCell ref="V611:W611"/>
    <mergeCell ref="F637:G637"/>
    <mergeCell ref="H637:I637"/>
    <mergeCell ref="T546:U546"/>
    <mergeCell ref="F536:G536"/>
    <mergeCell ref="L527:M527"/>
    <mergeCell ref="F534:G534"/>
    <mergeCell ref="L528:M528"/>
    <mergeCell ref="H541:I541"/>
    <mergeCell ref="J541:K541"/>
    <mergeCell ref="F540:G540"/>
    <mergeCell ref="R536:S536"/>
    <mergeCell ref="F527:G527"/>
    <mergeCell ref="N533:O533"/>
    <mergeCell ref="P533:Q533"/>
    <mergeCell ref="T545:U545"/>
    <mergeCell ref="R528:S528"/>
    <mergeCell ref="V545:W545"/>
    <mergeCell ref="V540:W540"/>
    <mergeCell ref="V533:W533"/>
    <mergeCell ref="J546:K546"/>
    <mergeCell ref="L546:M546"/>
    <mergeCell ref="N546:O546"/>
    <mergeCell ref="R540:S540"/>
    <mergeCell ref="F538:G538"/>
    <mergeCell ref="N538:O538"/>
    <mergeCell ref="D534:E534"/>
    <mergeCell ref="V534:W534"/>
    <mergeCell ref="N537:O537"/>
    <mergeCell ref="L545:M545"/>
    <mergeCell ref="H540:I540"/>
    <mergeCell ref="H537:I537"/>
    <mergeCell ref="L514:M514"/>
    <mergeCell ref="F530:Z530"/>
    <mergeCell ref="N527:O527"/>
    <mergeCell ref="F528:G528"/>
    <mergeCell ref="T525:U525"/>
    <mergeCell ref="J527:K527"/>
    <mergeCell ref="F524:G524"/>
    <mergeCell ref="V525:W525"/>
    <mergeCell ref="T528:U528"/>
    <mergeCell ref="N534:O534"/>
    <mergeCell ref="N528:O528"/>
    <mergeCell ref="J533:K533"/>
    <mergeCell ref="J532:K532"/>
    <mergeCell ref="H532:I532"/>
    <mergeCell ref="L517:M517"/>
    <mergeCell ref="V521:W521"/>
    <mergeCell ref="N515:O515"/>
    <mergeCell ref="P515:Q515"/>
    <mergeCell ref="T521:U521"/>
    <mergeCell ref="V515:W515"/>
    <mergeCell ref="N523:O523"/>
    <mergeCell ref="H528:I528"/>
    <mergeCell ref="F533:G533"/>
    <mergeCell ref="V526:W526"/>
    <mergeCell ref="F532:G532"/>
    <mergeCell ref="F525:G525"/>
    <mergeCell ref="N526:O526"/>
    <mergeCell ref="R532:S532"/>
    <mergeCell ref="T532:U532"/>
    <mergeCell ref="H534:I534"/>
    <mergeCell ref="J534:K534"/>
    <mergeCell ref="H525:I525"/>
    <mergeCell ref="J525:K525"/>
    <mergeCell ref="D424:X424"/>
    <mergeCell ref="F512:G512"/>
    <mergeCell ref="V195:W195"/>
    <mergeCell ref="N310:O310"/>
    <mergeCell ref="P310:Q310"/>
    <mergeCell ref="F313:G313"/>
    <mergeCell ref="V512:W512"/>
    <mergeCell ref="D249:E249"/>
    <mergeCell ref="F249:G249"/>
    <mergeCell ref="H249:I249"/>
    <mergeCell ref="J249:K249"/>
    <mergeCell ref="F296:G296"/>
    <mergeCell ref="D450:E450"/>
    <mergeCell ref="P201:Q201"/>
    <mergeCell ref="T243:U243"/>
    <mergeCell ref="P296:Q296"/>
    <mergeCell ref="D510:E510"/>
    <mergeCell ref="F510:G510"/>
    <mergeCell ref="H510:I510"/>
    <mergeCell ref="J510:K510"/>
    <mergeCell ref="J512:K512"/>
    <mergeCell ref="L512:M512"/>
    <mergeCell ref="H512:I512"/>
    <mergeCell ref="V306:W306"/>
    <mergeCell ref="T317:U317"/>
    <mergeCell ref="T324:U324"/>
    <mergeCell ref="F511:G511"/>
    <mergeCell ref="N513:O513"/>
    <mergeCell ref="P513:Q513"/>
    <mergeCell ref="D392:X392"/>
    <mergeCell ref="H307:I307"/>
    <mergeCell ref="F318:G318"/>
    <mergeCell ref="N383:O383"/>
    <mergeCell ref="P383:Q383"/>
    <mergeCell ref="R383:S383"/>
    <mergeCell ref="T383:U383"/>
    <mergeCell ref="T322:U322"/>
    <mergeCell ref="V322:W322"/>
    <mergeCell ref="F329:G329"/>
    <mergeCell ref="H329:I329"/>
    <mergeCell ref="J329:K329"/>
    <mergeCell ref="T510:U510"/>
    <mergeCell ref="V513:W513"/>
    <mergeCell ref="D512:E512"/>
    <mergeCell ref="D511:E511"/>
    <mergeCell ref="D311:Z311"/>
    <mergeCell ref="D312:E312"/>
    <mergeCell ref="F312:G312"/>
    <mergeCell ref="H312:I312"/>
    <mergeCell ref="J312:K312"/>
    <mergeCell ref="L312:M312"/>
    <mergeCell ref="N312:O312"/>
    <mergeCell ref="P312:Q312"/>
    <mergeCell ref="V511:W511"/>
    <mergeCell ref="V336:W336"/>
    <mergeCell ref="D329:E329"/>
    <mergeCell ref="J323:K323"/>
    <mergeCell ref="L300:M300"/>
    <mergeCell ref="N300:O300"/>
    <mergeCell ref="P300:Q300"/>
    <mergeCell ref="R511:S511"/>
    <mergeCell ref="R300:S300"/>
    <mergeCell ref="J306:K306"/>
    <mergeCell ref="D308:Z308"/>
    <mergeCell ref="D309:Z309"/>
    <mergeCell ref="R196:S196"/>
    <mergeCell ref="L322:M322"/>
    <mergeCell ref="D327:E327"/>
    <mergeCell ref="J322:K322"/>
    <mergeCell ref="H445:I445"/>
    <mergeCell ref="D388:X388"/>
    <mergeCell ref="F389:Z389"/>
    <mergeCell ref="D381:Z381"/>
    <mergeCell ref="D384:X384"/>
    <mergeCell ref="D385:E385"/>
    <mergeCell ref="F385:Z385"/>
    <mergeCell ref="D454:E454"/>
    <mergeCell ref="F330:G330"/>
    <mergeCell ref="H330:I330"/>
    <mergeCell ref="J330:K330"/>
    <mergeCell ref="D332:E332"/>
    <mergeCell ref="H326:I326"/>
    <mergeCell ref="D313:E313"/>
    <mergeCell ref="N452:O452"/>
    <mergeCell ref="D337:E337"/>
    <mergeCell ref="F337:G337"/>
    <mergeCell ref="J197:K197"/>
    <mergeCell ref="N197:O197"/>
    <mergeCell ref="P197:Q197"/>
    <mergeCell ref="H197:I197"/>
    <mergeCell ref="J444:K444"/>
    <mergeCell ref="R291:S291"/>
    <mergeCell ref="F294:Z294"/>
    <mergeCell ref="F307:G307"/>
    <mergeCell ref="R318:S318"/>
    <mergeCell ref="N307:O307"/>
    <mergeCell ref="P315:Q315"/>
    <mergeCell ref="J313:K313"/>
    <mergeCell ref="T310:U310"/>
    <mergeCell ref="F310:G310"/>
    <mergeCell ref="H318:I318"/>
    <mergeCell ref="D214:X214"/>
    <mergeCell ref="R212:S212"/>
    <mergeCell ref="R249:S249"/>
    <mergeCell ref="T249:U249"/>
    <mergeCell ref="V249:W249"/>
    <mergeCell ref="N251:O251"/>
    <mergeCell ref="P251:Q251"/>
    <mergeCell ref="R251:S251"/>
    <mergeCell ref="T251:U251"/>
    <mergeCell ref="V251:W251"/>
    <mergeCell ref="D270:Z270"/>
    <mergeCell ref="H272:I272"/>
    <mergeCell ref="J272:K272"/>
    <mergeCell ref="L272:M272"/>
    <mergeCell ref="F247:G247"/>
    <mergeCell ref="L247:M247"/>
    <mergeCell ref="N247:O247"/>
    <mergeCell ref="V246:W246"/>
    <mergeCell ref="L306:M306"/>
    <mergeCell ref="D161:E161"/>
    <mergeCell ref="L157:M157"/>
    <mergeCell ref="F161:Z161"/>
    <mergeCell ref="V159:W159"/>
    <mergeCell ref="D160:X160"/>
    <mergeCell ref="P150:Q150"/>
    <mergeCell ref="P155:Q155"/>
    <mergeCell ref="D157:E157"/>
    <mergeCell ref="F157:G157"/>
    <mergeCell ref="H157:I157"/>
    <mergeCell ref="J157:K157"/>
    <mergeCell ref="P157:Q157"/>
    <mergeCell ref="F159:G159"/>
    <mergeCell ref="J159:K159"/>
    <mergeCell ref="D156:E156"/>
    <mergeCell ref="H155:I155"/>
    <mergeCell ref="V155:W155"/>
    <mergeCell ref="R157:S157"/>
    <mergeCell ref="L156:M156"/>
    <mergeCell ref="J156:K156"/>
    <mergeCell ref="F150:G150"/>
    <mergeCell ref="H159:I159"/>
    <mergeCell ref="T156:U156"/>
    <mergeCell ref="J155:K155"/>
    <mergeCell ref="R155:S155"/>
    <mergeCell ref="N158:O158"/>
    <mergeCell ref="V156:W156"/>
    <mergeCell ref="F155:G155"/>
    <mergeCell ref="R158:S158"/>
    <mergeCell ref="H156:I156"/>
    <mergeCell ref="V157:W157"/>
    <mergeCell ref="V158:W158"/>
    <mergeCell ref="C153:Z153"/>
    <mergeCell ref="T116:U116"/>
    <mergeCell ref="H118:I118"/>
    <mergeCell ref="J118:K118"/>
    <mergeCell ref="T111:U111"/>
    <mergeCell ref="V111:W111"/>
    <mergeCell ref="R117:S117"/>
    <mergeCell ref="P115:Q115"/>
    <mergeCell ref="J113:K113"/>
    <mergeCell ref="T150:U150"/>
    <mergeCell ref="P113:Q113"/>
    <mergeCell ref="R113:S113"/>
    <mergeCell ref="L150:M150"/>
    <mergeCell ref="N150:O150"/>
    <mergeCell ref="R150:S150"/>
    <mergeCell ref="V150:W150"/>
    <mergeCell ref="V141:W141"/>
    <mergeCell ref="V142:W142"/>
    <mergeCell ref="H143:I143"/>
    <mergeCell ref="J143:K143"/>
    <mergeCell ref="L143:M143"/>
    <mergeCell ref="D118:E118"/>
    <mergeCell ref="V133:W133"/>
    <mergeCell ref="D116:E116"/>
    <mergeCell ref="P125:Q125"/>
    <mergeCell ref="F124:G124"/>
    <mergeCell ref="V135:W135"/>
    <mergeCell ref="F132:G132"/>
    <mergeCell ref="L132:M132"/>
    <mergeCell ref="N132:O132"/>
    <mergeCell ref="P132:Q132"/>
    <mergeCell ref="T136:U136"/>
    <mergeCell ref="P131:Q131"/>
    <mergeCell ref="R131:S131"/>
    <mergeCell ref="F136:G136"/>
    <mergeCell ref="D147:X147"/>
    <mergeCell ref="L125:M125"/>
    <mergeCell ref="D136:E136"/>
    <mergeCell ref="V134:W134"/>
    <mergeCell ref="J132:K132"/>
    <mergeCell ref="R132:S132"/>
    <mergeCell ref="J144:K144"/>
    <mergeCell ref="L144:M144"/>
    <mergeCell ref="N144:O144"/>
    <mergeCell ref="P144:Q144"/>
    <mergeCell ref="R144:S144"/>
    <mergeCell ref="T144:U144"/>
    <mergeCell ref="V144:W144"/>
    <mergeCell ref="D134:E134"/>
    <mergeCell ref="D145:E145"/>
    <mergeCell ref="F145:G145"/>
    <mergeCell ref="H145:I145"/>
    <mergeCell ref="J145:K145"/>
    <mergeCell ref="L145:M145"/>
    <mergeCell ref="N145:O145"/>
    <mergeCell ref="P145:Q145"/>
    <mergeCell ref="H131:I131"/>
    <mergeCell ref="R145:S145"/>
    <mergeCell ref="T145:U145"/>
    <mergeCell ref="V145:W145"/>
    <mergeCell ref="D146:E146"/>
    <mergeCell ref="F146:G146"/>
    <mergeCell ref="H146:I146"/>
    <mergeCell ref="J146:K146"/>
    <mergeCell ref="N155:O155"/>
    <mergeCell ref="T155:U155"/>
    <mergeCell ref="T132:U132"/>
    <mergeCell ref="T125:U125"/>
    <mergeCell ref="L116:M116"/>
    <mergeCell ref="N116:O116"/>
    <mergeCell ref="R133:S133"/>
    <mergeCell ref="N135:O135"/>
    <mergeCell ref="P135:Q135"/>
    <mergeCell ref="R135:S135"/>
    <mergeCell ref="T135:U135"/>
    <mergeCell ref="J134:K134"/>
    <mergeCell ref="N112:O112"/>
    <mergeCell ref="T117:U117"/>
    <mergeCell ref="T157:U157"/>
    <mergeCell ref="J130:K130"/>
    <mergeCell ref="L130:M130"/>
    <mergeCell ref="N130:O130"/>
    <mergeCell ref="P136:Q136"/>
    <mergeCell ref="J150:K150"/>
    <mergeCell ref="P112:Q112"/>
    <mergeCell ref="F127:Z127"/>
    <mergeCell ref="N118:O118"/>
    <mergeCell ref="V119:W119"/>
    <mergeCell ref="T130:U130"/>
    <mergeCell ref="F133:G133"/>
    <mergeCell ref="N143:O143"/>
    <mergeCell ref="P143:Q143"/>
    <mergeCell ref="N136:O136"/>
    <mergeCell ref="H136:I136"/>
    <mergeCell ref="F144:G144"/>
    <mergeCell ref="H144:I144"/>
    <mergeCell ref="P517:Q517"/>
    <mergeCell ref="R314:S314"/>
    <mergeCell ref="T314:U314"/>
    <mergeCell ref="H317:I317"/>
    <mergeCell ref="J317:K317"/>
    <mergeCell ref="H515:I515"/>
    <mergeCell ref="H313:I313"/>
    <mergeCell ref="F513:G513"/>
    <mergeCell ref="H513:I513"/>
    <mergeCell ref="H516:I516"/>
    <mergeCell ref="P521:Q521"/>
    <mergeCell ref="N517:O517"/>
    <mergeCell ref="P523:Q523"/>
    <mergeCell ref="F545:G545"/>
    <mergeCell ref="J538:K538"/>
    <mergeCell ref="P525:Q525"/>
    <mergeCell ref="R525:S525"/>
    <mergeCell ref="F517:G517"/>
    <mergeCell ref="H514:I514"/>
    <mergeCell ref="J514:K514"/>
    <mergeCell ref="J524:K524"/>
    <mergeCell ref="N315:O315"/>
    <mergeCell ref="P452:Q452"/>
    <mergeCell ref="F314:G314"/>
    <mergeCell ref="H314:I314"/>
    <mergeCell ref="P314:Q314"/>
    <mergeCell ref="T316:U316"/>
    <mergeCell ref="R317:S317"/>
    <mergeCell ref="L340:M340"/>
    <mergeCell ref="T513:U513"/>
    <mergeCell ref="N511:O511"/>
    <mergeCell ref="T330:U330"/>
    <mergeCell ref="J637:K637"/>
    <mergeCell ref="L637:M637"/>
    <mergeCell ref="N637:O637"/>
    <mergeCell ref="P637:Q637"/>
    <mergeCell ref="R637:S637"/>
    <mergeCell ref="T637:U637"/>
    <mergeCell ref="F631:Z631"/>
    <mergeCell ref="T636:U636"/>
    <mergeCell ref="T610:U610"/>
    <mergeCell ref="V610:W610"/>
    <mergeCell ref="D618:Z618"/>
    <mergeCell ref="P614:Q614"/>
    <mergeCell ref="D636:E636"/>
    <mergeCell ref="F636:G636"/>
    <mergeCell ref="H636:I636"/>
    <mergeCell ref="J636:K636"/>
    <mergeCell ref="F612:G612"/>
    <mergeCell ref="H611:I611"/>
    <mergeCell ref="J611:K611"/>
    <mergeCell ref="L611:M611"/>
    <mergeCell ref="N611:O611"/>
    <mergeCell ref="P611:Q611"/>
    <mergeCell ref="N634:O634"/>
    <mergeCell ref="P634:Q634"/>
    <mergeCell ref="R634:S634"/>
    <mergeCell ref="T634:U634"/>
    <mergeCell ref="V634:W634"/>
    <mergeCell ref="D637:E637"/>
    <mergeCell ref="V636:W636"/>
    <mergeCell ref="F614:G614"/>
    <mergeCell ref="H614:I614"/>
    <mergeCell ref="J621:K621"/>
    <mergeCell ref="F611:G611"/>
    <mergeCell ref="C632:Z632"/>
    <mergeCell ref="F547:G547"/>
    <mergeCell ref="F583:G583"/>
    <mergeCell ref="J526:K526"/>
    <mergeCell ref="V583:W583"/>
    <mergeCell ref="H584:I584"/>
    <mergeCell ref="F561:G561"/>
    <mergeCell ref="D631:E631"/>
    <mergeCell ref="V613:W613"/>
    <mergeCell ref="R609:S609"/>
    <mergeCell ref="T609:U609"/>
    <mergeCell ref="V609:W609"/>
    <mergeCell ref="R539:S539"/>
    <mergeCell ref="R537:S537"/>
    <mergeCell ref="R538:S538"/>
    <mergeCell ref="P556:Q556"/>
    <mergeCell ref="N610:O610"/>
    <mergeCell ref="J610:K610"/>
    <mergeCell ref="L610:M610"/>
    <mergeCell ref="V536:W536"/>
    <mergeCell ref="V541:W541"/>
    <mergeCell ref="V537:W537"/>
    <mergeCell ref="P527:Q527"/>
    <mergeCell ref="F584:G584"/>
    <mergeCell ref="R578:S578"/>
    <mergeCell ref="T613:U613"/>
    <mergeCell ref="J609:K609"/>
    <mergeCell ref="R535:S535"/>
    <mergeCell ref="P534:Q534"/>
    <mergeCell ref="L609:M609"/>
    <mergeCell ref="D536:E536"/>
    <mergeCell ref="J517:K517"/>
    <mergeCell ref="R513:S513"/>
    <mergeCell ref="J513:K513"/>
    <mergeCell ref="H538:I538"/>
    <mergeCell ref="D524:E524"/>
    <mergeCell ref="D521:E521"/>
    <mergeCell ref="D514:E514"/>
    <mergeCell ref="F514:G514"/>
    <mergeCell ref="D513:E513"/>
    <mergeCell ref="L522:M522"/>
    <mergeCell ref="R517:S517"/>
    <mergeCell ref="H517:I517"/>
    <mergeCell ref="R516:S516"/>
    <mergeCell ref="F521:G521"/>
    <mergeCell ref="P613:Q613"/>
    <mergeCell ref="R613:S613"/>
    <mergeCell ref="J515:K515"/>
    <mergeCell ref="L526:M526"/>
    <mergeCell ref="P522:Q522"/>
    <mergeCell ref="F579:G579"/>
    <mergeCell ref="D516:E516"/>
    <mergeCell ref="D584:E584"/>
    <mergeCell ref="H583:I583"/>
    <mergeCell ref="J583:K583"/>
    <mergeCell ref="L583:M583"/>
    <mergeCell ref="D583:E583"/>
    <mergeCell ref="N577:O577"/>
    <mergeCell ref="D572:E572"/>
    <mergeCell ref="R570:S570"/>
    <mergeCell ref="P584:Q584"/>
    <mergeCell ref="R584:S584"/>
    <mergeCell ref="D611:E611"/>
    <mergeCell ref="N609:O609"/>
    <mergeCell ref="P609:Q609"/>
    <mergeCell ref="P610:Q610"/>
    <mergeCell ref="P536:Q536"/>
    <mergeCell ref="T536:U536"/>
    <mergeCell ref="P541:Q541"/>
    <mergeCell ref="T522:U522"/>
    <mergeCell ref="N541:O541"/>
    <mergeCell ref="D614:E614"/>
    <mergeCell ref="V523:W523"/>
    <mergeCell ref="V527:W527"/>
    <mergeCell ref="H560:I560"/>
    <mergeCell ref="P539:Q539"/>
    <mergeCell ref="H526:I526"/>
    <mergeCell ref="N564:O564"/>
    <mergeCell ref="P537:Q537"/>
    <mergeCell ref="R611:S611"/>
    <mergeCell ref="F581:Z581"/>
    <mergeCell ref="H539:I539"/>
    <mergeCell ref="F539:G539"/>
    <mergeCell ref="N532:O532"/>
    <mergeCell ref="P532:Q532"/>
    <mergeCell ref="J528:K528"/>
    <mergeCell ref="J556:K556"/>
    <mergeCell ref="F607:Z607"/>
    <mergeCell ref="F557:G557"/>
    <mergeCell ref="N524:O524"/>
    <mergeCell ref="T578:U578"/>
    <mergeCell ref="L578:M578"/>
    <mergeCell ref="N579:O579"/>
    <mergeCell ref="H523:I523"/>
    <mergeCell ref="J523:K523"/>
    <mergeCell ref="F575:G575"/>
    <mergeCell ref="T611:U611"/>
    <mergeCell ref="H609:I609"/>
    <mergeCell ref="R307:S307"/>
    <mergeCell ref="R549:S549"/>
    <mergeCell ref="F448:G448"/>
    <mergeCell ref="D448:E448"/>
    <mergeCell ref="D194:E194"/>
    <mergeCell ref="F194:G194"/>
    <mergeCell ref="H194:I194"/>
    <mergeCell ref="J194:K194"/>
    <mergeCell ref="D196:E196"/>
    <mergeCell ref="N514:O514"/>
    <mergeCell ref="P514:Q514"/>
    <mergeCell ref="P512:Q512"/>
    <mergeCell ref="R512:S512"/>
    <mergeCell ref="R195:S195"/>
    <mergeCell ref="L210:M210"/>
    <mergeCell ref="H196:I196"/>
    <mergeCell ref="J196:K196"/>
    <mergeCell ref="D310:E310"/>
    <mergeCell ref="J536:K536"/>
    <mergeCell ref="N536:O536"/>
    <mergeCell ref="J310:K310"/>
    <mergeCell ref="L511:M511"/>
    <mergeCell ref="L513:M513"/>
    <mergeCell ref="C508:Z508"/>
    <mergeCell ref="V517:W517"/>
    <mergeCell ref="L317:M317"/>
    <mergeCell ref="N317:O317"/>
    <mergeCell ref="L533:M533"/>
    <mergeCell ref="T534:U534"/>
    <mergeCell ref="H547:I547"/>
    <mergeCell ref="N561:O561"/>
    <mergeCell ref="H193:I193"/>
    <mergeCell ref="J193:K193"/>
    <mergeCell ref="P156:Q156"/>
    <mergeCell ref="R156:S156"/>
    <mergeCell ref="H296:I296"/>
    <mergeCell ref="N157:O157"/>
    <mergeCell ref="N210:O210"/>
    <mergeCell ref="F522:G522"/>
    <mergeCell ref="P195:Q195"/>
    <mergeCell ref="P159:Q159"/>
    <mergeCell ref="F156:G156"/>
    <mergeCell ref="R194:S194"/>
    <mergeCell ref="L560:M560"/>
    <mergeCell ref="T556:U556"/>
    <mergeCell ref="T562:U562"/>
    <mergeCell ref="R541:S541"/>
    <mergeCell ref="T541:U541"/>
    <mergeCell ref="T292:U292"/>
    <mergeCell ref="D248:Z248"/>
    <mergeCell ref="D247:E247"/>
    <mergeCell ref="L249:M249"/>
    <mergeCell ref="N249:O249"/>
    <mergeCell ref="P249:Q249"/>
    <mergeCell ref="D195:E195"/>
    <mergeCell ref="J545:K545"/>
    <mergeCell ref="H444:I444"/>
    <mergeCell ref="L313:M313"/>
    <mergeCell ref="N313:O313"/>
    <mergeCell ref="P313:Q313"/>
    <mergeCell ref="D517:E517"/>
    <mergeCell ref="N306:O306"/>
    <mergeCell ref="H195:I195"/>
    <mergeCell ref="V524:W524"/>
    <mergeCell ref="D155:E155"/>
    <mergeCell ref="D124:E124"/>
    <mergeCell ref="D121:E121"/>
    <mergeCell ref="F118:G118"/>
    <mergeCell ref="H130:I130"/>
    <mergeCell ref="F111:G111"/>
    <mergeCell ref="H114:I114"/>
    <mergeCell ref="J114:K114"/>
    <mergeCell ref="T296:U296"/>
    <mergeCell ref="R193:S193"/>
    <mergeCell ref="D148:E148"/>
    <mergeCell ref="R143:S143"/>
    <mergeCell ref="T143:U143"/>
    <mergeCell ref="V143:W143"/>
    <mergeCell ref="D144:E144"/>
    <mergeCell ref="N159:O159"/>
    <mergeCell ref="T158:U158"/>
    <mergeCell ref="P158:Q158"/>
    <mergeCell ref="H112:I112"/>
    <mergeCell ref="J112:K112"/>
    <mergeCell ref="L112:M112"/>
    <mergeCell ref="J131:K131"/>
    <mergeCell ref="R112:S112"/>
    <mergeCell ref="V112:W112"/>
    <mergeCell ref="F125:G125"/>
    <mergeCell ref="H125:I125"/>
    <mergeCell ref="F114:G114"/>
    <mergeCell ref="D151:X151"/>
    <mergeCell ref="N194:O194"/>
    <mergeCell ref="F195:G195"/>
    <mergeCell ref="J217:K217"/>
    <mergeCell ref="L159:M159"/>
    <mergeCell ref="R119:S119"/>
    <mergeCell ref="T119:U119"/>
    <mergeCell ref="F148:Z148"/>
    <mergeCell ref="F115:G115"/>
    <mergeCell ref="H115:I115"/>
    <mergeCell ref="F117:G117"/>
    <mergeCell ref="F116:G116"/>
    <mergeCell ref="H116:I116"/>
    <mergeCell ref="J116:K116"/>
    <mergeCell ref="L131:M131"/>
    <mergeCell ref="N131:O131"/>
    <mergeCell ref="N114:O114"/>
    <mergeCell ref="P114:Q114"/>
    <mergeCell ref="R114:S114"/>
    <mergeCell ref="T114:U114"/>
    <mergeCell ref="P137:Q137"/>
    <mergeCell ref="T133:U133"/>
    <mergeCell ref="P124:Q124"/>
    <mergeCell ref="R124:S124"/>
    <mergeCell ref="V125:W125"/>
    <mergeCell ref="N125:O125"/>
    <mergeCell ref="P118:Q118"/>
    <mergeCell ref="R118:S118"/>
    <mergeCell ref="P116:Q116"/>
    <mergeCell ref="R116:S116"/>
    <mergeCell ref="N119:O119"/>
    <mergeCell ref="P119:Q119"/>
    <mergeCell ref="V118:W118"/>
    <mergeCell ref="L118:M118"/>
    <mergeCell ref="V116:W116"/>
    <mergeCell ref="T131:U131"/>
    <mergeCell ref="F121:Z121"/>
    <mergeCell ref="T159:U159"/>
    <mergeCell ref="H158:I158"/>
    <mergeCell ref="J158:K158"/>
    <mergeCell ref="V124:W124"/>
    <mergeCell ref="T193:U193"/>
    <mergeCell ref="T115:U115"/>
    <mergeCell ref="V193:W193"/>
    <mergeCell ref="V137:W137"/>
    <mergeCell ref="J115:K115"/>
    <mergeCell ref="L115:M115"/>
    <mergeCell ref="N134:O134"/>
    <mergeCell ref="F130:G130"/>
    <mergeCell ref="D126:X126"/>
    <mergeCell ref="R125:S125"/>
    <mergeCell ref="N156:O156"/>
    <mergeCell ref="D159:E159"/>
    <mergeCell ref="V131:W131"/>
    <mergeCell ref="L124:M124"/>
    <mergeCell ref="H124:I124"/>
    <mergeCell ref="R134:S134"/>
    <mergeCell ref="T134:U134"/>
    <mergeCell ref="V130:W130"/>
    <mergeCell ref="D127:E127"/>
    <mergeCell ref="F139:Z139"/>
    <mergeCell ref="J133:K133"/>
    <mergeCell ref="L133:M133"/>
    <mergeCell ref="D129:Z129"/>
    <mergeCell ref="F119:G119"/>
    <mergeCell ref="D115:E115"/>
    <mergeCell ref="P306:Q306"/>
    <mergeCell ref="D606:X606"/>
    <mergeCell ref="D609:E609"/>
    <mergeCell ref="J101:K101"/>
    <mergeCell ref="L101:M101"/>
    <mergeCell ref="P102:Q102"/>
    <mergeCell ref="R102:S102"/>
    <mergeCell ref="T102:U102"/>
    <mergeCell ref="P110:Q110"/>
    <mergeCell ref="P109:Q109"/>
    <mergeCell ref="D109:E109"/>
    <mergeCell ref="F109:G109"/>
    <mergeCell ref="P549:Q549"/>
    <mergeCell ref="R556:S556"/>
    <mergeCell ref="T514:U514"/>
    <mergeCell ref="T526:U526"/>
    <mergeCell ref="J516:K516"/>
    <mergeCell ref="J521:K521"/>
    <mergeCell ref="R534:S534"/>
    <mergeCell ref="L534:M534"/>
    <mergeCell ref="T524:U524"/>
    <mergeCell ref="J110:K110"/>
    <mergeCell ref="L110:M110"/>
    <mergeCell ref="D111:E111"/>
    <mergeCell ref="P565:Q565"/>
    <mergeCell ref="F560:G560"/>
    <mergeCell ref="H561:I561"/>
    <mergeCell ref="J561:K561"/>
    <mergeCell ref="J563:K563"/>
    <mergeCell ref="R562:S562"/>
    <mergeCell ref="D558:Z558"/>
    <mergeCell ref="H559:I559"/>
    <mergeCell ref="N70:O70"/>
    <mergeCell ref="T85:U85"/>
    <mergeCell ref="D113:E113"/>
    <mergeCell ref="H98:I98"/>
    <mergeCell ref="J98:K98"/>
    <mergeCell ref="H101:I101"/>
    <mergeCell ref="D102:E102"/>
    <mergeCell ref="F106:Z106"/>
    <mergeCell ref="H102:I102"/>
    <mergeCell ref="J102:K102"/>
    <mergeCell ref="H104:I104"/>
    <mergeCell ref="J104:K104"/>
    <mergeCell ref="L104:M104"/>
    <mergeCell ref="N104:O104"/>
    <mergeCell ref="T110:U110"/>
    <mergeCell ref="D110:E110"/>
    <mergeCell ref="D87:E87"/>
    <mergeCell ref="F87:Z87"/>
    <mergeCell ref="N98:O98"/>
    <mergeCell ref="T109:U109"/>
    <mergeCell ref="D112:E112"/>
    <mergeCell ref="F112:G112"/>
    <mergeCell ref="N110:O110"/>
    <mergeCell ref="J75:K75"/>
    <mergeCell ref="N75:O75"/>
    <mergeCell ref="D104:E104"/>
    <mergeCell ref="F104:G104"/>
    <mergeCell ref="T104:U104"/>
    <mergeCell ref="H110:I110"/>
    <mergeCell ref="D106:E106"/>
    <mergeCell ref="F99:G99"/>
    <mergeCell ref="R76:S76"/>
    <mergeCell ref="L614:M614"/>
    <mergeCell ref="L577:M577"/>
    <mergeCell ref="V549:W549"/>
    <mergeCell ref="D612:E612"/>
    <mergeCell ref="D581:E581"/>
    <mergeCell ref="R610:S610"/>
    <mergeCell ref="H545:I545"/>
    <mergeCell ref="L158:M158"/>
    <mergeCell ref="P196:Q196"/>
    <mergeCell ref="V197:W197"/>
    <mergeCell ref="V310:W310"/>
    <mergeCell ref="L193:M193"/>
    <mergeCell ref="V203:W203"/>
    <mergeCell ref="H204:I204"/>
    <mergeCell ref="J204:K204"/>
    <mergeCell ref="L204:M204"/>
    <mergeCell ref="F610:G610"/>
    <mergeCell ref="H610:I610"/>
    <mergeCell ref="R197:S197"/>
    <mergeCell ref="V209:W209"/>
    <mergeCell ref="D158:E158"/>
    <mergeCell ref="N516:O516"/>
    <mergeCell ref="P516:Q516"/>
    <mergeCell ref="N193:O193"/>
    <mergeCell ref="T194:U194"/>
    <mergeCell ref="T195:U195"/>
    <mergeCell ref="P511:Q511"/>
    <mergeCell ref="R299:S299"/>
    <mergeCell ref="R526:S526"/>
    <mergeCell ref="F526:G526"/>
    <mergeCell ref="P526:Q526"/>
    <mergeCell ref="J614:K614"/>
    <mergeCell ref="L555:M555"/>
    <mergeCell ref="V564:W564"/>
    <mergeCell ref="J557:K557"/>
    <mergeCell ref="D543:E543"/>
    <mergeCell ref="D545:E545"/>
    <mergeCell ref="P548:Q548"/>
    <mergeCell ref="D570:E570"/>
    <mergeCell ref="J575:K575"/>
    <mergeCell ref="T549:U549"/>
    <mergeCell ref="P564:Q564"/>
    <mergeCell ref="H564:I564"/>
    <mergeCell ref="F569:G569"/>
    <mergeCell ref="R565:S565"/>
    <mergeCell ref="N563:O563"/>
    <mergeCell ref="J570:K570"/>
    <mergeCell ref="L570:M570"/>
    <mergeCell ref="N545:O545"/>
    <mergeCell ref="R545:S545"/>
    <mergeCell ref="V575:W575"/>
    <mergeCell ref="V570:W570"/>
    <mergeCell ref="L564:M564"/>
    <mergeCell ref="V562:W562"/>
    <mergeCell ref="L556:M556"/>
    <mergeCell ref="P547:Q547"/>
    <mergeCell ref="J560:K560"/>
    <mergeCell ref="N556:O556"/>
    <mergeCell ref="J555:K555"/>
    <mergeCell ref="V565:W565"/>
    <mergeCell ref="P557:Q557"/>
    <mergeCell ref="R557:S557"/>
    <mergeCell ref="F563:G563"/>
    <mergeCell ref="H575:I575"/>
    <mergeCell ref="H579:I579"/>
    <mergeCell ref="P577:Q577"/>
    <mergeCell ref="J564:K564"/>
    <mergeCell ref="H577:I577"/>
    <mergeCell ref="J577:K577"/>
    <mergeCell ref="N578:O578"/>
    <mergeCell ref="T548:U548"/>
    <mergeCell ref="J539:K539"/>
    <mergeCell ref="F535:G535"/>
    <mergeCell ref="D578:E578"/>
    <mergeCell ref="J537:K537"/>
    <mergeCell ref="N540:O540"/>
    <mergeCell ref="H535:I535"/>
    <mergeCell ref="F543:Z543"/>
    <mergeCell ref="F564:G564"/>
    <mergeCell ref="D577:E577"/>
    <mergeCell ref="L569:M569"/>
    <mergeCell ref="R575:S575"/>
    <mergeCell ref="V535:W535"/>
    <mergeCell ref="L539:M539"/>
    <mergeCell ref="V548:W548"/>
    <mergeCell ref="D579:E579"/>
    <mergeCell ref="L579:M579"/>
    <mergeCell ref="R548:S548"/>
    <mergeCell ref="J548:K548"/>
    <mergeCell ref="R546:S546"/>
    <mergeCell ref="H570:I570"/>
    <mergeCell ref="D575:E575"/>
    <mergeCell ref="V557:W557"/>
    <mergeCell ref="D561:E561"/>
    <mergeCell ref="D565:E565"/>
    <mergeCell ref="L540:M540"/>
    <mergeCell ref="P579:Q579"/>
    <mergeCell ref="R579:S579"/>
    <mergeCell ref="L563:M563"/>
    <mergeCell ref="F565:G565"/>
    <mergeCell ref="P559:Q559"/>
    <mergeCell ref="J559:K559"/>
    <mergeCell ref="R564:S564"/>
    <mergeCell ref="L535:M535"/>
    <mergeCell ref="D567:E567"/>
    <mergeCell ref="J565:K565"/>
    <mergeCell ref="D99:E99"/>
    <mergeCell ref="L117:M117"/>
    <mergeCell ref="N117:O117"/>
    <mergeCell ref="C107:Z107"/>
    <mergeCell ref="D117:E117"/>
    <mergeCell ref="D114:E114"/>
    <mergeCell ref="V113:W113"/>
    <mergeCell ref="L113:M113"/>
    <mergeCell ref="N115:O115"/>
    <mergeCell ref="R115:S115"/>
    <mergeCell ref="F110:G110"/>
    <mergeCell ref="P243:Q243"/>
    <mergeCell ref="D314:E314"/>
    <mergeCell ref="R514:S514"/>
    <mergeCell ref="T246:U246"/>
    <mergeCell ref="T579:U579"/>
    <mergeCell ref="D547:E547"/>
    <mergeCell ref="P247:Q247"/>
    <mergeCell ref="R247:S247"/>
    <mergeCell ref="T247:U247"/>
    <mergeCell ref="V247:W247"/>
    <mergeCell ref="H246:I246"/>
    <mergeCell ref="D30:E30"/>
    <mergeCell ref="F30:Z30"/>
    <mergeCell ref="F24:G24"/>
    <mergeCell ref="H24:I24"/>
    <mergeCell ref="V9:W9"/>
    <mergeCell ref="P7:Q7"/>
    <mergeCell ref="R7:S7"/>
    <mergeCell ref="J10:K10"/>
    <mergeCell ref="L203:M203"/>
    <mergeCell ref="T211:U211"/>
    <mergeCell ref="P9:Q9"/>
    <mergeCell ref="L9:M9"/>
    <mergeCell ref="T540:U540"/>
    <mergeCell ref="L71:M71"/>
    <mergeCell ref="N71:O71"/>
    <mergeCell ref="L49:M49"/>
    <mergeCell ref="D74:Z74"/>
    <mergeCell ref="D75:E75"/>
    <mergeCell ref="F75:G75"/>
    <mergeCell ref="H75:I75"/>
    <mergeCell ref="R515:S515"/>
    <mergeCell ref="F35:G35"/>
    <mergeCell ref="N195:O195"/>
    <mergeCell ref="L197:M197"/>
    <mergeCell ref="J32:K32"/>
    <mergeCell ref="D35:E35"/>
    <mergeCell ref="D44:E44"/>
    <mergeCell ref="P44:Q44"/>
    <mergeCell ref="D29:X29"/>
    <mergeCell ref="D32:E32"/>
    <mergeCell ref="F32:G32"/>
    <mergeCell ref="N244:O244"/>
    <mergeCell ref="D586:E586"/>
    <mergeCell ref="F586:G586"/>
    <mergeCell ref="H586:I586"/>
    <mergeCell ref="J586:K586"/>
    <mergeCell ref="A2:Z2"/>
    <mergeCell ref="C4:Z4"/>
    <mergeCell ref="H35:I35"/>
    <mergeCell ref="J35:K35"/>
    <mergeCell ref="V35:W35"/>
    <mergeCell ref="L35:M35"/>
    <mergeCell ref="P6:Q6"/>
    <mergeCell ref="R6:S6"/>
    <mergeCell ref="T6:U6"/>
    <mergeCell ref="J20:K20"/>
    <mergeCell ref="V50:W50"/>
    <mergeCell ref="D51:E51"/>
    <mergeCell ref="F51:G51"/>
    <mergeCell ref="H51:I51"/>
    <mergeCell ref="J51:K51"/>
    <mergeCell ref="J47:K47"/>
    <mergeCell ref="H44:I44"/>
    <mergeCell ref="T11:U11"/>
    <mergeCell ref="H13:I13"/>
    <mergeCell ref="T12:U12"/>
    <mergeCell ref="T13:U13"/>
    <mergeCell ref="V13:W13"/>
    <mergeCell ref="T15:U15"/>
    <mergeCell ref="V15:W15"/>
    <mergeCell ref="L44:M44"/>
    <mergeCell ref="N246:O246"/>
    <mergeCell ref="P246:Q246"/>
    <mergeCell ref="R246:S246"/>
    <mergeCell ref="D644:X644"/>
    <mergeCell ref="F609:G609"/>
    <mergeCell ref="P555:Q555"/>
    <mergeCell ref="D571:X571"/>
    <mergeCell ref="T527:U527"/>
    <mergeCell ref="R306:S306"/>
    <mergeCell ref="V307:W307"/>
    <mergeCell ref="T306:U306"/>
    <mergeCell ref="F306:G306"/>
    <mergeCell ref="H306:I306"/>
    <mergeCell ref="H310:I310"/>
    <mergeCell ref="R310:S310"/>
    <mergeCell ref="L310:M310"/>
    <mergeCell ref="T315:U315"/>
    <mergeCell ref="N316:O316"/>
    <mergeCell ref="P316:Q316"/>
    <mergeCell ref="D610:E610"/>
    <mergeCell ref="J307:K307"/>
    <mergeCell ref="L307:M307"/>
    <mergeCell ref="D607:E607"/>
    <mergeCell ref="T512:U512"/>
    <mergeCell ref="V313:W313"/>
    <mergeCell ref="P528:Q528"/>
    <mergeCell ref="P583:Q583"/>
    <mergeCell ref="N560:O560"/>
    <mergeCell ref="V539:W539"/>
    <mergeCell ref="V578:W578"/>
    <mergeCell ref="D564:E564"/>
    <mergeCell ref="F559:G559"/>
    <mergeCell ref="D560:E560"/>
    <mergeCell ref="L565:M565"/>
    <mergeCell ref="N565:O565"/>
    <mergeCell ref="T260:U260"/>
    <mergeCell ref="J269:K269"/>
    <mergeCell ref="D263:Z263"/>
    <mergeCell ref="H256:I256"/>
    <mergeCell ref="J256:K256"/>
    <mergeCell ref="L256:M256"/>
    <mergeCell ref="N256:O256"/>
    <mergeCell ref="P256:Q256"/>
    <mergeCell ref="V269:W269"/>
    <mergeCell ref="P262:Q262"/>
    <mergeCell ref="R262:S262"/>
    <mergeCell ref="T262:U262"/>
    <mergeCell ref="L262:M262"/>
    <mergeCell ref="V260:W260"/>
    <mergeCell ref="D265:Z265"/>
    <mergeCell ref="V261:W261"/>
    <mergeCell ref="T267:U267"/>
    <mergeCell ref="V267:W267"/>
    <mergeCell ref="R264:S264"/>
    <mergeCell ref="T264:U264"/>
    <mergeCell ref="P261:Q261"/>
    <mergeCell ref="V225:W225"/>
    <mergeCell ref="F225:G225"/>
    <mergeCell ref="D232:E232"/>
    <mergeCell ref="H300:I300"/>
    <mergeCell ref="J300:K300"/>
    <mergeCell ref="T299:U299"/>
    <mergeCell ref="T256:U256"/>
    <mergeCell ref="V256:W256"/>
    <mergeCell ref="D250:E250"/>
    <mergeCell ref="F250:G250"/>
    <mergeCell ref="H251:I251"/>
    <mergeCell ref="J251:K251"/>
    <mergeCell ref="L251:M251"/>
    <mergeCell ref="F292:G292"/>
    <mergeCell ref="V291:W291"/>
    <mergeCell ref="P264:Q264"/>
    <mergeCell ref="R296:S296"/>
    <mergeCell ref="D255:Z255"/>
    <mergeCell ref="D256:E256"/>
    <mergeCell ref="F256:G256"/>
    <mergeCell ref="V264:W264"/>
    <mergeCell ref="D264:E264"/>
    <mergeCell ref="J296:K296"/>
    <mergeCell ref="D260:E260"/>
    <mergeCell ref="H268:I268"/>
    <mergeCell ref="J232:K232"/>
    <mergeCell ref="J246:K246"/>
    <mergeCell ref="F271:G271"/>
    <mergeCell ref="H271:I271"/>
    <mergeCell ref="J271:K271"/>
    <mergeCell ref="L271:M271"/>
    <mergeCell ref="N271:O271"/>
    <mergeCell ref="V217:W217"/>
    <mergeCell ref="R240:S240"/>
    <mergeCell ref="D235:E235"/>
    <mergeCell ref="H217:I217"/>
    <mergeCell ref="R213:S213"/>
    <mergeCell ref="T213:U213"/>
    <mergeCell ref="J218:K218"/>
    <mergeCell ref="R218:S218"/>
    <mergeCell ref="H237:I237"/>
    <mergeCell ref="J237:K237"/>
    <mergeCell ref="L237:M237"/>
    <mergeCell ref="N237:O237"/>
    <mergeCell ref="P210:Q210"/>
    <mergeCell ref="L205:M205"/>
    <mergeCell ref="J209:K209"/>
    <mergeCell ref="L232:M232"/>
    <mergeCell ref="N232:O232"/>
    <mergeCell ref="P232:Q232"/>
    <mergeCell ref="R232:S232"/>
    <mergeCell ref="J210:K210"/>
    <mergeCell ref="R225:S225"/>
    <mergeCell ref="T225:U225"/>
    <mergeCell ref="D233:Z233"/>
    <mergeCell ref="H235:I235"/>
    <mergeCell ref="L217:M217"/>
    <mergeCell ref="T209:U209"/>
    <mergeCell ref="P239:Q239"/>
    <mergeCell ref="T239:U239"/>
    <mergeCell ref="J239:K239"/>
    <mergeCell ref="V211:W211"/>
    <mergeCell ref="F235:G235"/>
    <mergeCell ref="D220:E220"/>
    <mergeCell ref="N235:O235"/>
    <mergeCell ref="L99:M99"/>
    <mergeCell ref="N99:O99"/>
    <mergeCell ref="P99:Q99"/>
    <mergeCell ref="R99:S99"/>
    <mergeCell ref="D119:E119"/>
    <mergeCell ref="N204:O204"/>
    <mergeCell ref="R202:S202"/>
    <mergeCell ref="J202:K202"/>
    <mergeCell ref="L202:M202"/>
    <mergeCell ref="R204:S204"/>
    <mergeCell ref="T203:U203"/>
    <mergeCell ref="T197:U197"/>
    <mergeCell ref="D198:X198"/>
    <mergeCell ref="T196:U196"/>
    <mergeCell ref="V196:W196"/>
    <mergeCell ref="V194:W194"/>
    <mergeCell ref="L134:M134"/>
    <mergeCell ref="J231:K231"/>
    <mergeCell ref="T202:U202"/>
    <mergeCell ref="V213:W213"/>
    <mergeCell ref="D215:E215"/>
    <mergeCell ref="R209:S209"/>
    <mergeCell ref="H203:I203"/>
    <mergeCell ref="T201:U201"/>
    <mergeCell ref="D210:E210"/>
    <mergeCell ref="H209:I209"/>
    <mergeCell ref="D120:X120"/>
    <mergeCell ref="T232:U232"/>
    <mergeCell ref="V232:W232"/>
    <mergeCell ref="F211:G211"/>
    <mergeCell ref="L231:M231"/>
    <mergeCell ref="N211:O211"/>
    <mergeCell ref="J211:K211"/>
    <mergeCell ref="L211:M211"/>
    <mergeCell ref="P209:Q209"/>
    <mergeCell ref="D199:E199"/>
    <mergeCell ref="L209:M209"/>
    <mergeCell ref="D217:E217"/>
    <mergeCell ref="F217:G217"/>
    <mergeCell ref="N231:O231"/>
    <mergeCell ref="F209:G209"/>
    <mergeCell ref="N202:O202"/>
    <mergeCell ref="L218:M218"/>
    <mergeCell ref="L212:M212"/>
    <mergeCell ref="D213:E213"/>
    <mergeCell ref="P204:Q204"/>
    <mergeCell ref="N213:O213"/>
    <mergeCell ref="P213:Q213"/>
    <mergeCell ref="H205:I205"/>
    <mergeCell ref="J205:K205"/>
    <mergeCell ref="D209:E209"/>
    <mergeCell ref="H211:I211"/>
    <mergeCell ref="D205:E205"/>
    <mergeCell ref="F205:G205"/>
    <mergeCell ref="L201:M201"/>
    <mergeCell ref="N201:O201"/>
    <mergeCell ref="D212:E212"/>
    <mergeCell ref="P218:Q218"/>
    <mergeCell ref="H218:I218"/>
    <mergeCell ref="N218:O218"/>
    <mergeCell ref="P231:Q231"/>
    <mergeCell ref="F210:G210"/>
    <mergeCell ref="J226:K226"/>
    <mergeCell ref="D223:E223"/>
    <mergeCell ref="F223:G223"/>
    <mergeCell ref="H223:I223"/>
    <mergeCell ref="J223:K223"/>
    <mergeCell ref="L223:M223"/>
    <mergeCell ref="R223:S223"/>
    <mergeCell ref="N212:O212"/>
    <mergeCell ref="P202:Q202"/>
    <mergeCell ref="D202:E202"/>
    <mergeCell ref="D203:E203"/>
    <mergeCell ref="J203:K203"/>
    <mergeCell ref="R210:S210"/>
    <mergeCell ref="J213:K213"/>
    <mergeCell ref="P104:Q104"/>
    <mergeCell ref="R104:S104"/>
    <mergeCell ref="N113:O113"/>
    <mergeCell ref="T210:U210"/>
    <mergeCell ref="D207:E207"/>
    <mergeCell ref="R201:S201"/>
    <mergeCell ref="T204:U204"/>
    <mergeCell ref="F207:Z207"/>
    <mergeCell ref="P205:Q205"/>
    <mergeCell ref="R205:S205"/>
    <mergeCell ref="D206:X206"/>
    <mergeCell ref="T205:U205"/>
    <mergeCell ref="N196:O196"/>
    <mergeCell ref="F196:G196"/>
    <mergeCell ref="F199:Z199"/>
    <mergeCell ref="H201:I201"/>
    <mergeCell ref="J201:K201"/>
    <mergeCell ref="P212:Q212"/>
    <mergeCell ref="R211:S211"/>
    <mergeCell ref="N133:O133"/>
    <mergeCell ref="P133:Q133"/>
    <mergeCell ref="D204:E204"/>
    <mergeCell ref="F197:G197"/>
    <mergeCell ref="P194:Q194"/>
    <mergeCell ref="D131:E131"/>
    <mergeCell ref="D135:E135"/>
    <mergeCell ref="H133:I133"/>
    <mergeCell ref="D137:E137"/>
    <mergeCell ref="F137:G137"/>
    <mergeCell ref="H137:I137"/>
    <mergeCell ref="J137:K137"/>
    <mergeCell ref="L137:M137"/>
    <mergeCell ref="H135:I135"/>
    <mergeCell ref="N124:O124"/>
    <mergeCell ref="J125:K125"/>
    <mergeCell ref="F131:G131"/>
    <mergeCell ref="D138:X138"/>
    <mergeCell ref="V201:W201"/>
    <mergeCell ref="F204:G204"/>
    <mergeCell ref="F202:G202"/>
    <mergeCell ref="H202:I202"/>
    <mergeCell ref="N203:O203"/>
    <mergeCell ref="V202:W202"/>
    <mergeCell ref="F203:G203"/>
    <mergeCell ref="P203:Q203"/>
    <mergeCell ref="R203:S203"/>
    <mergeCell ref="D201:E201"/>
    <mergeCell ref="P130:Q130"/>
    <mergeCell ref="R130:S130"/>
    <mergeCell ref="D139:E139"/>
    <mergeCell ref="V204:W204"/>
    <mergeCell ref="T212:U212"/>
    <mergeCell ref="N92:O92"/>
    <mergeCell ref="P94:Q94"/>
    <mergeCell ref="R97:S97"/>
    <mergeCell ref="T97:U97"/>
    <mergeCell ref="J94:K94"/>
    <mergeCell ref="V97:W97"/>
    <mergeCell ref="F97:G97"/>
    <mergeCell ref="H97:I97"/>
    <mergeCell ref="J97:K97"/>
    <mergeCell ref="N137:O137"/>
    <mergeCell ref="V136:W136"/>
    <mergeCell ref="F201:G201"/>
    <mergeCell ref="L196:M196"/>
    <mergeCell ref="F193:G193"/>
    <mergeCell ref="L97:M97"/>
    <mergeCell ref="F94:G94"/>
    <mergeCell ref="H94:I94"/>
    <mergeCell ref="F134:G134"/>
    <mergeCell ref="H134:I134"/>
    <mergeCell ref="P134:Q134"/>
    <mergeCell ref="T99:U99"/>
    <mergeCell ref="V99:W99"/>
    <mergeCell ref="N97:O97"/>
    <mergeCell ref="H109:I109"/>
    <mergeCell ref="J109:K109"/>
    <mergeCell ref="L109:M109"/>
    <mergeCell ref="N109:O109"/>
    <mergeCell ref="R94:S94"/>
    <mergeCell ref="P97:Q97"/>
    <mergeCell ref="D105:X105"/>
    <mergeCell ref="T92:U92"/>
    <mergeCell ref="P70:Q70"/>
    <mergeCell ref="R109:S109"/>
    <mergeCell ref="D98:E98"/>
    <mergeCell ref="F98:G98"/>
    <mergeCell ref="V117:W117"/>
    <mergeCell ref="D94:E94"/>
    <mergeCell ref="N94:O94"/>
    <mergeCell ref="T40:U40"/>
    <mergeCell ref="T91:U91"/>
    <mergeCell ref="J92:K92"/>
    <mergeCell ref="L92:M92"/>
    <mergeCell ref="N93:O93"/>
    <mergeCell ref="H119:I119"/>
    <mergeCell ref="J119:K119"/>
    <mergeCell ref="L119:M119"/>
    <mergeCell ref="L93:M93"/>
    <mergeCell ref="H92:I92"/>
    <mergeCell ref="N77:O77"/>
    <mergeCell ref="P92:Q92"/>
    <mergeCell ref="R92:S92"/>
    <mergeCell ref="D100:Z100"/>
    <mergeCell ref="D101:E101"/>
    <mergeCell ref="N91:O91"/>
    <mergeCell ref="H50:I50"/>
    <mergeCell ref="V92:W92"/>
    <mergeCell ref="R91:S91"/>
    <mergeCell ref="L91:M91"/>
    <mergeCell ref="P91:Q91"/>
    <mergeCell ref="V91:W91"/>
    <mergeCell ref="P75:Q75"/>
    <mergeCell ref="D103:Z103"/>
    <mergeCell ref="D89:Z89"/>
    <mergeCell ref="N28:O28"/>
    <mergeCell ref="P28:Q28"/>
    <mergeCell ref="R20:S20"/>
    <mergeCell ref="T19:U19"/>
    <mergeCell ref="F22:Z22"/>
    <mergeCell ref="F90:G90"/>
    <mergeCell ref="N90:O90"/>
    <mergeCell ref="P90:Q90"/>
    <mergeCell ref="R90:S90"/>
    <mergeCell ref="T90:U90"/>
    <mergeCell ref="N45:O45"/>
    <mergeCell ref="V28:W28"/>
    <mergeCell ref="R33:S33"/>
    <mergeCell ref="L51:M51"/>
    <mergeCell ref="L77:M77"/>
    <mergeCell ref="R34:S34"/>
    <mergeCell ref="H34:I34"/>
    <mergeCell ref="J85:K85"/>
    <mergeCell ref="L85:M85"/>
    <mergeCell ref="N85:O85"/>
    <mergeCell ref="P85:Q85"/>
    <mergeCell ref="L90:M90"/>
    <mergeCell ref="R78:S78"/>
    <mergeCell ref="P73:Q73"/>
    <mergeCell ref="R73:S73"/>
    <mergeCell ref="F72:G72"/>
    <mergeCell ref="V85:W85"/>
    <mergeCell ref="V77:W77"/>
    <mergeCell ref="D86:X86"/>
    <mergeCell ref="R75:S75"/>
    <mergeCell ref="D40:E40"/>
    <mergeCell ref="N39:O39"/>
    <mergeCell ref="T50:U50"/>
    <mergeCell ref="J50:K50"/>
    <mergeCell ref="V39:W39"/>
    <mergeCell ref="H39:I39"/>
    <mergeCell ref="H46:I46"/>
    <mergeCell ref="T49:U49"/>
    <mergeCell ref="V49:W49"/>
    <mergeCell ref="N51:O51"/>
    <mergeCell ref="V90:W90"/>
    <mergeCell ref="F92:G92"/>
    <mergeCell ref="H90:I90"/>
    <mergeCell ref="J90:K90"/>
    <mergeCell ref="L46:M46"/>
    <mergeCell ref="H40:I40"/>
    <mergeCell ref="L94:M94"/>
    <mergeCell ref="N101:O101"/>
    <mergeCell ref="P101:Q101"/>
    <mergeCell ref="R101:S101"/>
    <mergeCell ref="T101:U101"/>
    <mergeCell ref="T94:U94"/>
    <mergeCell ref="V94:W94"/>
    <mergeCell ref="D95:Z95"/>
    <mergeCell ref="D96:Z96"/>
    <mergeCell ref="D97:E97"/>
    <mergeCell ref="J93:K93"/>
    <mergeCell ref="H93:I93"/>
    <mergeCell ref="R93:S93"/>
    <mergeCell ref="P98:Q98"/>
    <mergeCell ref="R98:S98"/>
    <mergeCell ref="P93:Q93"/>
    <mergeCell ref="F91:G91"/>
    <mergeCell ref="H91:I91"/>
    <mergeCell ref="J91:K91"/>
    <mergeCell ref="T93:U93"/>
    <mergeCell ref="V93:W93"/>
    <mergeCell ref="D93:E93"/>
    <mergeCell ref="F93:G93"/>
    <mergeCell ref="D92:E92"/>
    <mergeCell ref="D91:E91"/>
    <mergeCell ref="F101:G101"/>
    <mergeCell ref="H99:I99"/>
    <mergeCell ref="J99:K99"/>
    <mergeCell ref="V102:W102"/>
    <mergeCell ref="V98:W98"/>
    <mergeCell ref="L98:M98"/>
    <mergeCell ref="V210:W210"/>
    <mergeCell ref="H210:I210"/>
    <mergeCell ref="R256:S256"/>
    <mergeCell ref="F240:G240"/>
    <mergeCell ref="H240:I240"/>
    <mergeCell ref="J240:K240"/>
    <mergeCell ref="F251:G251"/>
    <mergeCell ref="P235:Q235"/>
    <mergeCell ref="R235:S235"/>
    <mergeCell ref="T235:U235"/>
    <mergeCell ref="V235:W235"/>
    <mergeCell ref="F220:Z220"/>
    <mergeCell ref="J124:K124"/>
    <mergeCell ref="D197:E197"/>
    <mergeCell ref="L194:M194"/>
    <mergeCell ref="F158:G158"/>
    <mergeCell ref="L213:M213"/>
    <mergeCell ref="D130:E130"/>
    <mergeCell ref="R110:S110"/>
    <mergeCell ref="T307:U307"/>
    <mergeCell ref="N217:O217"/>
    <mergeCell ref="V510:W510"/>
    <mergeCell ref="D234:Z234"/>
    <mergeCell ref="T300:U300"/>
    <mergeCell ref="V300:W300"/>
    <mergeCell ref="N240:O240"/>
    <mergeCell ref="P240:Q240"/>
    <mergeCell ref="V239:W239"/>
    <mergeCell ref="R231:S231"/>
    <mergeCell ref="T231:U231"/>
    <mergeCell ref="V231:W231"/>
    <mergeCell ref="P217:Q217"/>
    <mergeCell ref="R217:S217"/>
    <mergeCell ref="D257:Z257"/>
    <mergeCell ref="D258:E258"/>
    <mergeCell ref="F258:G258"/>
    <mergeCell ref="T218:U218"/>
    <mergeCell ref="N260:O260"/>
    <mergeCell ref="H264:I264"/>
    <mergeCell ref="J264:K264"/>
    <mergeCell ref="L264:M264"/>
    <mergeCell ref="N264:O264"/>
    <mergeCell ref="D242:E242"/>
    <mergeCell ref="F242:G242"/>
    <mergeCell ref="V244:W244"/>
    <mergeCell ref="R242:S242"/>
    <mergeCell ref="T242:U242"/>
    <mergeCell ref="L267:M267"/>
    <mergeCell ref="N267:O267"/>
    <mergeCell ref="P267:Q267"/>
    <mergeCell ref="R267:S267"/>
    <mergeCell ref="J584:K584"/>
    <mergeCell ref="F244:G244"/>
    <mergeCell ref="D252:X252"/>
    <mergeCell ref="L243:M243"/>
    <mergeCell ref="N239:O239"/>
    <mergeCell ref="H242:I242"/>
    <mergeCell ref="J242:K242"/>
    <mergeCell ref="P258:Q258"/>
    <mergeCell ref="H258:I258"/>
    <mergeCell ref="J258:K258"/>
    <mergeCell ref="R268:S268"/>
    <mergeCell ref="T268:U268"/>
    <mergeCell ref="V268:W268"/>
    <mergeCell ref="D269:E269"/>
    <mergeCell ref="N512:O512"/>
    <mergeCell ref="V514:W514"/>
    <mergeCell ref="D241:Z241"/>
    <mergeCell ref="V584:W584"/>
    <mergeCell ref="V579:W579"/>
    <mergeCell ref="J579:K579"/>
    <mergeCell ref="F578:G578"/>
    <mergeCell ref="P242:Q242"/>
    <mergeCell ref="F269:G269"/>
    <mergeCell ref="H269:I269"/>
    <mergeCell ref="V242:W242"/>
    <mergeCell ref="H244:I244"/>
    <mergeCell ref="L244:M244"/>
    <mergeCell ref="D268:E268"/>
    <mergeCell ref="F268:G268"/>
    <mergeCell ref="D239:E239"/>
    <mergeCell ref="F239:G239"/>
    <mergeCell ref="H239:I239"/>
    <mergeCell ref="T261:U261"/>
    <mergeCell ref="J261:K261"/>
    <mergeCell ref="L261:M261"/>
    <mergeCell ref="H250:I250"/>
    <mergeCell ref="J250:K250"/>
    <mergeCell ref="L250:M250"/>
    <mergeCell ref="N250:O250"/>
    <mergeCell ref="P250:Q250"/>
    <mergeCell ref="R250:S250"/>
    <mergeCell ref="T250:U250"/>
    <mergeCell ref="V250:W250"/>
    <mergeCell ref="T217:U217"/>
    <mergeCell ref="D218:E218"/>
    <mergeCell ref="F218:G218"/>
    <mergeCell ref="D219:X219"/>
    <mergeCell ref="F232:G232"/>
    <mergeCell ref="H232:I232"/>
    <mergeCell ref="D230:Z230"/>
    <mergeCell ref="D231:E231"/>
    <mergeCell ref="F231:G231"/>
    <mergeCell ref="H231:I231"/>
    <mergeCell ref="X260:Z262"/>
    <mergeCell ref="V258:W258"/>
    <mergeCell ref="L258:M258"/>
    <mergeCell ref="D259:Z259"/>
    <mergeCell ref="D261:E261"/>
    <mergeCell ref="F261:G261"/>
    <mergeCell ref="H261:I261"/>
    <mergeCell ref="R258:S258"/>
    <mergeCell ref="V262:W262"/>
    <mergeCell ref="N261:O261"/>
    <mergeCell ref="V218:W218"/>
    <mergeCell ref="D585:E585"/>
    <mergeCell ref="L584:M584"/>
    <mergeCell ref="N584:O584"/>
    <mergeCell ref="T583:U583"/>
    <mergeCell ref="D266:Z266"/>
    <mergeCell ref="D267:E267"/>
    <mergeCell ref="F267:G267"/>
    <mergeCell ref="H267:I267"/>
    <mergeCell ref="J267:K267"/>
    <mergeCell ref="P578:Q578"/>
    <mergeCell ref="F570:G570"/>
    <mergeCell ref="L575:M575"/>
    <mergeCell ref="V577:W577"/>
    <mergeCell ref="F585:G585"/>
    <mergeCell ref="H585:I585"/>
    <mergeCell ref="J585:K585"/>
    <mergeCell ref="L585:M585"/>
    <mergeCell ref="N585:O585"/>
    <mergeCell ref="P585:Q585"/>
    <mergeCell ref="R585:S585"/>
    <mergeCell ref="T585:U585"/>
    <mergeCell ref="V585:W585"/>
    <mergeCell ref="H578:I578"/>
    <mergeCell ref="T575:U575"/>
    <mergeCell ref="R577:S577"/>
    <mergeCell ref="C573:Z573"/>
    <mergeCell ref="P575:Q575"/>
    <mergeCell ref="F577:G577"/>
    <mergeCell ref="R583:S583"/>
    <mergeCell ref="D580:X580"/>
    <mergeCell ref="F572:Z572"/>
    <mergeCell ref="T584:U584"/>
    <mergeCell ref="D589:E589"/>
    <mergeCell ref="F589:G589"/>
    <mergeCell ref="H589:I589"/>
    <mergeCell ref="J589:K589"/>
    <mergeCell ref="L589:M589"/>
    <mergeCell ref="N589:O589"/>
    <mergeCell ref="P589:Q589"/>
    <mergeCell ref="R589:S589"/>
    <mergeCell ref="T589:U589"/>
    <mergeCell ref="V589:W589"/>
    <mergeCell ref="D587:E587"/>
    <mergeCell ref="F587:G587"/>
    <mergeCell ref="H587:I587"/>
    <mergeCell ref="J587:K587"/>
    <mergeCell ref="L587:M587"/>
    <mergeCell ref="N587:O587"/>
    <mergeCell ref="P587:Q587"/>
    <mergeCell ref="R587:S587"/>
    <mergeCell ref="T587:U587"/>
    <mergeCell ref="V587:W587"/>
    <mergeCell ref="D588:E588"/>
    <mergeCell ref="F588:G588"/>
    <mergeCell ref="H588:I588"/>
    <mergeCell ref="J588:K588"/>
    <mergeCell ref="L588:M588"/>
    <mergeCell ref="N588:O588"/>
    <mergeCell ref="P588:Q588"/>
    <mergeCell ref="R588:S588"/>
    <mergeCell ref="T588:U588"/>
    <mergeCell ref="V588:W588"/>
    <mergeCell ref="D594:E594"/>
    <mergeCell ref="F594:G594"/>
    <mergeCell ref="H594:I594"/>
    <mergeCell ref="J594:K594"/>
    <mergeCell ref="L594:M594"/>
    <mergeCell ref="N594:O594"/>
    <mergeCell ref="P594:Q594"/>
    <mergeCell ref="R594:S594"/>
    <mergeCell ref="T594:U594"/>
    <mergeCell ref="V594:W594"/>
    <mergeCell ref="D590:E590"/>
    <mergeCell ref="F590:G590"/>
    <mergeCell ref="H590:I590"/>
    <mergeCell ref="J590:K590"/>
    <mergeCell ref="L590:M590"/>
    <mergeCell ref="N590:O590"/>
    <mergeCell ref="P590:Q590"/>
    <mergeCell ref="R590:S590"/>
    <mergeCell ref="T590:U590"/>
    <mergeCell ref="V590:W590"/>
    <mergeCell ref="F592:Z592"/>
    <mergeCell ref="D592:E592"/>
    <mergeCell ref="D591:X591"/>
    <mergeCell ref="J595:K595"/>
    <mergeCell ref="L595:M595"/>
    <mergeCell ref="N595:O595"/>
    <mergeCell ref="P595:Q595"/>
    <mergeCell ref="R595:S595"/>
    <mergeCell ref="T595:U595"/>
    <mergeCell ref="V595:W595"/>
    <mergeCell ref="D596:E596"/>
    <mergeCell ref="F596:G596"/>
    <mergeCell ref="H596:I596"/>
    <mergeCell ref="J596:K596"/>
    <mergeCell ref="L596:M596"/>
    <mergeCell ref="N596:O596"/>
    <mergeCell ref="P596:Q596"/>
    <mergeCell ref="R596:S596"/>
    <mergeCell ref="T596:U596"/>
    <mergeCell ref="V596:W596"/>
    <mergeCell ref="H601:I601"/>
    <mergeCell ref="J601:K601"/>
    <mergeCell ref="L601:M601"/>
    <mergeCell ref="N601:O601"/>
    <mergeCell ref="P601:Q601"/>
    <mergeCell ref="R601:S601"/>
    <mergeCell ref="T601:U601"/>
    <mergeCell ref="V601:W601"/>
    <mergeCell ref="D597:E597"/>
    <mergeCell ref="F597:G597"/>
    <mergeCell ref="H597:I597"/>
    <mergeCell ref="J597:K597"/>
    <mergeCell ref="L597:M597"/>
    <mergeCell ref="N597:O597"/>
    <mergeCell ref="P597:Q597"/>
    <mergeCell ref="R597:S597"/>
    <mergeCell ref="T597:U597"/>
    <mergeCell ref="V597:W597"/>
    <mergeCell ref="D598:E598"/>
    <mergeCell ref="F598:G598"/>
    <mergeCell ref="H598:I598"/>
    <mergeCell ref="J598:K598"/>
    <mergeCell ref="L598:M598"/>
    <mergeCell ref="N598:O598"/>
    <mergeCell ref="P598:Q598"/>
    <mergeCell ref="R598:S598"/>
    <mergeCell ref="T598:U598"/>
    <mergeCell ref="V598:W598"/>
    <mergeCell ref="D599:E599"/>
    <mergeCell ref="F599:G599"/>
    <mergeCell ref="H599:I599"/>
    <mergeCell ref="J599:K599"/>
    <mergeCell ref="R599:S599"/>
    <mergeCell ref="T599:U599"/>
    <mergeCell ref="V599:W599"/>
    <mergeCell ref="D600:E600"/>
    <mergeCell ref="F600:G600"/>
    <mergeCell ref="H600:I600"/>
    <mergeCell ref="J600:K600"/>
    <mergeCell ref="L600:M600"/>
    <mergeCell ref="N600:O600"/>
    <mergeCell ref="P600:Q600"/>
    <mergeCell ref="R600:S600"/>
    <mergeCell ref="T600:U600"/>
    <mergeCell ref="V600:W600"/>
    <mergeCell ref="R137:S137"/>
    <mergeCell ref="L586:M586"/>
    <mergeCell ref="N586:O586"/>
    <mergeCell ref="P586:Q586"/>
    <mergeCell ref="R586:S586"/>
    <mergeCell ref="T586:U586"/>
    <mergeCell ref="V586:W586"/>
    <mergeCell ref="N583:O583"/>
    <mergeCell ref="P272:Q272"/>
    <mergeCell ref="R272:S272"/>
    <mergeCell ref="T272:U272"/>
    <mergeCell ref="V272:W272"/>
    <mergeCell ref="D274:X274"/>
    <mergeCell ref="D275:E275"/>
    <mergeCell ref="F275:Z275"/>
    <mergeCell ref="D277:Z277"/>
    <mergeCell ref="D595:E595"/>
    <mergeCell ref="F595:G595"/>
    <mergeCell ref="H595:I595"/>
    <mergeCell ref="D602:E602"/>
    <mergeCell ref="F602:G602"/>
    <mergeCell ref="H602:I602"/>
    <mergeCell ref="J602:K602"/>
    <mergeCell ref="V605:W605"/>
    <mergeCell ref="D601:E601"/>
    <mergeCell ref="F601:G601"/>
    <mergeCell ref="L602:M602"/>
    <mergeCell ref="N602:O602"/>
    <mergeCell ref="P602:Q602"/>
    <mergeCell ref="R602:S602"/>
    <mergeCell ref="D251:E251"/>
    <mergeCell ref="T602:U602"/>
    <mergeCell ref="V602:W602"/>
    <mergeCell ref="D603:E603"/>
    <mergeCell ref="F603:G603"/>
    <mergeCell ref="H603:I603"/>
    <mergeCell ref="J603:K603"/>
    <mergeCell ref="L603:M603"/>
    <mergeCell ref="N603:O603"/>
    <mergeCell ref="P603:Q603"/>
    <mergeCell ref="L268:M268"/>
    <mergeCell ref="N268:O268"/>
    <mergeCell ref="P268:Q268"/>
    <mergeCell ref="F260:G260"/>
    <mergeCell ref="N262:O262"/>
    <mergeCell ref="T269:U269"/>
    <mergeCell ref="D605:E605"/>
    <mergeCell ref="F605:G605"/>
    <mergeCell ref="L599:M599"/>
    <mergeCell ref="N599:O599"/>
    <mergeCell ref="P599:Q599"/>
    <mergeCell ref="H605:I605"/>
    <mergeCell ref="J605:K605"/>
    <mergeCell ref="L605:M605"/>
    <mergeCell ref="N605:O605"/>
    <mergeCell ref="P605:Q605"/>
    <mergeCell ref="R605:S605"/>
    <mergeCell ref="T605:U605"/>
    <mergeCell ref="R603:S603"/>
    <mergeCell ref="T603:U603"/>
    <mergeCell ref="V603:W603"/>
    <mergeCell ref="H604:I604"/>
    <mergeCell ref="J604:K604"/>
    <mergeCell ref="L604:M604"/>
    <mergeCell ref="N604:O604"/>
    <mergeCell ref="P604:Q604"/>
    <mergeCell ref="F604:G604"/>
    <mergeCell ref="D604:E604"/>
    <mergeCell ref="R604:S604"/>
    <mergeCell ref="T604:U604"/>
    <mergeCell ref="V604:W604"/>
    <mergeCell ref="N209:O209"/>
    <mergeCell ref="J212:K212"/>
    <mergeCell ref="H213:I213"/>
    <mergeCell ref="D273:E273"/>
    <mergeCell ref="F273:G273"/>
    <mergeCell ref="H273:I273"/>
    <mergeCell ref="J273:K273"/>
    <mergeCell ref="L273:M273"/>
    <mergeCell ref="N273:O273"/>
    <mergeCell ref="P273:Q273"/>
    <mergeCell ref="R273:S273"/>
    <mergeCell ref="T273:U273"/>
    <mergeCell ref="V273:W273"/>
    <mergeCell ref="R260:S260"/>
    <mergeCell ref="F264:G264"/>
    <mergeCell ref="L260:M260"/>
    <mergeCell ref="D262:E262"/>
    <mergeCell ref="F262:G262"/>
    <mergeCell ref="H260:I260"/>
    <mergeCell ref="T258:U258"/>
    <mergeCell ref="D245:E245"/>
    <mergeCell ref="F245:G245"/>
    <mergeCell ref="H245:I245"/>
    <mergeCell ref="J245:K245"/>
    <mergeCell ref="L245:M245"/>
    <mergeCell ref="N245:O245"/>
    <mergeCell ref="T245:U245"/>
    <mergeCell ref="V245:W245"/>
    <mergeCell ref="D246:E246"/>
    <mergeCell ref="F246:G246"/>
    <mergeCell ref="N258:O258"/>
    <mergeCell ref="R261:S261"/>
    <mergeCell ref="H262:I262"/>
    <mergeCell ref="J262:K262"/>
    <mergeCell ref="P260:Q260"/>
    <mergeCell ref="J260:K260"/>
    <mergeCell ref="R269:S269"/>
    <mergeCell ref="D272:E272"/>
    <mergeCell ref="F272:G272"/>
    <mergeCell ref="N272:O272"/>
    <mergeCell ref="L269:M269"/>
    <mergeCell ref="N269:O269"/>
    <mergeCell ref="P269:Q269"/>
    <mergeCell ref="J268:K268"/>
    <mergeCell ref="F278:G278"/>
    <mergeCell ref="H278:I278"/>
    <mergeCell ref="J278:K278"/>
    <mergeCell ref="L278:M278"/>
    <mergeCell ref="N278:O278"/>
    <mergeCell ref="P278:Q278"/>
    <mergeCell ref="R278:S278"/>
    <mergeCell ref="D278:E278"/>
    <mergeCell ref="P271:Q271"/>
    <mergeCell ref="R271:S271"/>
    <mergeCell ref="T278:U278"/>
    <mergeCell ref="D271:E271"/>
    <mergeCell ref="V278:W278"/>
    <mergeCell ref="D279:Z279"/>
    <mergeCell ref="D280:E280"/>
    <mergeCell ref="F280:G280"/>
    <mergeCell ref="H280:I280"/>
    <mergeCell ref="J280:K280"/>
    <mergeCell ref="L280:M280"/>
    <mergeCell ref="N280:O280"/>
    <mergeCell ref="P280:Q280"/>
    <mergeCell ref="R280:S280"/>
    <mergeCell ref="T280:U280"/>
    <mergeCell ref="V280:W280"/>
    <mergeCell ref="D281:Z281"/>
    <mergeCell ref="D282:Z282"/>
    <mergeCell ref="D283:E283"/>
    <mergeCell ref="F283:G283"/>
    <mergeCell ref="H283:I283"/>
    <mergeCell ref="J283:K283"/>
    <mergeCell ref="L283:M283"/>
    <mergeCell ref="N283:O283"/>
    <mergeCell ref="P283:Q283"/>
    <mergeCell ref="R283:S283"/>
    <mergeCell ref="T283:U283"/>
    <mergeCell ref="V283:W283"/>
    <mergeCell ref="T271:U271"/>
    <mergeCell ref="V271:W271"/>
    <mergeCell ref="D284:E284"/>
    <mergeCell ref="F284:G284"/>
    <mergeCell ref="H284:I284"/>
    <mergeCell ref="J284:K284"/>
    <mergeCell ref="L284:M284"/>
    <mergeCell ref="N284:O284"/>
    <mergeCell ref="P284:Q284"/>
    <mergeCell ref="R284:S284"/>
    <mergeCell ref="T284:U284"/>
    <mergeCell ref="V284:W284"/>
    <mergeCell ref="D285:E285"/>
    <mergeCell ref="F285:G285"/>
    <mergeCell ref="H285:I285"/>
    <mergeCell ref="J285:K285"/>
    <mergeCell ref="L285:M285"/>
    <mergeCell ref="N285:O285"/>
    <mergeCell ref="P285:Q285"/>
    <mergeCell ref="R285:S285"/>
    <mergeCell ref="T285:U285"/>
    <mergeCell ref="V285:W285"/>
    <mergeCell ref="D286:E286"/>
    <mergeCell ref="F286:G286"/>
    <mergeCell ref="H286:I286"/>
    <mergeCell ref="J286:K286"/>
    <mergeCell ref="L286:M286"/>
    <mergeCell ref="N286:O286"/>
    <mergeCell ref="P286:Q286"/>
    <mergeCell ref="R286:S286"/>
    <mergeCell ref="T286:U286"/>
    <mergeCell ref="V286:W286"/>
    <mergeCell ref="D287:E287"/>
    <mergeCell ref="F287:G287"/>
    <mergeCell ref="H287:I287"/>
    <mergeCell ref="J287:K287"/>
    <mergeCell ref="L287:M287"/>
    <mergeCell ref="N287:O287"/>
    <mergeCell ref="P287:Q287"/>
    <mergeCell ref="R287:S287"/>
    <mergeCell ref="T287:U287"/>
    <mergeCell ref="V287:W287"/>
    <mergeCell ref="D288:X288"/>
    <mergeCell ref="D289:E289"/>
    <mergeCell ref="F289:Z289"/>
    <mergeCell ref="D296:E296"/>
    <mergeCell ref="D297:Z297"/>
    <mergeCell ref="D298:E298"/>
    <mergeCell ref="F298:G298"/>
    <mergeCell ref="H298:I298"/>
    <mergeCell ref="J298:K298"/>
    <mergeCell ref="L298:M298"/>
    <mergeCell ref="N298:O298"/>
    <mergeCell ref="P298:Q298"/>
    <mergeCell ref="R298:S298"/>
    <mergeCell ref="T298:U298"/>
    <mergeCell ref="V298:W298"/>
    <mergeCell ref="X298:Z300"/>
    <mergeCell ref="D299:E299"/>
    <mergeCell ref="F299:G299"/>
    <mergeCell ref="H299:I299"/>
    <mergeCell ref="J299:K299"/>
    <mergeCell ref="L299:M299"/>
    <mergeCell ref="N299:O299"/>
    <mergeCell ref="J291:K291"/>
    <mergeCell ref="L291:M291"/>
    <mergeCell ref="N291:O291"/>
    <mergeCell ref="P291:Q291"/>
    <mergeCell ref="D291:E291"/>
    <mergeCell ref="F291:G291"/>
    <mergeCell ref="H291:I291"/>
    <mergeCell ref="H292:I292"/>
    <mergeCell ref="D294:E294"/>
    <mergeCell ref="F300:G300"/>
    <mergeCell ref="D301:X301"/>
    <mergeCell ref="F302:Z302"/>
    <mergeCell ref="D304:Z304"/>
    <mergeCell ref="D305:E305"/>
    <mergeCell ref="F305:G305"/>
    <mergeCell ref="H305:I305"/>
    <mergeCell ref="J305:K305"/>
    <mergeCell ref="L305:M305"/>
    <mergeCell ref="N305:O305"/>
    <mergeCell ref="P305:Q305"/>
    <mergeCell ref="R305:S305"/>
    <mergeCell ref="T305:U305"/>
    <mergeCell ref="V305:W305"/>
    <mergeCell ref="L296:M296"/>
    <mergeCell ref="N296:O296"/>
    <mergeCell ref="D302:E302"/>
    <mergeCell ref="L292:M292"/>
    <mergeCell ref="P292:Q292"/>
    <mergeCell ref="V296:W296"/>
    <mergeCell ref="V299:W299"/>
    <mergeCell ref="N292:O292"/>
    <mergeCell ref="V292:W292"/>
    <mergeCell ref="D292:E292"/>
    <mergeCell ref="J292:K292"/>
    <mergeCell ref="R292:S292"/>
    <mergeCell ref="D300:E300"/>
    <mergeCell ref="D293:X293"/>
    <mergeCell ref="R312:S312"/>
    <mergeCell ref="T312:U312"/>
    <mergeCell ref="V312:W312"/>
    <mergeCell ref="X312:Z316"/>
    <mergeCell ref="D315:E315"/>
    <mergeCell ref="F315:G315"/>
    <mergeCell ref="H315:I315"/>
    <mergeCell ref="J315:K315"/>
    <mergeCell ref="L315:M315"/>
    <mergeCell ref="R315:S315"/>
    <mergeCell ref="V315:W315"/>
    <mergeCell ref="D316:E316"/>
    <mergeCell ref="F316:G316"/>
    <mergeCell ref="H316:I316"/>
    <mergeCell ref="J316:K316"/>
    <mergeCell ref="L316:M316"/>
    <mergeCell ref="V316:W316"/>
    <mergeCell ref="V314:W314"/>
    <mergeCell ref="R313:S313"/>
    <mergeCell ref="T313:U313"/>
    <mergeCell ref="D317:E317"/>
    <mergeCell ref="V317:W317"/>
    <mergeCell ref="F317:G317"/>
    <mergeCell ref="L318:M318"/>
    <mergeCell ref="N318:O318"/>
    <mergeCell ref="P318:Q318"/>
    <mergeCell ref="D318:E318"/>
    <mergeCell ref="D320:E320"/>
    <mergeCell ref="P317:Q317"/>
    <mergeCell ref="J318:K318"/>
    <mergeCell ref="T318:U318"/>
    <mergeCell ref="R316:S316"/>
    <mergeCell ref="V318:W318"/>
    <mergeCell ref="L339:M339"/>
    <mergeCell ref="N339:O339"/>
    <mergeCell ref="P339:Q339"/>
    <mergeCell ref="R339:S339"/>
    <mergeCell ref="T339:U339"/>
    <mergeCell ref="V339:W339"/>
    <mergeCell ref="V338:W338"/>
    <mergeCell ref="D319:Z319"/>
    <mergeCell ref="F320:G320"/>
    <mergeCell ref="H320:I320"/>
    <mergeCell ref="J320:K320"/>
    <mergeCell ref="L320:M320"/>
    <mergeCell ref="N320:O320"/>
    <mergeCell ref="P320:Q320"/>
    <mergeCell ref="R320:S320"/>
    <mergeCell ref="T320:U320"/>
    <mergeCell ref="V320:W320"/>
    <mergeCell ref="V330:W330"/>
    <mergeCell ref="F332:G332"/>
    <mergeCell ref="L341:M341"/>
    <mergeCell ref="N341:O341"/>
    <mergeCell ref="P341:Q341"/>
    <mergeCell ref="R341:S341"/>
    <mergeCell ref="T341:U341"/>
    <mergeCell ref="V341:W341"/>
    <mergeCell ref="D340:E340"/>
    <mergeCell ref="F340:G340"/>
    <mergeCell ref="H340:I340"/>
    <mergeCell ref="J340:K340"/>
    <mergeCell ref="R338:S338"/>
    <mergeCell ref="D342:E342"/>
    <mergeCell ref="F342:G342"/>
    <mergeCell ref="H342:I342"/>
    <mergeCell ref="J342:K342"/>
    <mergeCell ref="L342:M342"/>
    <mergeCell ref="N342:O342"/>
    <mergeCell ref="P342:Q342"/>
    <mergeCell ref="R342:S342"/>
    <mergeCell ref="T342:U342"/>
    <mergeCell ref="V342:W342"/>
    <mergeCell ref="N340:O340"/>
    <mergeCell ref="P340:Q340"/>
    <mergeCell ref="R340:S340"/>
    <mergeCell ref="T345:U345"/>
    <mergeCell ref="V345:W345"/>
    <mergeCell ref="D346:Z346"/>
    <mergeCell ref="D347:E347"/>
    <mergeCell ref="F347:G347"/>
    <mergeCell ref="H347:I347"/>
    <mergeCell ref="J347:K347"/>
    <mergeCell ref="L347:M347"/>
    <mergeCell ref="N347:O347"/>
    <mergeCell ref="P347:Q347"/>
    <mergeCell ref="R347:S347"/>
    <mergeCell ref="T347:U347"/>
    <mergeCell ref="V347:W347"/>
    <mergeCell ref="X347:Z353"/>
    <mergeCell ref="D348:E348"/>
    <mergeCell ref="F348:G348"/>
    <mergeCell ref="H348:I348"/>
    <mergeCell ref="J348:K348"/>
    <mergeCell ref="L348:M348"/>
    <mergeCell ref="N348:O348"/>
    <mergeCell ref="P348:Q348"/>
    <mergeCell ref="R348:S348"/>
    <mergeCell ref="T348:U348"/>
    <mergeCell ref="V348:W348"/>
    <mergeCell ref="D349:E349"/>
    <mergeCell ref="F349:G349"/>
    <mergeCell ref="H349:I349"/>
    <mergeCell ref="J349:K349"/>
    <mergeCell ref="L349:M349"/>
    <mergeCell ref="N349:O349"/>
    <mergeCell ref="P349:Q349"/>
    <mergeCell ref="R349:S349"/>
    <mergeCell ref="T349:U349"/>
    <mergeCell ref="V349:W349"/>
    <mergeCell ref="D350:E350"/>
    <mergeCell ref="F350:G350"/>
    <mergeCell ref="H350:I350"/>
    <mergeCell ref="J350:K350"/>
    <mergeCell ref="L350:M350"/>
    <mergeCell ref="N350:O350"/>
    <mergeCell ref="P350:Q350"/>
    <mergeCell ref="R350:S350"/>
    <mergeCell ref="T350:U350"/>
    <mergeCell ref="V350:W350"/>
    <mergeCell ref="D351:E351"/>
    <mergeCell ref="F351:G351"/>
    <mergeCell ref="H351:I351"/>
    <mergeCell ref="J351:K351"/>
    <mergeCell ref="L351:M351"/>
    <mergeCell ref="N351:O351"/>
    <mergeCell ref="P351:Q351"/>
    <mergeCell ref="R351:S351"/>
    <mergeCell ref="T351:U351"/>
    <mergeCell ref="V351:W351"/>
    <mergeCell ref="D352:E352"/>
    <mergeCell ref="F352:G352"/>
    <mergeCell ref="H352:I352"/>
    <mergeCell ref="J352:K352"/>
    <mergeCell ref="L352:M352"/>
    <mergeCell ref="N352:O352"/>
    <mergeCell ref="P352:Q352"/>
    <mergeCell ref="R352:S352"/>
    <mergeCell ref="T352:U352"/>
    <mergeCell ref="V352:W352"/>
    <mergeCell ref="D353:W353"/>
    <mergeCell ref="D354:E354"/>
    <mergeCell ref="F354:G354"/>
    <mergeCell ref="H354:I354"/>
    <mergeCell ref="J354:K354"/>
    <mergeCell ref="L354:M354"/>
    <mergeCell ref="N354:O354"/>
    <mergeCell ref="P354:Q354"/>
    <mergeCell ref="R354:S354"/>
    <mergeCell ref="T354:U354"/>
    <mergeCell ref="V354:W354"/>
    <mergeCell ref="D355:Z355"/>
    <mergeCell ref="D356:E356"/>
    <mergeCell ref="F356:G356"/>
    <mergeCell ref="H356:I356"/>
    <mergeCell ref="J356:K356"/>
    <mergeCell ref="L356:M356"/>
    <mergeCell ref="N356:O356"/>
    <mergeCell ref="P356:Q356"/>
    <mergeCell ref="R356:S356"/>
    <mergeCell ref="T356:U356"/>
    <mergeCell ref="V356:W356"/>
    <mergeCell ref="X356:Z362"/>
    <mergeCell ref="D357:E357"/>
    <mergeCell ref="F357:G357"/>
    <mergeCell ref="H357:I357"/>
    <mergeCell ref="J357:K357"/>
    <mergeCell ref="L357:M357"/>
    <mergeCell ref="N357:O357"/>
    <mergeCell ref="P357:Q357"/>
    <mergeCell ref="R357:S357"/>
    <mergeCell ref="T357:U357"/>
    <mergeCell ref="V357:W357"/>
    <mergeCell ref="D358:E358"/>
    <mergeCell ref="F358:G358"/>
    <mergeCell ref="H358:I358"/>
    <mergeCell ref="J358:K358"/>
    <mergeCell ref="L358:M358"/>
    <mergeCell ref="N358:O358"/>
    <mergeCell ref="P358:Q358"/>
    <mergeCell ref="R358:S358"/>
    <mergeCell ref="T358:U358"/>
    <mergeCell ref="V358:W358"/>
    <mergeCell ref="D359:E359"/>
    <mergeCell ref="F359:G359"/>
    <mergeCell ref="H359:I359"/>
    <mergeCell ref="J359:K359"/>
    <mergeCell ref="L359:M359"/>
    <mergeCell ref="N359:O359"/>
    <mergeCell ref="P359:Q359"/>
    <mergeCell ref="R359:S359"/>
    <mergeCell ref="T359:U359"/>
    <mergeCell ref="V359:W359"/>
    <mergeCell ref="D360:E360"/>
    <mergeCell ref="F360:G360"/>
    <mergeCell ref="H360:I360"/>
    <mergeCell ref="J360:K360"/>
    <mergeCell ref="L360:M360"/>
    <mergeCell ref="N360:O360"/>
    <mergeCell ref="P360:Q360"/>
    <mergeCell ref="R360:S360"/>
    <mergeCell ref="T360:U360"/>
    <mergeCell ref="V360:W360"/>
    <mergeCell ref="D361:E361"/>
    <mergeCell ref="F361:G361"/>
    <mergeCell ref="H361:I361"/>
    <mergeCell ref="J361:K361"/>
    <mergeCell ref="L361:M361"/>
    <mergeCell ref="N361:O361"/>
    <mergeCell ref="P361:Q361"/>
    <mergeCell ref="R361:S361"/>
    <mergeCell ref="T361:U361"/>
    <mergeCell ref="V361:W361"/>
    <mergeCell ref="D362:W362"/>
    <mergeCell ref="D363:E363"/>
    <mergeCell ref="F363:G363"/>
    <mergeCell ref="H363:I363"/>
    <mergeCell ref="J363:K363"/>
    <mergeCell ref="L363:M363"/>
    <mergeCell ref="N363:O363"/>
    <mergeCell ref="P363:Q363"/>
    <mergeCell ref="R363:S363"/>
    <mergeCell ref="T363:U363"/>
    <mergeCell ref="V363:W363"/>
    <mergeCell ref="D364:Z364"/>
    <mergeCell ref="D365:E365"/>
    <mergeCell ref="F365:G365"/>
    <mergeCell ref="H365:I365"/>
    <mergeCell ref="J365:K365"/>
    <mergeCell ref="L365:M365"/>
    <mergeCell ref="N365:O365"/>
    <mergeCell ref="P365:Q365"/>
    <mergeCell ref="R365:S365"/>
    <mergeCell ref="T365:U365"/>
    <mergeCell ref="V365:W365"/>
    <mergeCell ref="X365:Z369"/>
    <mergeCell ref="D366:E366"/>
    <mergeCell ref="F366:G366"/>
    <mergeCell ref="H366:I366"/>
    <mergeCell ref="J366:K366"/>
    <mergeCell ref="L366:M366"/>
    <mergeCell ref="N366:O366"/>
    <mergeCell ref="P366:Q366"/>
    <mergeCell ref="R366:S366"/>
    <mergeCell ref="T366:U366"/>
    <mergeCell ref="V366:W366"/>
    <mergeCell ref="D367:E367"/>
    <mergeCell ref="F367:G367"/>
    <mergeCell ref="H367:I367"/>
    <mergeCell ref="J367:K367"/>
    <mergeCell ref="L367:M367"/>
    <mergeCell ref="N367:O367"/>
    <mergeCell ref="P367:Q367"/>
    <mergeCell ref="R367:S367"/>
    <mergeCell ref="T367:U367"/>
    <mergeCell ref="V367:W367"/>
    <mergeCell ref="D368:W368"/>
    <mergeCell ref="D369:W369"/>
    <mergeCell ref="D371:X371"/>
    <mergeCell ref="D372:E372"/>
    <mergeCell ref="F372:Z372"/>
    <mergeCell ref="V391:W391"/>
    <mergeCell ref="N391:O391"/>
    <mergeCell ref="D377:Z377"/>
    <mergeCell ref="D378:E378"/>
    <mergeCell ref="F378:G378"/>
    <mergeCell ref="H378:I378"/>
    <mergeCell ref="J378:K378"/>
    <mergeCell ref="L378:M378"/>
    <mergeCell ref="N378:O378"/>
    <mergeCell ref="P378:Q378"/>
    <mergeCell ref="R378:S378"/>
    <mergeCell ref="T378:U378"/>
    <mergeCell ref="V378:W378"/>
    <mergeCell ref="D379:Z379"/>
    <mergeCell ref="D380:E380"/>
    <mergeCell ref="D370:E370"/>
    <mergeCell ref="N376:O376"/>
    <mergeCell ref="P376:Q376"/>
    <mergeCell ref="R376:S376"/>
    <mergeCell ref="T376:U376"/>
    <mergeCell ref="V376:W376"/>
    <mergeCell ref="T380:U380"/>
    <mergeCell ref="N387:O387"/>
    <mergeCell ref="P387:Q387"/>
    <mergeCell ref="R387:S387"/>
    <mergeCell ref="T387:U387"/>
    <mergeCell ref="D389:E389"/>
    <mergeCell ref="N410:O410"/>
    <mergeCell ref="L448:M448"/>
    <mergeCell ref="N448:O448"/>
    <mergeCell ref="T445:U445"/>
    <mergeCell ref="T448:U448"/>
    <mergeCell ref="T439:U439"/>
    <mergeCell ref="J452:K452"/>
    <mergeCell ref="L452:M452"/>
    <mergeCell ref="T446:U446"/>
    <mergeCell ref="N445:O445"/>
    <mergeCell ref="V448:W448"/>
    <mergeCell ref="L445:M445"/>
    <mergeCell ref="T447:U447"/>
    <mergeCell ref="H447:I447"/>
    <mergeCell ref="R439:S439"/>
    <mergeCell ref="P445:Q445"/>
    <mergeCell ref="R447:S447"/>
    <mergeCell ref="D449:X449"/>
    <mergeCell ref="D445:E445"/>
    <mergeCell ref="R444:S444"/>
    <mergeCell ref="T443:U443"/>
    <mergeCell ref="R445:S445"/>
    <mergeCell ref="L410:M410"/>
    <mergeCell ref="N415:O415"/>
    <mergeCell ref="P415:Q415"/>
    <mergeCell ref="R415:S415"/>
    <mergeCell ref="D435:E435"/>
    <mergeCell ref="F433:G433"/>
    <mergeCell ref="H433:I433"/>
    <mergeCell ref="L433:M433"/>
    <mergeCell ref="N433:O433"/>
    <mergeCell ref="J417:K417"/>
    <mergeCell ref="D430:E430"/>
    <mergeCell ref="F430:Z430"/>
    <mergeCell ref="T410:U410"/>
    <mergeCell ref="L416:M416"/>
    <mergeCell ref="N416:O416"/>
    <mergeCell ref="P416:Q416"/>
    <mergeCell ref="R416:S416"/>
    <mergeCell ref="T416:U416"/>
    <mergeCell ref="V416:W416"/>
    <mergeCell ref="D417:E417"/>
    <mergeCell ref="R448:S448"/>
    <mergeCell ref="N417:O417"/>
    <mergeCell ref="D444:E444"/>
    <mergeCell ref="P439:Q439"/>
    <mergeCell ref="J439:K439"/>
    <mergeCell ref="J434:K434"/>
    <mergeCell ref="L417:M417"/>
    <mergeCell ref="V423:W423"/>
    <mergeCell ref="D421:E421"/>
    <mergeCell ref="F421:G421"/>
    <mergeCell ref="H421:I421"/>
    <mergeCell ref="J421:K421"/>
    <mergeCell ref="V439:W439"/>
    <mergeCell ref="F437:Z437"/>
    <mergeCell ref="H439:I439"/>
    <mergeCell ref="N439:O439"/>
    <mergeCell ref="L439:M439"/>
    <mergeCell ref="J447:K447"/>
    <mergeCell ref="F445:G445"/>
    <mergeCell ref="N446:O446"/>
    <mergeCell ref="F444:G444"/>
    <mergeCell ref="P444:Q444"/>
    <mergeCell ref="H453:I453"/>
    <mergeCell ref="J453:K453"/>
    <mergeCell ref="L453:M453"/>
    <mergeCell ref="N453:O453"/>
    <mergeCell ref="P453:Q453"/>
    <mergeCell ref="R453:S453"/>
    <mergeCell ref="D437:E437"/>
    <mergeCell ref="D446:E446"/>
    <mergeCell ref="L444:M444"/>
    <mergeCell ref="N444:O444"/>
    <mergeCell ref="L446:M446"/>
    <mergeCell ref="F441:Z441"/>
    <mergeCell ref="D440:X440"/>
    <mergeCell ref="J446:K446"/>
    <mergeCell ref="P447:Q447"/>
    <mergeCell ref="J445:K445"/>
    <mergeCell ref="D452:E452"/>
    <mergeCell ref="R446:S446"/>
    <mergeCell ref="D443:E443"/>
    <mergeCell ref="R443:S443"/>
    <mergeCell ref="T444:U444"/>
    <mergeCell ref="V444:W444"/>
    <mergeCell ref="T453:U453"/>
    <mergeCell ref="V453:W453"/>
    <mergeCell ref="F452:G452"/>
    <mergeCell ref="H452:I452"/>
    <mergeCell ref="F447:G447"/>
    <mergeCell ref="R434:S434"/>
    <mergeCell ref="T434:U434"/>
    <mergeCell ref="V434:W434"/>
    <mergeCell ref="D434:E434"/>
    <mergeCell ref="F434:G434"/>
    <mergeCell ref="H434:I434"/>
    <mergeCell ref="D455:E455"/>
    <mergeCell ref="F455:G455"/>
    <mergeCell ref="H455:I455"/>
    <mergeCell ref="J455:K455"/>
    <mergeCell ref="L455:M455"/>
    <mergeCell ref="N455:O455"/>
    <mergeCell ref="P455:Q455"/>
    <mergeCell ref="R455:S455"/>
    <mergeCell ref="T455:U455"/>
    <mergeCell ref="V455:W455"/>
    <mergeCell ref="F454:G454"/>
    <mergeCell ref="H454:I454"/>
    <mergeCell ref="J454:K454"/>
    <mergeCell ref="L454:M454"/>
    <mergeCell ref="N454:O454"/>
    <mergeCell ref="P454:Q454"/>
    <mergeCell ref="R454:S454"/>
    <mergeCell ref="T454:U454"/>
    <mergeCell ref="V454:W454"/>
    <mergeCell ref="D441:E441"/>
    <mergeCell ref="D439:E439"/>
    <mergeCell ref="R452:S452"/>
    <mergeCell ref="T452:U452"/>
    <mergeCell ref="V452:W452"/>
    <mergeCell ref="D453:E453"/>
    <mergeCell ref="F453:G453"/>
    <mergeCell ref="D456:X456"/>
    <mergeCell ref="D457:E457"/>
    <mergeCell ref="F457:Z457"/>
    <mergeCell ref="D459:Z459"/>
    <mergeCell ref="D460:E460"/>
    <mergeCell ref="F460:G460"/>
    <mergeCell ref="H460:I460"/>
    <mergeCell ref="J460:K460"/>
    <mergeCell ref="L460:M460"/>
    <mergeCell ref="N460:O460"/>
    <mergeCell ref="P460:Q460"/>
    <mergeCell ref="R460:S460"/>
    <mergeCell ref="T460:U460"/>
    <mergeCell ref="V460:W460"/>
    <mergeCell ref="D461:E461"/>
    <mergeCell ref="F461:G461"/>
    <mergeCell ref="H461:I461"/>
    <mergeCell ref="J461:K461"/>
    <mergeCell ref="L461:M461"/>
    <mergeCell ref="N461:O461"/>
    <mergeCell ref="P461:Q461"/>
    <mergeCell ref="R461:S461"/>
    <mergeCell ref="T461:U461"/>
    <mergeCell ref="V461:W461"/>
    <mergeCell ref="L469:M469"/>
    <mergeCell ref="N469:O469"/>
    <mergeCell ref="D462:Z462"/>
    <mergeCell ref="D463:E463"/>
    <mergeCell ref="F463:G463"/>
    <mergeCell ref="H463:I463"/>
    <mergeCell ref="J463:K463"/>
    <mergeCell ref="L463:M463"/>
    <mergeCell ref="N463:O463"/>
    <mergeCell ref="P463:Q463"/>
    <mergeCell ref="R463:S463"/>
    <mergeCell ref="T463:U463"/>
    <mergeCell ref="V463:W463"/>
    <mergeCell ref="D464:Z464"/>
    <mergeCell ref="D465:E465"/>
    <mergeCell ref="F465:G465"/>
    <mergeCell ref="H465:I465"/>
    <mergeCell ref="J465:K465"/>
    <mergeCell ref="L465:M465"/>
    <mergeCell ref="N465:O465"/>
    <mergeCell ref="P465:Q465"/>
    <mergeCell ref="R465:S465"/>
    <mergeCell ref="T465:U465"/>
    <mergeCell ref="V465:W465"/>
    <mergeCell ref="D471:Z471"/>
    <mergeCell ref="D472:E472"/>
    <mergeCell ref="D466:E466"/>
    <mergeCell ref="F466:G466"/>
    <mergeCell ref="H466:I466"/>
    <mergeCell ref="J466:K466"/>
    <mergeCell ref="L466:M466"/>
    <mergeCell ref="N466:O466"/>
    <mergeCell ref="P466:Q466"/>
    <mergeCell ref="R466:S466"/>
    <mergeCell ref="T466:U466"/>
    <mergeCell ref="V466:W466"/>
    <mergeCell ref="N472:O472"/>
    <mergeCell ref="P472:Q472"/>
    <mergeCell ref="R472:S472"/>
    <mergeCell ref="T472:U472"/>
    <mergeCell ref="V472:W472"/>
    <mergeCell ref="D467:Z467"/>
    <mergeCell ref="D468:E468"/>
    <mergeCell ref="F468:G468"/>
    <mergeCell ref="H468:I468"/>
    <mergeCell ref="J468:K468"/>
    <mergeCell ref="L468:M468"/>
    <mergeCell ref="N468:O468"/>
    <mergeCell ref="P468:Q468"/>
    <mergeCell ref="R468:S468"/>
    <mergeCell ref="T468:U468"/>
    <mergeCell ref="V468:W468"/>
    <mergeCell ref="D469:E469"/>
    <mergeCell ref="F469:G469"/>
    <mergeCell ref="H469:I469"/>
    <mergeCell ref="J469:K469"/>
    <mergeCell ref="L479:M479"/>
    <mergeCell ref="N479:O479"/>
    <mergeCell ref="P469:Q469"/>
    <mergeCell ref="R469:S469"/>
    <mergeCell ref="T469:U469"/>
    <mergeCell ref="V469:W469"/>
    <mergeCell ref="D483:Z483"/>
    <mergeCell ref="D484:E484"/>
    <mergeCell ref="F484:G484"/>
    <mergeCell ref="H484:I484"/>
    <mergeCell ref="J484:K484"/>
    <mergeCell ref="L484:M484"/>
    <mergeCell ref="D477:E477"/>
    <mergeCell ref="F477:G477"/>
    <mergeCell ref="H477:I477"/>
    <mergeCell ref="J477:K477"/>
    <mergeCell ref="L477:M477"/>
    <mergeCell ref="N477:O477"/>
    <mergeCell ref="P477:Q477"/>
    <mergeCell ref="R477:S477"/>
    <mergeCell ref="T477:U477"/>
    <mergeCell ref="V477:W477"/>
    <mergeCell ref="D470:E470"/>
    <mergeCell ref="F470:G470"/>
    <mergeCell ref="H470:I470"/>
    <mergeCell ref="J470:K470"/>
    <mergeCell ref="L470:M470"/>
    <mergeCell ref="N470:O470"/>
    <mergeCell ref="P470:Q470"/>
    <mergeCell ref="R470:S470"/>
    <mergeCell ref="T470:U470"/>
    <mergeCell ref="V470:W470"/>
    <mergeCell ref="R489:S489"/>
    <mergeCell ref="T489:U489"/>
    <mergeCell ref="V489:W489"/>
    <mergeCell ref="T488:U488"/>
    <mergeCell ref="V488:W488"/>
    <mergeCell ref="D494:Z494"/>
    <mergeCell ref="D495:E495"/>
    <mergeCell ref="F495:G495"/>
    <mergeCell ref="H495:I495"/>
    <mergeCell ref="F472:G472"/>
    <mergeCell ref="H472:I472"/>
    <mergeCell ref="J472:K472"/>
    <mergeCell ref="L472:M472"/>
    <mergeCell ref="V485:W485"/>
    <mergeCell ref="D491:X491"/>
    <mergeCell ref="D492:E492"/>
    <mergeCell ref="F492:Z492"/>
    <mergeCell ref="D489:E489"/>
    <mergeCell ref="F489:G489"/>
    <mergeCell ref="D488:E488"/>
    <mergeCell ref="H489:I489"/>
    <mergeCell ref="J489:K489"/>
    <mergeCell ref="L489:M489"/>
    <mergeCell ref="N489:O489"/>
    <mergeCell ref="P489:Q489"/>
    <mergeCell ref="D478:E478"/>
    <mergeCell ref="F478:G478"/>
    <mergeCell ref="H478:I478"/>
    <mergeCell ref="J478:K478"/>
    <mergeCell ref="L478:M478"/>
    <mergeCell ref="N478:O478"/>
    <mergeCell ref="P478:Q478"/>
    <mergeCell ref="F497:G497"/>
    <mergeCell ref="H497:I497"/>
    <mergeCell ref="J497:K497"/>
    <mergeCell ref="L497:M497"/>
    <mergeCell ref="N497:O497"/>
    <mergeCell ref="P497:Q497"/>
    <mergeCell ref="R497:S497"/>
    <mergeCell ref="T497:U497"/>
    <mergeCell ref="V497:W497"/>
    <mergeCell ref="N495:O495"/>
    <mergeCell ref="P495:Q495"/>
    <mergeCell ref="R495:S495"/>
    <mergeCell ref="T495:U495"/>
    <mergeCell ref="V495:W495"/>
    <mergeCell ref="D486:E486"/>
    <mergeCell ref="F486:G486"/>
    <mergeCell ref="H486:I486"/>
    <mergeCell ref="J486:K486"/>
    <mergeCell ref="L486:M486"/>
    <mergeCell ref="N486:O486"/>
    <mergeCell ref="P486:Q486"/>
    <mergeCell ref="R486:S486"/>
    <mergeCell ref="T486:U486"/>
    <mergeCell ref="V486:W486"/>
    <mergeCell ref="C487:Z487"/>
    <mergeCell ref="F488:G488"/>
    <mergeCell ref="H488:I488"/>
    <mergeCell ref="J488:K488"/>
    <mergeCell ref="L488:M488"/>
    <mergeCell ref="N488:O488"/>
    <mergeCell ref="P488:Q488"/>
    <mergeCell ref="R488:S488"/>
    <mergeCell ref="J495:K495"/>
    <mergeCell ref="L495:M495"/>
    <mergeCell ref="N500:O500"/>
    <mergeCell ref="P500:Q500"/>
    <mergeCell ref="R500:S500"/>
    <mergeCell ref="T500:U500"/>
    <mergeCell ref="V500:W500"/>
    <mergeCell ref="D501:E501"/>
    <mergeCell ref="F501:G501"/>
    <mergeCell ref="H501:I501"/>
    <mergeCell ref="J501:K501"/>
    <mergeCell ref="L501:M501"/>
    <mergeCell ref="N501:O501"/>
    <mergeCell ref="P501:Q501"/>
    <mergeCell ref="R501:S501"/>
    <mergeCell ref="T501:U501"/>
    <mergeCell ref="V501:W501"/>
    <mergeCell ref="D500:E500"/>
    <mergeCell ref="F500:G500"/>
    <mergeCell ref="H500:I500"/>
    <mergeCell ref="J500:K500"/>
    <mergeCell ref="D496:E496"/>
    <mergeCell ref="F496:G496"/>
    <mergeCell ref="H496:I496"/>
    <mergeCell ref="J496:K496"/>
    <mergeCell ref="L496:M496"/>
    <mergeCell ref="N496:O496"/>
    <mergeCell ref="P496:Q496"/>
    <mergeCell ref="R496:S496"/>
    <mergeCell ref="T496:U496"/>
    <mergeCell ref="V496:W496"/>
    <mergeCell ref="D497:E497"/>
    <mergeCell ref="R503:S503"/>
    <mergeCell ref="T503:U503"/>
    <mergeCell ref="V503:W503"/>
    <mergeCell ref="D502:Z502"/>
    <mergeCell ref="D503:E503"/>
    <mergeCell ref="F503:G503"/>
    <mergeCell ref="H503:I503"/>
    <mergeCell ref="J503:K503"/>
    <mergeCell ref="L503:M503"/>
    <mergeCell ref="N503:O503"/>
    <mergeCell ref="P503:Q503"/>
    <mergeCell ref="D498:E498"/>
    <mergeCell ref="F498:G498"/>
    <mergeCell ref="H498:I498"/>
    <mergeCell ref="J498:K498"/>
    <mergeCell ref="L498:M498"/>
    <mergeCell ref="N498:O498"/>
    <mergeCell ref="P498:Q498"/>
    <mergeCell ref="R498:S498"/>
    <mergeCell ref="T498:U498"/>
    <mergeCell ref="V498:W498"/>
    <mergeCell ref="D499:E499"/>
    <mergeCell ref="F499:G499"/>
    <mergeCell ref="H499:I499"/>
    <mergeCell ref="J499:K499"/>
    <mergeCell ref="L499:M499"/>
    <mergeCell ref="N499:O499"/>
    <mergeCell ref="P499:Q499"/>
    <mergeCell ref="R499:S499"/>
    <mergeCell ref="T499:U499"/>
    <mergeCell ref="V499:W499"/>
    <mergeCell ref="L500:M500"/>
    <mergeCell ref="D506:X506"/>
    <mergeCell ref="D507:E507"/>
    <mergeCell ref="F507:Z507"/>
    <mergeCell ref="D504:E504"/>
    <mergeCell ref="F504:G504"/>
    <mergeCell ref="H504:I504"/>
    <mergeCell ref="J504:K504"/>
    <mergeCell ref="L504:M504"/>
    <mergeCell ref="N504:O504"/>
    <mergeCell ref="P504:Q504"/>
    <mergeCell ref="R504:S504"/>
    <mergeCell ref="T504:U504"/>
    <mergeCell ref="V504:W504"/>
    <mergeCell ref="D505:E505"/>
    <mergeCell ref="F505:G505"/>
    <mergeCell ref="H505:I505"/>
    <mergeCell ref="J505:K505"/>
    <mergeCell ref="L505:M505"/>
    <mergeCell ref="N505:O505"/>
    <mergeCell ref="P505:Q505"/>
    <mergeCell ref="R505:S505"/>
    <mergeCell ref="T505:U505"/>
    <mergeCell ref="V505:W505"/>
    <mergeCell ref="D473:X473"/>
    <mergeCell ref="D474:E474"/>
    <mergeCell ref="F474:Z474"/>
    <mergeCell ref="D476:E476"/>
    <mergeCell ref="F476:G476"/>
    <mergeCell ref="H476:I476"/>
    <mergeCell ref="J476:K476"/>
    <mergeCell ref="L476:M476"/>
    <mergeCell ref="N476:O476"/>
    <mergeCell ref="P476:Q476"/>
    <mergeCell ref="R476:S476"/>
    <mergeCell ref="T476:U476"/>
    <mergeCell ref="V476:W476"/>
    <mergeCell ref="D480:X480"/>
    <mergeCell ref="D481:E481"/>
    <mergeCell ref="F481:Z481"/>
    <mergeCell ref="N484:O484"/>
    <mergeCell ref="P484:Q484"/>
    <mergeCell ref="R484:S484"/>
    <mergeCell ref="T484:U484"/>
    <mergeCell ref="V484:W484"/>
    <mergeCell ref="P479:Q479"/>
    <mergeCell ref="R479:S479"/>
    <mergeCell ref="T479:U479"/>
    <mergeCell ref="V479:W479"/>
    <mergeCell ref="R478:S478"/>
    <mergeCell ref="T478:U478"/>
    <mergeCell ref="V478:W478"/>
    <mergeCell ref="D479:E479"/>
    <mergeCell ref="F479:G479"/>
    <mergeCell ref="H479:I479"/>
    <mergeCell ref="J479:K479"/>
    <mergeCell ref="D485:E485"/>
    <mergeCell ref="F485:G485"/>
    <mergeCell ref="H485:I485"/>
    <mergeCell ref="J485:K485"/>
    <mergeCell ref="L485:M485"/>
    <mergeCell ref="N485:O485"/>
    <mergeCell ref="P485:Q485"/>
    <mergeCell ref="R485:S485"/>
    <mergeCell ref="T485:U485"/>
    <mergeCell ref="D396:E396"/>
    <mergeCell ref="F396:G396"/>
    <mergeCell ref="H396:I396"/>
    <mergeCell ref="J396:K396"/>
    <mergeCell ref="L396:M396"/>
    <mergeCell ref="N396:O396"/>
    <mergeCell ref="P396:Q396"/>
    <mergeCell ref="R396:S396"/>
    <mergeCell ref="T396:U396"/>
    <mergeCell ref="D402:Z402"/>
    <mergeCell ref="D403:E403"/>
    <mergeCell ref="F403:G403"/>
    <mergeCell ref="H403:I403"/>
    <mergeCell ref="J403:K403"/>
    <mergeCell ref="L403:M403"/>
    <mergeCell ref="N403:O403"/>
    <mergeCell ref="P403:Q403"/>
    <mergeCell ref="R403:S403"/>
    <mergeCell ref="T403:U403"/>
    <mergeCell ref="V403:W403"/>
    <mergeCell ref="D404:E404"/>
    <mergeCell ref="F404:G404"/>
    <mergeCell ref="H404:I404"/>
    <mergeCell ref="V396:W396"/>
    <mergeCell ref="D401:E401"/>
    <mergeCell ref="F401:G401"/>
    <mergeCell ref="F370:G370"/>
    <mergeCell ref="H370:I370"/>
    <mergeCell ref="J370:K370"/>
    <mergeCell ref="L370:M370"/>
    <mergeCell ref="N370:O370"/>
    <mergeCell ref="P370:Q370"/>
    <mergeCell ref="R370:S370"/>
    <mergeCell ref="T370:U370"/>
    <mergeCell ref="V370:W370"/>
    <mergeCell ref="F393:Z393"/>
    <mergeCell ref="D382:E382"/>
    <mergeCell ref="F382:G382"/>
    <mergeCell ref="H382:I382"/>
    <mergeCell ref="J382:K382"/>
    <mergeCell ref="L382:M382"/>
    <mergeCell ref="N382:O382"/>
    <mergeCell ref="P382:Q382"/>
    <mergeCell ref="R382:S382"/>
    <mergeCell ref="T382:U382"/>
    <mergeCell ref="D383:E383"/>
    <mergeCell ref="H401:I401"/>
    <mergeCell ref="J401:K401"/>
    <mergeCell ref="L401:M401"/>
    <mergeCell ref="N401:O401"/>
    <mergeCell ref="P401:Q401"/>
    <mergeCell ref="R401:S401"/>
    <mergeCell ref="T401:U401"/>
    <mergeCell ref="V401:W401"/>
    <mergeCell ref="F376:G376"/>
    <mergeCell ref="D397:E397"/>
    <mergeCell ref="F397:G397"/>
    <mergeCell ref="H397:I397"/>
    <mergeCell ref="J397:K397"/>
    <mergeCell ref="L397:M397"/>
    <mergeCell ref="N397:O397"/>
    <mergeCell ref="P397:Q397"/>
    <mergeCell ref="R397:S397"/>
    <mergeCell ref="T397:U397"/>
    <mergeCell ref="V397:W397"/>
    <mergeCell ref="D398:Z398"/>
    <mergeCell ref="D399:E399"/>
    <mergeCell ref="F399:G399"/>
    <mergeCell ref="H399:I399"/>
    <mergeCell ref="J399:K399"/>
    <mergeCell ref="L399:M399"/>
    <mergeCell ref="N399:O399"/>
    <mergeCell ref="P399:Q399"/>
    <mergeCell ref="R399:S399"/>
    <mergeCell ref="T399:U399"/>
    <mergeCell ref="V399:W399"/>
    <mergeCell ref="D405:E405"/>
    <mergeCell ref="F405:G405"/>
    <mergeCell ref="H405:I405"/>
    <mergeCell ref="J405:K405"/>
    <mergeCell ref="L405:M405"/>
    <mergeCell ref="N405:O405"/>
    <mergeCell ref="P405:Q405"/>
    <mergeCell ref="R405:S405"/>
    <mergeCell ref="T405:U405"/>
    <mergeCell ref="V405:W405"/>
    <mergeCell ref="D400:E400"/>
    <mergeCell ref="F400:G400"/>
    <mergeCell ref="H400:I400"/>
    <mergeCell ref="J400:K400"/>
    <mergeCell ref="L400:M400"/>
    <mergeCell ref="N400:O400"/>
    <mergeCell ref="P400:Q400"/>
    <mergeCell ref="R400:S400"/>
    <mergeCell ref="T400:U400"/>
    <mergeCell ref="V400:W400"/>
    <mergeCell ref="J404:K404"/>
    <mergeCell ref="L404:M404"/>
    <mergeCell ref="N404:O404"/>
    <mergeCell ref="P404:Q404"/>
    <mergeCell ref="R404:S404"/>
    <mergeCell ref="T404:U404"/>
    <mergeCell ref="V404:W404"/>
  </mergeCells>
  <phoneticPr fontId="54" type="noConversion"/>
  <conditionalFormatting sqref="C331">
    <cfRule type="expression" dxfId="533" priority="445" stopIfTrue="1">
      <formula>COUNTIF($D$330:$W$330,"a")&gt;0</formula>
    </cfRule>
  </conditionalFormatting>
  <conditionalFormatting sqref="C343">
    <cfRule type="expression" dxfId="532" priority="438" stopIfTrue="1">
      <formula>COUNTIF($D$342:$W$342,"a")&gt;0</formula>
    </cfRule>
  </conditionalFormatting>
  <conditionalFormatting sqref="C353">
    <cfRule type="expression" dxfId="531" priority="435" stopIfTrue="1">
      <formula>COUNTIF($D$352:$W$352,"a")&gt;0</formula>
    </cfRule>
  </conditionalFormatting>
  <conditionalFormatting sqref="C362">
    <cfRule type="expression" dxfId="530" priority="432" stopIfTrue="1">
      <formula>COUNTIF($D$361:$W$361,"a")&gt;0</formula>
    </cfRule>
  </conditionalFormatting>
  <conditionalFormatting sqref="C368">
    <cfRule type="expression" dxfId="529" priority="428" stopIfTrue="1">
      <formula>COUNTIF($D$365:$W$365,"a")&gt;0</formula>
    </cfRule>
  </conditionalFormatting>
  <conditionalFormatting sqref="C369">
    <cfRule type="expression" dxfId="528" priority="427" stopIfTrue="1">
      <formula>COUNTIF($D$367:$W$367,"a")&gt;0</formula>
    </cfRule>
  </conditionalFormatting>
  <conditionalFormatting sqref="D42">
    <cfRule type="expression" dxfId="527" priority="629" stopIfTrue="1">
      <formula>F42=0</formula>
    </cfRule>
  </conditionalFormatting>
  <conditionalFormatting sqref="D67">
    <cfRule type="expression" dxfId="526" priority="641" stopIfTrue="1">
      <formula>F67=0</formula>
    </cfRule>
  </conditionalFormatting>
  <conditionalFormatting sqref="D80">
    <cfRule type="expression" dxfId="525" priority="1136" stopIfTrue="1">
      <formula>F80=0</formula>
    </cfRule>
  </conditionalFormatting>
  <conditionalFormatting sqref="D87">
    <cfRule type="expression" dxfId="524" priority="1127" stopIfTrue="1">
      <formula>F87=0</formula>
    </cfRule>
  </conditionalFormatting>
  <conditionalFormatting sqref="D139">
    <cfRule type="expression" dxfId="523" priority="890" stopIfTrue="1">
      <formula>F139=0</formula>
    </cfRule>
  </conditionalFormatting>
  <conditionalFormatting sqref="D170">
    <cfRule type="expression" dxfId="522" priority="337" stopIfTrue="1">
      <formula>F170=0</formula>
    </cfRule>
  </conditionalFormatting>
  <conditionalFormatting sqref="D228">
    <cfRule type="expression" dxfId="521" priority="104" stopIfTrue="1">
      <formula>F228=0</formula>
    </cfRule>
  </conditionalFormatting>
  <conditionalFormatting sqref="D253">
    <cfRule type="expression" dxfId="520" priority="1116" stopIfTrue="1">
      <formula>F253=0</formula>
    </cfRule>
  </conditionalFormatting>
  <conditionalFormatting sqref="D275 D289">
    <cfRule type="expression" dxfId="519" priority="615" stopIfTrue="1">
      <formula>F275=0</formula>
    </cfRule>
  </conditionalFormatting>
  <conditionalFormatting sqref="D283:D287 F283:F287 H283:H287 J283:J287 L283:L287 N283:N287 P283:P287 R283:R287 T283:T287 V283:V287 D594:W605">
    <cfRule type="cellIs" dxfId="518" priority="557" stopIfTrue="1" operator="equal">
      <formula>"a"</formula>
    </cfRule>
    <cfRule type="cellIs" dxfId="517" priority="558" stopIfTrue="1" operator="equal">
      <formula>"s"</formula>
    </cfRule>
  </conditionalFormatting>
  <conditionalFormatting sqref="D296 F296 H296 J296 L296 N296 P296 R296 T296 V296 D298:W300 D310:W310">
    <cfRule type="cellIs" dxfId="516" priority="546" stopIfTrue="1" operator="equal">
      <formula>"a"</formula>
    </cfRule>
    <cfRule type="cellIs" dxfId="515" priority="547" stopIfTrue="1" operator="equal">
      <formula>"s"</formula>
    </cfRule>
  </conditionalFormatting>
  <conditionalFormatting sqref="D302 D372">
    <cfRule type="expression" dxfId="514" priority="544" stopIfTrue="1">
      <formula>F302=0</formula>
    </cfRule>
  </conditionalFormatting>
  <conditionalFormatting sqref="D376 F376 H376 J376 L376 N376 P376 R376 T376 V376">
    <cfRule type="cellIs" dxfId="513" priority="191" stopIfTrue="1" operator="equal">
      <formula>"s"</formula>
    </cfRule>
    <cfRule type="cellIs" dxfId="512" priority="190" stopIfTrue="1" operator="equal">
      <formula>"a"</formula>
    </cfRule>
  </conditionalFormatting>
  <conditionalFormatting sqref="D378 F378 H378 J378 L378 N378 P378 R378 T378 V378">
    <cfRule type="cellIs" dxfId="511" priority="186" stopIfTrue="1" operator="equal">
      <formula>"a"</formula>
    </cfRule>
    <cfRule type="cellIs" dxfId="510" priority="187" stopIfTrue="1" operator="equal">
      <formula>"s"</formula>
    </cfRule>
  </conditionalFormatting>
  <conditionalFormatting sqref="D380 F380 H380 J380 L380 N380 P380 R380 T380 V380">
    <cfRule type="cellIs" dxfId="509" priority="206" stopIfTrue="1" operator="equal">
      <formula>"a"</formula>
    </cfRule>
    <cfRule type="cellIs" dxfId="508" priority="207" stopIfTrue="1" operator="equal">
      <formula>"s"</formula>
    </cfRule>
  </conditionalFormatting>
  <conditionalFormatting sqref="D382:D383 F382:F383 H382:H383 J382:J383 L382:L383 N382:N383 P382:P383 R382:R383 T382:T383 V382:V383">
    <cfRule type="cellIs" dxfId="507" priority="194" stopIfTrue="1" operator="equal">
      <formula>"a"</formula>
    </cfRule>
    <cfRule type="cellIs" dxfId="506" priority="195" stopIfTrue="1" operator="equal">
      <formula>"s"</formula>
    </cfRule>
  </conditionalFormatting>
  <conditionalFormatting sqref="D385">
    <cfRule type="expression" dxfId="505" priority="211" stopIfTrue="1">
      <formula>F385=0</formula>
    </cfRule>
  </conditionalFormatting>
  <conditionalFormatting sqref="D401 F401 H401 J401 L401 N401 P401 R401 T401 V401">
    <cfRule type="cellIs" dxfId="504" priority="39" stopIfTrue="1" operator="equal">
      <formula>"a"</formula>
    </cfRule>
    <cfRule type="cellIs" dxfId="503" priority="40" stopIfTrue="1" operator="equal">
      <formula>"s"</formula>
    </cfRule>
  </conditionalFormatting>
  <conditionalFormatting sqref="D405 F405 H405 J405 L405 N405 P405 R405 T405 V405">
    <cfRule type="cellIs" dxfId="502" priority="35" stopIfTrue="1" operator="equal">
      <formula>"a"</formula>
    </cfRule>
    <cfRule type="cellIs" dxfId="501" priority="36" stopIfTrue="1" operator="equal">
      <formula>"s"</formula>
    </cfRule>
  </conditionalFormatting>
  <conditionalFormatting sqref="D407">
    <cfRule type="expression" dxfId="500" priority="419" stopIfTrue="1">
      <formula>F407=0</formula>
    </cfRule>
  </conditionalFormatting>
  <conditionalFormatting sqref="D409:D410 F409:F410 H409:H410 J409:J410 L409:L410 N409:N410 P409:P410 R409:R410 T409:T410 V409:V410">
    <cfRule type="cellIs" dxfId="499" priority="848" stopIfTrue="1" operator="equal">
      <formula>"a"</formula>
    </cfRule>
    <cfRule type="cellIs" dxfId="498" priority="849" stopIfTrue="1" operator="equal">
      <formula>"s"</formula>
    </cfRule>
  </conditionalFormatting>
  <conditionalFormatting sqref="D412">
    <cfRule type="expression" dxfId="497" priority="856" stopIfTrue="1">
      <formula>F412=0</formula>
    </cfRule>
  </conditionalFormatting>
  <conditionalFormatting sqref="D430">
    <cfRule type="expression" dxfId="496" priority="180" stopIfTrue="1">
      <formula>F430=0</formula>
    </cfRule>
  </conditionalFormatting>
  <conditionalFormatting sqref="D434:D435 F434:F435 H434:H435 J434:J435 L434:L435 N434:N435 P434:P435 R434:R435 T434:T435 V434:V435">
    <cfRule type="cellIs" dxfId="495" priority="796" stopIfTrue="1" operator="equal">
      <formula>"a"</formula>
    </cfRule>
    <cfRule type="cellIs" dxfId="494" priority="797" stopIfTrue="1" operator="equal">
      <formula>"s"</formula>
    </cfRule>
  </conditionalFormatting>
  <conditionalFormatting sqref="D452:D455 F452:F455 H452:H455 J452:J455 L452:L455 N452:N455 P452:P455 R452:R455 T452:T455 V452:V455 D463 F463 H463 J463 L463 N463 P463 R463 T463 V463 D465:D466 F465:F466 H465:H466 J465:J466 L465:L466 N465:N466 P465:P466 R465:R466 T465:T466 V465:V466 D468:D470 F468:F470 H468:H470 J468:J470 L468:L470 N468:N470 P468:P470 R468:R470 T468:T470 V468:V470 D472 F472 H472 J472 L472 N472 P472 R472 T472 V472 D476:W476 D477:D479 F477:F479 H477:H479 J477:J479 L477:L479 N477:N479 P477:P479 R477:R479 T477:T479 V477:V479 D484:D486 F484:F486 H484:H486 J484:J486 L484:L486 N484:N486 P484:P486 R484:R486 T484:T486 V484:V486">
    <cfRule type="cellIs" dxfId="493" priority="399" stopIfTrue="1" operator="equal">
      <formula>"s"</formula>
    </cfRule>
    <cfRule type="cellIs" dxfId="492" priority="398" stopIfTrue="1" operator="equal">
      <formula>"a"</formula>
    </cfRule>
  </conditionalFormatting>
  <conditionalFormatting sqref="D457 D474 D481 D492 D507">
    <cfRule type="expression" dxfId="491" priority="394" stopIfTrue="1">
      <formula>F457=0</formula>
    </cfRule>
  </conditionalFormatting>
  <conditionalFormatting sqref="D488:D490 F488:F490 H488:H490 J488:J490 L488:L490 N488:N490 P488:P490 R488:R490 T488:T490 V488:V490">
    <cfRule type="cellIs" dxfId="490" priority="58" stopIfTrue="1" operator="equal">
      <formula>"a"</formula>
    </cfRule>
    <cfRule type="cellIs" dxfId="489" priority="59" stopIfTrue="1" operator="equal">
      <formula>"s"</formula>
    </cfRule>
  </conditionalFormatting>
  <conditionalFormatting sqref="D495:D501 F495:F501 H495:H501 J495:J501 L495:L501 N495:N501 P495:P501 R495:R501 T495:T501 V495:V501 D503:D505 F503:F505 H503:H505 J503:J505 L503:L505 N503:N505 P503:P505 R503:R505 T503:T505 V503:V505">
    <cfRule type="cellIs" dxfId="488" priority="386" stopIfTrue="1" operator="equal">
      <formula>"s"</formula>
    </cfRule>
    <cfRule type="cellIs" dxfId="487" priority="385" stopIfTrue="1" operator="equal">
      <formula>"a"</formula>
    </cfRule>
  </conditionalFormatting>
  <conditionalFormatting sqref="D17:E17 D22:E22 D30 D37:E37 D53:E53 D121:E121 D148:E148 D152:E152 D161:E161 D190 D199:E199 D207:E207 D215:E215 D220:E220 D294:E294 D389:E389 D393:E393 D425:E425 D437:E437 D441:E441 D450:E450 D519 D530 D543:E543 D552:E552 D567 D572:E572 D581:E581 D592:E592 D607 D616:E616 D631:E631 D645:E645">
    <cfRule type="expression" dxfId="486" priority="1186" stopIfTrue="1">
      <formula>F17=0</formula>
    </cfRule>
  </conditionalFormatting>
  <conditionalFormatting sqref="D106:E106">
    <cfRule type="expression" dxfId="485" priority="622" stopIfTrue="1">
      <formula>F106=0</formula>
    </cfRule>
  </conditionalFormatting>
  <conditionalFormatting sqref="D127:E127">
    <cfRule type="expression" dxfId="484" priority="917" stopIfTrue="1">
      <formula>F127=0</formula>
    </cfRule>
  </conditionalFormatting>
  <conditionalFormatting sqref="D6:W15 D19:W20 D32:W35 D44:W51 D85:W85 D150:W150 D155:W159 D193:W197 D201:W205 D209:W213 D217:W218 D291:W292 D305:W307 D387:W387 D391:W391 D439:W439 D443:W443 D444:D448 F444:F448 H444:H448 J444:J448 L444:L448 N444:N448 P444:P448 R444:R448 T444:T448 V444:V448 D510:W517 D521:W528 D532:W541 D545:D550 F545:F550 H545:H550 J545:J550 L545:L550 N545:N550 P545:P550 R545:R550 T545:T550 V545:V550 D555:W557 D559:W565 D569:W570 D575:W575 D577:W579">
    <cfRule type="cellIs" dxfId="483" priority="1260" stopIfTrue="1" operator="equal">
      <formula>"a"</formula>
    </cfRule>
    <cfRule type="cellIs" dxfId="482" priority="1261" stopIfTrue="1" operator="equal">
      <formula>"s"</formula>
    </cfRule>
  </conditionalFormatting>
  <conditionalFormatting sqref="D24:W28">
    <cfRule type="cellIs" dxfId="481" priority="657" stopIfTrue="1" operator="equal">
      <formula>"s"</formula>
    </cfRule>
    <cfRule type="cellIs" dxfId="480" priority="656" stopIfTrue="1" operator="equal">
      <formula>"a"</formula>
    </cfRule>
  </conditionalFormatting>
  <conditionalFormatting sqref="D39:W40">
    <cfRule type="cellIs" dxfId="479" priority="630" stopIfTrue="1" operator="equal">
      <formula>"a"</formula>
    </cfRule>
    <cfRule type="cellIs" dxfId="478" priority="631" stopIfTrue="1" operator="equal">
      <formula>"s"</formula>
    </cfRule>
  </conditionalFormatting>
  <conditionalFormatting sqref="D55:W65">
    <cfRule type="cellIs" dxfId="477" priority="294" stopIfTrue="1" operator="equal">
      <formula>"s"</formula>
    </cfRule>
    <cfRule type="cellIs" dxfId="476" priority="293" stopIfTrue="1" operator="equal">
      <formula>"a"</formula>
    </cfRule>
  </conditionalFormatting>
  <conditionalFormatting sqref="D70:W73 D75:W78">
    <cfRule type="cellIs" dxfId="475" priority="1138" stopIfTrue="1" operator="equal">
      <formula>"a"</formula>
    </cfRule>
    <cfRule type="cellIs" dxfId="474" priority="1139" stopIfTrue="1" operator="equal">
      <formula>"s"</formula>
    </cfRule>
  </conditionalFormatting>
  <conditionalFormatting sqref="D82:W83">
    <cfRule type="cellIs" dxfId="473" priority="637" stopIfTrue="1" operator="equal">
      <formula>"a"</formula>
    </cfRule>
    <cfRule type="cellIs" dxfId="472" priority="638" stopIfTrue="1" operator="equal">
      <formula>"s"</formula>
    </cfRule>
  </conditionalFormatting>
  <conditionalFormatting sqref="D109:W119 D223:D226 F223:F226 H223:H226 J223:J226 L223:L226 N223:N226 P223:P226 R223:R226 T223:T226 V223:V226">
    <cfRule type="cellIs" dxfId="471" priority="88" stopIfTrue="1" operator="equal">
      <formula>"a"</formula>
    </cfRule>
    <cfRule type="cellIs" dxfId="470" priority="89" stopIfTrue="1" operator="equal">
      <formula>"s"</formula>
    </cfRule>
  </conditionalFormatting>
  <conditionalFormatting sqref="D124:W125">
    <cfRule type="cellIs" dxfId="469" priority="914" stopIfTrue="1" operator="equal">
      <formula>"s"</formula>
    </cfRule>
    <cfRule type="cellIs" dxfId="468" priority="913" stopIfTrue="1" operator="equal">
      <formula>"a"</formula>
    </cfRule>
  </conditionalFormatting>
  <conditionalFormatting sqref="D130:W137">
    <cfRule type="cellIs" dxfId="467" priority="893" stopIfTrue="1" operator="equal">
      <formula>"s"</formula>
    </cfRule>
    <cfRule type="cellIs" dxfId="466" priority="892" stopIfTrue="1" operator="equal">
      <formula>"a"</formula>
    </cfRule>
  </conditionalFormatting>
  <conditionalFormatting sqref="D141:W146">
    <cfRule type="cellIs" dxfId="465" priority="49" stopIfTrue="1" operator="equal">
      <formula>"s"</formula>
    </cfRule>
    <cfRule type="cellIs" dxfId="464" priority="48" stopIfTrue="1" operator="equal">
      <formula>"a"</formula>
    </cfRule>
  </conditionalFormatting>
  <conditionalFormatting sqref="D163:W168">
    <cfRule type="cellIs" dxfId="463" priority="333" stopIfTrue="1" operator="equal">
      <formula>"a"</formula>
    </cfRule>
    <cfRule type="cellIs" dxfId="462" priority="334" stopIfTrue="1" operator="equal">
      <formula>"s"</formula>
    </cfRule>
  </conditionalFormatting>
  <conditionalFormatting sqref="D173:W175">
    <cfRule type="cellIs" dxfId="461" priority="278" stopIfTrue="1" operator="equal">
      <formula>"a"</formula>
    </cfRule>
    <cfRule type="cellIs" dxfId="460" priority="279" stopIfTrue="1" operator="equal">
      <formula>"s"</formula>
    </cfRule>
  </conditionalFormatting>
  <conditionalFormatting sqref="D178:W178 D180:W180 D182:W182">
    <cfRule type="cellIs" dxfId="459" priority="291" stopIfTrue="1" operator="equal">
      <formula>"s"</formula>
    </cfRule>
    <cfRule type="cellIs" dxfId="458" priority="290" stopIfTrue="1" operator="equal">
      <formula>"a"</formula>
    </cfRule>
  </conditionalFormatting>
  <conditionalFormatting sqref="D184:W185">
    <cfRule type="cellIs" dxfId="457" priority="267" stopIfTrue="1" operator="equal">
      <formula>"s"</formula>
    </cfRule>
    <cfRule type="cellIs" dxfId="456" priority="266" stopIfTrue="1" operator="equal">
      <formula>"a"</formula>
    </cfRule>
  </conditionalFormatting>
  <conditionalFormatting sqref="D187:W188">
    <cfRule type="cellIs" dxfId="455" priority="274" stopIfTrue="1" operator="equal">
      <formula>"a"</formula>
    </cfRule>
    <cfRule type="cellIs" dxfId="454" priority="275" stopIfTrue="1" operator="equal">
      <formula>"s"</formula>
    </cfRule>
  </conditionalFormatting>
  <conditionalFormatting sqref="D231:W232">
    <cfRule type="cellIs" dxfId="453" priority="219" stopIfTrue="1" operator="equal">
      <formula>"a"</formula>
    </cfRule>
    <cfRule type="cellIs" dxfId="452" priority="220" stopIfTrue="1" operator="equal">
      <formula>"s"</formula>
    </cfRule>
  </conditionalFormatting>
  <conditionalFormatting sqref="D235:W235">
    <cfRule type="cellIs" dxfId="451" priority="139" stopIfTrue="1" operator="equal">
      <formula>"s"</formula>
    </cfRule>
    <cfRule type="cellIs" dxfId="450" priority="138" stopIfTrue="1" operator="equal">
      <formula>"a"</formula>
    </cfRule>
  </conditionalFormatting>
  <conditionalFormatting sqref="D237:W237">
    <cfRule type="cellIs" dxfId="449" priority="256" stopIfTrue="1" operator="equal">
      <formula>"s"</formula>
    </cfRule>
    <cfRule type="cellIs" dxfId="448" priority="255" stopIfTrue="1" operator="equal">
      <formula>"a"</formula>
    </cfRule>
  </conditionalFormatting>
  <conditionalFormatting sqref="D239:W240">
    <cfRule type="cellIs" dxfId="447" priority="135" stopIfTrue="1" operator="equal">
      <formula>"s"</formula>
    </cfRule>
    <cfRule type="cellIs" dxfId="446" priority="134" stopIfTrue="1" operator="equal">
      <formula>"a"</formula>
    </cfRule>
  </conditionalFormatting>
  <conditionalFormatting sqref="D242:W247">
    <cfRule type="cellIs" dxfId="445" priority="3" stopIfTrue="1" operator="equal">
      <formula>"a"</formula>
    </cfRule>
    <cfRule type="cellIs" dxfId="444" priority="4" stopIfTrue="1" operator="equal">
      <formula>"s"</formula>
    </cfRule>
  </conditionalFormatting>
  <conditionalFormatting sqref="D249:W251">
    <cfRule type="cellIs" dxfId="443" priority="216" stopIfTrue="1" operator="equal">
      <formula>"s"</formula>
    </cfRule>
    <cfRule type="cellIs" dxfId="442" priority="215" stopIfTrue="1" operator="equal">
      <formula>"a"</formula>
    </cfRule>
  </conditionalFormatting>
  <conditionalFormatting sqref="D256:W256 D258:W258 D260:W262 D278 F278 H278 J278 L278 N278 P278 R278 T278 V278 D280 F280 H280 J280 L280 N280 P280 R280 T280 V280">
    <cfRule type="cellIs" dxfId="441" priority="617" stopIfTrue="1" operator="equal">
      <formula>"a"</formula>
    </cfRule>
    <cfRule type="cellIs" dxfId="440" priority="618" stopIfTrue="1" operator="equal">
      <formula>"s"</formula>
    </cfRule>
  </conditionalFormatting>
  <conditionalFormatting sqref="D264:W264">
    <cfRule type="cellIs" dxfId="439" priority="608" stopIfTrue="1" operator="equal">
      <formula>"a"</formula>
    </cfRule>
    <cfRule type="cellIs" dxfId="438" priority="609" stopIfTrue="1" operator="equal">
      <formula>"s"</formula>
    </cfRule>
  </conditionalFormatting>
  <conditionalFormatting sqref="D267:W269">
    <cfRule type="cellIs" dxfId="437" priority="594" stopIfTrue="1" operator="equal">
      <formula>"a"</formula>
    </cfRule>
    <cfRule type="cellIs" dxfId="436" priority="595" stopIfTrue="1" operator="equal">
      <formula>"s"</formula>
    </cfRule>
  </conditionalFormatting>
  <conditionalFormatting sqref="D271:W273">
    <cfRule type="cellIs" dxfId="435" priority="582" stopIfTrue="1" operator="equal">
      <formula>"s"</formula>
    </cfRule>
    <cfRule type="cellIs" dxfId="434" priority="581" stopIfTrue="1" operator="equal">
      <formula>"a"</formula>
    </cfRule>
  </conditionalFormatting>
  <conditionalFormatting sqref="D312:W318">
    <cfRule type="cellIs" dxfId="433" priority="534" stopIfTrue="1" operator="equal">
      <formula>"s"</formula>
    </cfRule>
    <cfRule type="cellIs" dxfId="432" priority="533" stopIfTrue="1" operator="equal">
      <formula>"a"</formula>
    </cfRule>
  </conditionalFormatting>
  <conditionalFormatting sqref="D320:W320">
    <cfRule type="cellIs" dxfId="431" priority="524" stopIfTrue="1" operator="equal">
      <formula>"s"</formula>
    </cfRule>
    <cfRule type="cellIs" dxfId="430" priority="523" stopIfTrue="1" operator="equal">
      <formula>"a"</formula>
    </cfRule>
  </conditionalFormatting>
  <conditionalFormatting sqref="D322:W330">
    <cfRule type="cellIs" dxfId="429" priority="466" stopIfTrue="1" operator="equal">
      <formula>"a"</formula>
    </cfRule>
    <cfRule type="cellIs" dxfId="428" priority="467" stopIfTrue="1" operator="equal">
      <formula>"s"</formula>
    </cfRule>
  </conditionalFormatting>
  <conditionalFormatting sqref="D332:W332">
    <cfRule type="cellIs" dxfId="427" priority="511" stopIfTrue="1" operator="equal">
      <formula>"s"</formula>
    </cfRule>
    <cfRule type="cellIs" dxfId="426" priority="510" stopIfTrue="1" operator="equal">
      <formula>"a"</formula>
    </cfRule>
  </conditionalFormatting>
  <conditionalFormatting sqref="D334:W342">
    <cfRule type="cellIs" dxfId="425" priority="514" stopIfTrue="1" operator="equal">
      <formula>"s"</formula>
    </cfRule>
    <cfRule type="cellIs" dxfId="424" priority="513" stopIfTrue="1" operator="equal">
      <formula>"a"</formula>
    </cfRule>
  </conditionalFormatting>
  <conditionalFormatting sqref="D345:W345">
    <cfRule type="cellIs" dxfId="423" priority="505" stopIfTrue="1" operator="equal">
      <formula>"a"</formula>
    </cfRule>
    <cfRule type="cellIs" dxfId="422" priority="506" stopIfTrue="1" operator="equal">
      <formula>"s"</formula>
    </cfRule>
  </conditionalFormatting>
  <conditionalFormatting sqref="D347:W352">
    <cfRule type="cellIs" dxfId="421" priority="457" stopIfTrue="1" operator="equal">
      <formula>"a"</formula>
    </cfRule>
    <cfRule type="cellIs" dxfId="420" priority="458" stopIfTrue="1" operator="equal">
      <formula>"s"</formula>
    </cfRule>
  </conditionalFormatting>
  <conditionalFormatting sqref="D354:W354">
    <cfRule type="cellIs" dxfId="419" priority="496" stopIfTrue="1" operator="equal">
      <formula>"s"</formula>
    </cfRule>
    <cfRule type="cellIs" dxfId="418" priority="495" stopIfTrue="1" operator="equal">
      <formula>"a"</formula>
    </cfRule>
  </conditionalFormatting>
  <conditionalFormatting sqref="D356:W361">
    <cfRule type="cellIs" dxfId="417" priority="499" stopIfTrue="1" operator="equal">
      <formula>"s"</formula>
    </cfRule>
    <cfRule type="cellIs" dxfId="416" priority="498" stopIfTrue="1" operator="equal">
      <formula>"a"</formula>
    </cfRule>
  </conditionalFormatting>
  <conditionalFormatting sqref="D363:W363">
    <cfRule type="cellIs" dxfId="415" priority="489" stopIfTrue="1" operator="equal">
      <formula>"s"</formula>
    </cfRule>
    <cfRule type="cellIs" dxfId="414" priority="488" stopIfTrue="1" operator="equal">
      <formula>"a"</formula>
    </cfRule>
  </conditionalFormatting>
  <conditionalFormatting sqref="D365:W367">
    <cfRule type="cellIs" dxfId="413" priority="485" stopIfTrue="1" operator="equal">
      <formula>"s"</formula>
    </cfRule>
    <cfRule type="cellIs" dxfId="412" priority="484" stopIfTrue="1" operator="equal">
      <formula>"a"</formula>
    </cfRule>
  </conditionalFormatting>
  <conditionalFormatting sqref="D370:W370">
    <cfRule type="cellIs" dxfId="411" priority="131" stopIfTrue="1" operator="equal">
      <formula>"s"</formula>
    </cfRule>
    <cfRule type="cellIs" dxfId="410" priority="130" stopIfTrue="1" operator="equal">
      <formula>"a"</formula>
    </cfRule>
  </conditionalFormatting>
  <conditionalFormatting sqref="D396:W397 D399:W400">
    <cfRule type="cellIs" dxfId="409" priority="30" stopIfTrue="1" operator="equal">
      <formula>"a"</formula>
    </cfRule>
    <cfRule type="cellIs" dxfId="408" priority="31" stopIfTrue="1" operator="equal">
      <formula>"s"</formula>
    </cfRule>
  </conditionalFormatting>
  <conditionalFormatting sqref="D403:W404">
    <cfRule type="cellIs" dxfId="407" priority="33" stopIfTrue="1" operator="equal">
      <formula>"a"</formula>
    </cfRule>
    <cfRule type="cellIs" dxfId="406" priority="34" stopIfTrue="1" operator="equal">
      <formula>"s"</formula>
    </cfRule>
  </conditionalFormatting>
  <conditionalFormatting sqref="D415:W417">
    <cfRule type="cellIs" dxfId="405" priority="127" stopIfTrue="1" operator="equal">
      <formula>"s"</formula>
    </cfRule>
    <cfRule type="cellIs" dxfId="404" priority="126" stopIfTrue="1" operator="equal">
      <formula>"a"</formula>
    </cfRule>
  </conditionalFormatting>
  <conditionalFormatting sqref="D419:W423">
    <cfRule type="cellIs" dxfId="403" priority="109" stopIfTrue="1" operator="equal">
      <formula>"a"</formula>
    </cfRule>
    <cfRule type="cellIs" dxfId="402" priority="110" stopIfTrue="1" operator="equal">
      <formula>"s"</formula>
    </cfRule>
  </conditionalFormatting>
  <conditionalFormatting sqref="D428:W428">
    <cfRule type="cellIs" dxfId="401" priority="182" stopIfTrue="1" operator="equal">
      <formula>"a"</formula>
    </cfRule>
    <cfRule type="cellIs" dxfId="400" priority="183" stopIfTrue="1" operator="equal">
      <formula>"s"</formula>
    </cfRule>
  </conditionalFormatting>
  <conditionalFormatting sqref="D433:W433">
    <cfRule type="cellIs" dxfId="399" priority="800" stopIfTrue="1" operator="equal">
      <formula>"s"</formula>
    </cfRule>
    <cfRule type="cellIs" dxfId="398" priority="799" stopIfTrue="1" operator="equal">
      <formula>"a"</formula>
    </cfRule>
  </conditionalFormatting>
  <conditionalFormatting sqref="D460:W461">
    <cfRule type="cellIs" dxfId="397" priority="390" stopIfTrue="1" operator="equal">
      <formula>"a"</formula>
    </cfRule>
    <cfRule type="cellIs" dxfId="396" priority="391" stopIfTrue="1" operator="equal">
      <formula>"s"</formula>
    </cfRule>
  </conditionalFormatting>
  <conditionalFormatting sqref="D583:W590">
    <cfRule type="cellIs" dxfId="395" priority="1035" stopIfTrue="1" operator="equal">
      <formula>"s"</formula>
    </cfRule>
    <cfRule type="cellIs" dxfId="394" priority="1034" stopIfTrue="1" operator="equal">
      <formula>"a"</formula>
    </cfRule>
  </conditionalFormatting>
  <conditionalFormatting sqref="D609:W614">
    <cfRule type="cellIs" dxfId="393" priority="802" stopIfTrue="1" operator="equal">
      <formula>"a"</formula>
    </cfRule>
    <cfRule type="cellIs" dxfId="392" priority="803" stopIfTrue="1" operator="equal">
      <formula>"s"</formula>
    </cfRule>
  </conditionalFormatting>
  <conditionalFormatting sqref="D619:W621">
    <cfRule type="cellIs" dxfId="391" priority="153" stopIfTrue="1" operator="equal">
      <formula>"s"</formula>
    </cfRule>
    <cfRule type="cellIs" dxfId="390" priority="152" stopIfTrue="1" operator="equal">
      <formula>"a"</formula>
    </cfRule>
  </conditionalFormatting>
  <conditionalFormatting sqref="D623:W625">
    <cfRule type="cellIs" dxfId="389" priority="148" stopIfTrue="1" operator="equal">
      <formula>"s"</formula>
    </cfRule>
    <cfRule type="cellIs" dxfId="388" priority="147" stopIfTrue="1" operator="equal">
      <formula>"a"</formula>
    </cfRule>
  </conditionalFormatting>
  <conditionalFormatting sqref="D627:W629">
    <cfRule type="cellIs" dxfId="387" priority="144" stopIfTrue="1" operator="equal">
      <formula>"s"</formula>
    </cfRule>
    <cfRule type="cellIs" dxfId="386" priority="143" stopIfTrue="1" operator="equal">
      <formula>"a"</formula>
    </cfRule>
  </conditionalFormatting>
  <conditionalFormatting sqref="D634:W643">
    <cfRule type="cellIs" dxfId="385" priority="331" stopIfTrue="1" operator="equal">
      <formula>"a"</formula>
    </cfRule>
    <cfRule type="cellIs" dxfId="384" priority="332" stopIfTrue="1" operator="equal">
      <formula>"s"</formula>
    </cfRule>
  </conditionalFormatting>
  <conditionalFormatting sqref="U90 D90:T94 V90:W94 U92:U94 D97:W99 D101:W102 D104:W104">
    <cfRule type="cellIs" dxfId="383" priority="624" stopIfTrue="1" operator="equal">
      <formula>"a"</formula>
    </cfRule>
    <cfRule type="cellIs" dxfId="382" priority="625" stopIfTrue="1" operator="equal">
      <formula>"s"</formula>
    </cfRule>
  </conditionalFormatting>
  <conditionalFormatting sqref="Y16">
    <cfRule type="cellIs" dxfId="381" priority="675" stopIfTrue="1" operator="lessThan">
      <formula>F17</formula>
    </cfRule>
    <cfRule type="cellIs" dxfId="380" priority="674" stopIfTrue="1" operator="greaterThan">
      <formula>Z16</formula>
    </cfRule>
  </conditionalFormatting>
  <conditionalFormatting sqref="Y19">
    <cfRule type="expression" dxfId="379" priority="1270" stopIfTrue="1">
      <formula>SUM($AA$20:$AA$20)&gt;0</formula>
    </cfRule>
  </conditionalFormatting>
  <conditionalFormatting sqref="Y20">
    <cfRule type="expression" dxfId="378" priority="1271" stopIfTrue="1">
      <formula>SUM($AA$20)&gt;0</formula>
    </cfRule>
  </conditionalFormatting>
  <conditionalFormatting sqref="Y21">
    <cfRule type="cellIs" dxfId="377" priority="677" stopIfTrue="1" operator="lessThan">
      <formula>F22</formula>
    </cfRule>
    <cfRule type="cellIs" dxfId="376" priority="676" stopIfTrue="1" operator="greaterThan">
      <formula>Z21</formula>
    </cfRule>
  </conditionalFormatting>
  <conditionalFormatting sqref="Y25">
    <cfRule type="expression" dxfId="375" priority="647" stopIfTrue="1">
      <formula>AA27&gt;0</formula>
    </cfRule>
  </conditionalFormatting>
  <conditionalFormatting sqref="Y26">
    <cfRule type="expression" dxfId="374" priority="646" stopIfTrue="1">
      <formula>AA27&gt;0</formula>
    </cfRule>
  </conditionalFormatting>
  <conditionalFormatting sqref="Y27">
    <cfRule type="expression" dxfId="373" priority="648" stopIfTrue="1">
      <formula>SUM(AA27)&gt;0</formula>
    </cfRule>
  </conditionalFormatting>
  <conditionalFormatting sqref="Y29">
    <cfRule type="cellIs" dxfId="372" priority="679" stopIfTrue="1" operator="lessThan">
      <formula>F30</formula>
    </cfRule>
    <cfRule type="cellIs" dxfId="371" priority="678" stopIfTrue="1" operator="greaterThan">
      <formula>Z29</formula>
    </cfRule>
  </conditionalFormatting>
  <conditionalFormatting sqref="Y36">
    <cfRule type="cellIs" dxfId="370" priority="681" stopIfTrue="1" operator="lessThan">
      <formula>F37</formula>
    </cfRule>
    <cfRule type="cellIs" dxfId="369" priority="680" stopIfTrue="1" operator="greaterThan">
      <formula>Z36</formula>
    </cfRule>
  </conditionalFormatting>
  <conditionalFormatting sqref="Y41">
    <cfRule type="cellIs" dxfId="368" priority="627" stopIfTrue="1" operator="greaterThan">
      <formula>Z41</formula>
    </cfRule>
    <cfRule type="cellIs" dxfId="367" priority="628" stopIfTrue="1" operator="lessThan">
      <formula>F42</formula>
    </cfRule>
  </conditionalFormatting>
  <conditionalFormatting sqref="Y52">
    <cfRule type="cellIs" dxfId="366" priority="683" stopIfTrue="1" operator="lessThan">
      <formula>F53</formula>
    </cfRule>
    <cfRule type="cellIs" dxfId="365" priority="682" stopIfTrue="1" operator="greaterThan">
      <formula>Z52</formula>
    </cfRule>
  </conditionalFormatting>
  <conditionalFormatting sqref="Y66">
    <cfRule type="cellIs" dxfId="364" priority="640" stopIfTrue="1" operator="lessThan">
      <formula>F67</formula>
    </cfRule>
    <cfRule type="cellIs" dxfId="363" priority="639" stopIfTrue="1" operator="greaterThan">
      <formula>Z66</formula>
    </cfRule>
  </conditionalFormatting>
  <conditionalFormatting sqref="Y79">
    <cfRule type="cellIs" dxfId="362" priority="684" stopIfTrue="1" operator="greaterThan">
      <formula>Z79</formula>
    </cfRule>
    <cfRule type="cellIs" dxfId="361" priority="685" stopIfTrue="1" operator="lessThan">
      <formula>F80</formula>
    </cfRule>
  </conditionalFormatting>
  <conditionalFormatting sqref="Y86">
    <cfRule type="cellIs" dxfId="360" priority="687" stopIfTrue="1" operator="lessThan">
      <formula>F87</formula>
    </cfRule>
    <cfRule type="cellIs" dxfId="359" priority="686" stopIfTrue="1" operator="greaterThan">
      <formula>Z86</formula>
    </cfRule>
  </conditionalFormatting>
  <conditionalFormatting sqref="Y105">
    <cfRule type="cellIs" dxfId="358" priority="621" stopIfTrue="1" operator="lessThan">
      <formula>F106</formula>
    </cfRule>
    <cfRule type="cellIs" dxfId="357" priority="620" stopIfTrue="1" operator="greaterThan">
      <formula>Z105</formula>
    </cfRule>
  </conditionalFormatting>
  <conditionalFormatting sqref="Y115">
    <cfRule type="expression" dxfId="356" priority="823" stopIfTrue="1">
      <formula>SUM(AA116)&gt;0</formula>
    </cfRule>
  </conditionalFormatting>
  <conditionalFormatting sqref="Y116">
    <cfRule type="expression" dxfId="355" priority="822" stopIfTrue="1">
      <formula>SUM(AA116)&gt;0</formula>
    </cfRule>
  </conditionalFormatting>
  <conditionalFormatting sqref="Y120">
    <cfRule type="cellIs" dxfId="354" priority="689" stopIfTrue="1" operator="lessThan">
      <formula>F121</formula>
    </cfRule>
    <cfRule type="cellIs" dxfId="353" priority="688" stopIfTrue="1" operator="greaterThan">
      <formula>Z120</formula>
    </cfRule>
  </conditionalFormatting>
  <conditionalFormatting sqref="Y126">
    <cfRule type="cellIs" dxfId="352" priority="691" stopIfTrue="1" operator="lessThan">
      <formula>F127</formula>
    </cfRule>
    <cfRule type="cellIs" dxfId="351" priority="690" stopIfTrue="1" operator="greaterThan">
      <formula>Z126</formula>
    </cfRule>
  </conditionalFormatting>
  <conditionalFormatting sqref="Y138">
    <cfRule type="cellIs" dxfId="350" priority="692" stopIfTrue="1" operator="greaterThan">
      <formula>Z138</formula>
    </cfRule>
    <cfRule type="cellIs" dxfId="349" priority="693" stopIfTrue="1" operator="lessThan">
      <formula>F139</formula>
    </cfRule>
  </conditionalFormatting>
  <conditionalFormatting sqref="Y143">
    <cfRule type="expression" dxfId="348" priority="44" stopIfTrue="1">
      <formula>SUM(AA144)&gt;0</formula>
    </cfRule>
  </conditionalFormatting>
  <conditionalFormatting sqref="Y144">
    <cfRule type="expression" dxfId="347" priority="43" stopIfTrue="1">
      <formula>SUM(AA144)&gt;0</formula>
    </cfRule>
  </conditionalFormatting>
  <conditionalFormatting sqref="Y147">
    <cfRule type="cellIs" dxfId="346" priority="694" stopIfTrue="1" operator="greaterThan">
      <formula>Z147</formula>
    </cfRule>
    <cfRule type="cellIs" dxfId="345" priority="695" stopIfTrue="1" operator="lessThan">
      <formula>F148</formula>
    </cfRule>
  </conditionalFormatting>
  <conditionalFormatting sqref="Y151">
    <cfRule type="cellIs" dxfId="344" priority="696" stopIfTrue="1" operator="greaterThan">
      <formula>Z151</formula>
    </cfRule>
    <cfRule type="cellIs" dxfId="343" priority="697" stopIfTrue="1" operator="lessThan">
      <formula>F152</formula>
    </cfRule>
  </conditionalFormatting>
  <conditionalFormatting sqref="Y160">
    <cfRule type="cellIs" dxfId="342" priority="698" stopIfTrue="1" operator="greaterThan">
      <formula>Z160</formula>
    </cfRule>
    <cfRule type="cellIs" dxfId="341" priority="699" stopIfTrue="1" operator="lessThan">
      <formula>F161</formula>
    </cfRule>
  </conditionalFormatting>
  <conditionalFormatting sqref="Y169">
    <cfRule type="cellIs" dxfId="340" priority="335" stopIfTrue="1" operator="greaterThan">
      <formula>Z169</formula>
    </cfRule>
    <cfRule type="cellIs" dxfId="339" priority="336" stopIfTrue="1" operator="lessThan">
      <formula>F170</formula>
    </cfRule>
  </conditionalFormatting>
  <conditionalFormatting sqref="Y189">
    <cfRule type="cellIs" dxfId="338" priority="700" stopIfTrue="1" operator="greaterThan">
      <formula>Z189</formula>
    </cfRule>
    <cfRule type="cellIs" dxfId="337" priority="701" stopIfTrue="1" operator="lessThan">
      <formula>F190</formula>
    </cfRule>
  </conditionalFormatting>
  <conditionalFormatting sqref="Y198">
    <cfRule type="cellIs" dxfId="336" priority="703" stopIfTrue="1" operator="lessThan">
      <formula>F199</formula>
    </cfRule>
    <cfRule type="cellIs" dxfId="335" priority="702" stopIfTrue="1" operator="greaterThan">
      <formula>Z198</formula>
    </cfRule>
  </conditionalFormatting>
  <conditionalFormatting sqref="Y206">
    <cfRule type="cellIs" dxfId="334" priority="705" stopIfTrue="1" operator="lessThan">
      <formula>F207</formula>
    </cfRule>
    <cfRule type="cellIs" dxfId="333" priority="704" stopIfTrue="1" operator="greaterThan">
      <formula>Z206</formula>
    </cfRule>
  </conditionalFormatting>
  <conditionalFormatting sqref="Y214">
    <cfRule type="cellIs" dxfId="332" priority="706" stopIfTrue="1" operator="greaterThan">
      <formula>Z214</formula>
    </cfRule>
    <cfRule type="cellIs" dxfId="331" priority="707" stopIfTrue="1" operator="lessThan">
      <formula>F215</formula>
    </cfRule>
  </conditionalFormatting>
  <conditionalFormatting sqref="Y219">
    <cfRule type="cellIs" dxfId="330" priority="708" stopIfTrue="1" operator="greaterThan">
      <formula>Z219</formula>
    </cfRule>
    <cfRule type="cellIs" dxfId="329" priority="709" stopIfTrue="1" operator="lessThan">
      <formula>F220</formula>
    </cfRule>
  </conditionalFormatting>
  <conditionalFormatting sqref="Y227">
    <cfRule type="cellIs" dxfId="328" priority="102" stopIfTrue="1" operator="greaterThan">
      <formula>Z227</formula>
    </cfRule>
    <cfRule type="cellIs" dxfId="327" priority="103" stopIfTrue="1" operator="lessThan">
      <formula>F228</formula>
    </cfRule>
  </conditionalFormatting>
  <conditionalFormatting sqref="Y252">
    <cfRule type="cellIs" dxfId="326" priority="710" stopIfTrue="1" operator="greaterThan">
      <formula>Z252</formula>
    </cfRule>
    <cfRule type="cellIs" dxfId="325" priority="711" stopIfTrue="1" operator="lessThan">
      <formula>F253</formula>
    </cfRule>
  </conditionalFormatting>
  <conditionalFormatting sqref="Y274 Y288">
    <cfRule type="cellIs" dxfId="324" priority="614" stopIfTrue="1" operator="lessThan">
      <formula>F275</formula>
    </cfRule>
    <cfRule type="cellIs" dxfId="323" priority="613" stopIfTrue="1" operator="greaterThan">
      <formula>Z274</formula>
    </cfRule>
  </conditionalFormatting>
  <conditionalFormatting sqref="Y293">
    <cfRule type="cellIs" dxfId="322" priority="1184" stopIfTrue="1" operator="greaterThan">
      <formula>Z293</formula>
    </cfRule>
    <cfRule type="cellIs" dxfId="321" priority="1185" stopIfTrue="1" operator="lessThan">
      <formula>F294</formula>
    </cfRule>
  </conditionalFormatting>
  <conditionalFormatting sqref="Y301 Y371">
    <cfRule type="cellIs" dxfId="320" priority="543" stopIfTrue="1" operator="lessThan">
      <formula>F302</formula>
    </cfRule>
    <cfRule type="cellIs" dxfId="319" priority="542" stopIfTrue="1" operator="greaterThan">
      <formula>Z301</formula>
    </cfRule>
  </conditionalFormatting>
  <conditionalFormatting sqref="Y317">
    <cfRule type="expression" dxfId="318" priority="527" stopIfTrue="1">
      <formula>SUM(AA318)&gt;0</formula>
    </cfRule>
  </conditionalFormatting>
  <conditionalFormatting sqref="Y318">
    <cfRule type="expression" dxfId="317" priority="526" stopIfTrue="1">
      <formula>SUM(AA318)&gt;0</formula>
    </cfRule>
  </conditionalFormatting>
  <conditionalFormatting sqref="Y384">
    <cfRule type="cellIs" dxfId="316" priority="210" stopIfTrue="1" operator="lessThan">
      <formula>F385</formula>
    </cfRule>
    <cfRule type="cellIs" dxfId="315" priority="209" stopIfTrue="1" operator="greaterThan">
      <formula>Z384</formula>
    </cfRule>
  </conditionalFormatting>
  <conditionalFormatting sqref="Y388">
    <cfRule type="cellIs" dxfId="314" priority="722" stopIfTrue="1" operator="greaterThan">
      <formula>Z388</formula>
    </cfRule>
    <cfRule type="cellIs" dxfId="313" priority="723" stopIfTrue="1" operator="lessThan">
      <formula>F389</formula>
    </cfRule>
  </conditionalFormatting>
  <conditionalFormatting sqref="Y392">
    <cfRule type="cellIs" dxfId="312" priority="724" stopIfTrue="1" operator="greaterThan">
      <formula>Z392</formula>
    </cfRule>
    <cfRule type="cellIs" dxfId="311" priority="725" stopIfTrue="1" operator="lessThan">
      <formula>F393</formula>
    </cfRule>
  </conditionalFormatting>
  <conditionalFormatting sqref="Y396:Y397">
    <cfRule type="expression" dxfId="310" priority="29" stopIfTrue="1">
      <formula>SUM($AA$371:$AA$372)&gt;0</formula>
    </cfRule>
  </conditionalFormatting>
  <conditionalFormatting sqref="Y399:Y400">
    <cfRule type="expression" dxfId="309" priority="28" stopIfTrue="1">
      <formula>AA399&gt;0</formula>
    </cfRule>
  </conditionalFormatting>
  <conditionalFormatting sqref="Y401 Y403:Y404">
    <cfRule type="expression" dxfId="308" priority="32" stopIfTrue="1">
      <formula>$AA$374&gt;0</formula>
    </cfRule>
  </conditionalFormatting>
  <conditionalFormatting sqref="Y405">
    <cfRule type="expression" dxfId="307" priority="1438" stopIfTrue="1">
      <formula>#REF!&gt;0</formula>
    </cfRule>
  </conditionalFormatting>
  <conditionalFormatting sqref="Y406">
    <cfRule type="cellIs" dxfId="306" priority="417" stopIfTrue="1" operator="greaterThan">
      <formula>Z406</formula>
    </cfRule>
    <cfRule type="cellIs" dxfId="305" priority="418" stopIfTrue="1" operator="lessThan">
      <formula>F407</formula>
    </cfRule>
  </conditionalFormatting>
  <conditionalFormatting sqref="Y411">
    <cfRule type="cellIs" dxfId="304" priority="729" stopIfTrue="1" operator="lessThan">
      <formula>F412</formula>
    </cfRule>
    <cfRule type="cellIs" dxfId="303" priority="728" stopIfTrue="1" operator="greaterThan">
      <formula>Z411</formula>
    </cfRule>
  </conditionalFormatting>
  <conditionalFormatting sqref="Y424">
    <cfRule type="cellIs" dxfId="302" priority="730" stopIfTrue="1" operator="greaterThan">
      <formula>Z424</formula>
    </cfRule>
    <cfRule type="cellIs" dxfId="301" priority="731" stopIfTrue="1" operator="lessThan">
      <formula>F425</formula>
    </cfRule>
  </conditionalFormatting>
  <conditionalFormatting sqref="Y429">
    <cfRule type="cellIs" dxfId="300" priority="179" stopIfTrue="1" operator="lessThan">
      <formula>F430</formula>
    </cfRule>
    <cfRule type="cellIs" dxfId="299" priority="178" stopIfTrue="1" operator="greaterThan">
      <formula>Z429</formula>
    </cfRule>
  </conditionalFormatting>
  <conditionalFormatting sqref="Y433">
    <cfRule type="expression" dxfId="298" priority="786" stopIfTrue="1">
      <formula>SUM(AA434:AA435)&gt;0</formula>
    </cfRule>
  </conditionalFormatting>
  <conditionalFormatting sqref="Y434:Y435">
    <cfRule type="expression" dxfId="297" priority="789" stopIfTrue="1">
      <formula>AA434&gt;0</formula>
    </cfRule>
  </conditionalFormatting>
  <conditionalFormatting sqref="Y436">
    <cfRule type="cellIs" dxfId="296" priority="732" stopIfTrue="1" operator="greaterThan">
      <formula>Z436</formula>
    </cfRule>
    <cfRule type="cellIs" dxfId="295" priority="733" stopIfTrue="1" operator="lessThan">
      <formula>F437</formula>
    </cfRule>
  </conditionalFormatting>
  <conditionalFormatting sqref="Y440">
    <cfRule type="cellIs" dxfId="294" priority="734" stopIfTrue="1" operator="greaterThan">
      <formula>Z440</formula>
    </cfRule>
    <cfRule type="cellIs" dxfId="293" priority="735" stopIfTrue="1" operator="lessThan">
      <formula>F441</formula>
    </cfRule>
  </conditionalFormatting>
  <conditionalFormatting sqref="Y449">
    <cfRule type="cellIs" dxfId="292" priority="736" stopIfTrue="1" operator="greaterThan">
      <formula>Z449</formula>
    </cfRule>
    <cfRule type="cellIs" dxfId="291" priority="737" stopIfTrue="1" operator="lessThan">
      <formula>F450</formula>
    </cfRule>
  </conditionalFormatting>
  <conditionalFormatting sqref="Y456 Y473 Y480 Y491">
    <cfRule type="cellIs" dxfId="290" priority="393" stopIfTrue="1" operator="lessThan">
      <formula>F457</formula>
    </cfRule>
    <cfRule type="cellIs" dxfId="289" priority="392" stopIfTrue="1" operator="greaterThan">
      <formula>Z456</formula>
    </cfRule>
  </conditionalFormatting>
  <conditionalFormatting sqref="Y460:Y461 Y465:Y466 Y468:Y470">
    <cfRule type="expression" dxfId="288" priority="341" stopIfTrue="1">
      <formula>$AA$445&gt;0</formula>
    </cfRule>
  </conditionalFormatting>
  <conditionalFormatting sqref="Y463">
    <cfRule type="expression" dxfId="287" priority="343" stopIfTrue="1">
      <formula>$AA$445&gt;0</formula>
    </cfRule>
  </conditionalFormatting>
  <conditionalFormatting sqref="Y472">
    <cfRule type="expression" dxfId="286" priority="400" stopIfTrue="1">
      <formula>$AA$445&gt;0</formula>
    </cfRule>
  </conditionalFormatting>
  <conditionalFormatting sqref="Y488">
    <cfRule type="expression" dxfId="285" priority="61" stopIfTrue="1">
      <formula>SUM(AA489)&gt;0</formula>
    </cfRule>
  </conditionalFormatting>
  <conditionalFormatting sqref="Y489">
    <cfRule type="expression" dxfId="284" priority="60" stopIfTrue="1">
      <formula>SUM(AA489)&gt;0</formula>
    </cfRule>
  </conditionalFormatting>
  <conditionalFormatting sqref="Y495:Y496">
    <cfRule type="expression" dxfId="283" priority="407" stopIfTrue="1">
      <formula>#REF!&gt;0</formula>
    </cfRule>
  </conditionalFormatting>
  <conditionalFormatting sqref="Y503">
    <cfRule type="expression" dxfId="282" priority="361" stopIfTrue="1">
      <formula>SUM(AA504:AA505)&gt;0</formula>
    </cfRule>
  </conditionalFormatting>
  <conditionalFormatting sqref="Y504">
    <cfRule type="expression" dxfId="281" priority="360" stopIfTrue="1">
      <formula>AA504&gt;0</formula>
    </cfRule>
  </conditionalFormatting>
  <conditionalFormatting sqref="Y505">
    <cfRule type="expression" dxfId="280" priority="359" stopIfTrue="1">
      <formula>AA505&gt;0</formula>
    </cfRule>
  </conditionalFormatting>
  <conditionalFormatting sqref="Y506">
    <cfRule type="cellIs" dxfId="279" priority="413" stopIfTrue="1" operator="lessThan">
      <formula>F507</formula>
    </cfRule>
    <cfRule type="cellIs" dxfId="278" priority="412" stopIfTrue="1" operator="greaterThan">
      <formula>Z506</formula>
    </cfRule>
    <cfRule type="expression" dxfId="277" priority="411" stopIfTrue="1">
      <formula>X495="na"</formula>
    </cfRule>
  </conditionalFormatting>
  <conditionalFormatting sqref="Y518">
    <cfRule type="cellIs" dxfId="276" priority="749" stopIfTrue="1" operator="lessThan">
      <formula>F519</formula>
    </cfRule>
    <cfRule type="cellIs" dxfId="275" priority="748" stopIfTrue="1" operator="greaterThan">
      <formula>Z518</formula>
    </cfRule>
  </conditionalFormatting>
  <conditionalFormatting sqref="Y529">
    <cfRule type="cellIs" dxfId="274" priority="751" stopIfTrue="1" operator="lessThan">
      <formula>F530</formula>
    </cfRule>
    <cfRule type="cellIs" dxfId="273" priority="750" stopIfTrue="1" operator="greaterThan">
      <formula>Z529</formula>
    </cfRule>
  </conditionalFormatting>
  <conditionalFormatting sqref="Y540">
    <cfRule type="expression" dxfId="272" priority="1268" stopIfTrue="1">
      <formula>SUM($AA$541:$AA$541)&gt;0</formula>
    </cfRule>
  </conditionalFormatting>
  <conditionalFormatting sqref="Y541">
    <cfRule type="expression" dxfId="271" priority="1269" stopIfTrue="1">
      <formula>SUM($AA$541:$AA$541)&gt;0</formula>
    </cfRule>
  </conditionalFormatting>
  <conditionalFormatting sqref="Y542">
    <cfRule type="cellIs" dxfId="270" priority="752" stopIfTrue="1" operator="greaterThan">
      <formula>Z542</formula>
    </cfRule>
    <cfRule type="cellIs" dxfId="269" priority="753" stopIfTrue="1" operator="lessThan">
      <formula>F543</formula>
    </cfRule>
  </conditionalFormatting>
  <conditionalFormatting sqref="Y551">
    <cfRule type="cellIs" dxfId="268" priority="754" stopIfTrue="1" operator="greaterThan">
      <formula>Z551</formula>
    </cfRule>
    <cfRule type="cellIs" dxfId="267" priority="755" stopIfTrue="1" operator="lessThan">
      <formula>F552</formula>
    </cfRule>
  </conditionalFormatting>
  <conditionalFormatting sqref="Y555">
    <cfRule type="expression" dxfId="266" priority="1258" stopIfTrue="1">
      <formula>SUM(AA559:AA561)&gt;0</formula>
    </cfRule>
  </conditionalFormatting>
  <conditionalFormatting sqref="Y556">
    <cfRule type="expression" dxfId="265" priority="1259" stopIfTrue="1">
      <formula>SUM(AA559:AA561)&gt;0</formula>
    </cfRule>
  </conditionalFormatting>
  <conditionalFormatting sqref="Y557">
    <cfRule type="expression" dxfId="264" priority="1210" stopIfTrue="1">
      <formula>SUM(AA559:AA561)&gt;0</formula>
    </cfRule>
  </conditionalFormatting>
  <conditionalFormatting sqref="Y559:Y561">
    <cfRule type="expression" dxfId="263" priority="1257" stopIfTrue="1">
      <formula>AA559&gt;0</formula>
    </cfRule>
  </conditionalFormatting>
  <conditionalFormatting sqref="Y566">
    <cfRule type="cellIs" dxfId="262" priority="756" stopIfTrue="1" operator="greaterThan">
      <formula>Z566</formula>
    </cfRule>
    <cfRule type="cellIs" dxfId="261" priority="757" stopIfTrue="1" operator="lessThan">
      <formula>F567</formula>
    </cfRule>
  </conditionalFormatting>
  <conditionalFormatting sqref="Y571">
    <cfRule type="cellIs" dxfId="260" priority="759" stopIfTrue="1" operator="lessThan">
      <formula>F572</formula>
    </cfRule>
    <cfRule type="cellIs" dxfId="259" priority="758" stopIfTrue="1" operator="greaterThan">
      <formula>Z571</formula>
    </cfRule>
  </conditionalFormatting>
  <conditionalFormatting sqref="Y575">
    <cfRule type="expression" dxfId="258" priority="1264" stopIfTrue="1">
      <formula>SUM($AA$577:$AA$579)&gt;0</formula>
    </cfRule>
  </conditionalFormatting>
  <conditionalFormatting sqref="Y577:Y579">
    <cfRule type="expression" dxfId="257" priority="1265" stopIfTrue="1">
      <formula>SUM($AA$577:$AA$579)&gt;0</formula>
    </cfRule>
  </conditionalFormatting>
  <conditionalFormatting sqref="Y580">
    <cfRule type="cellIs" dxfId="256" priority="1168" stopIfTrue="1" operator="greaterThan">
      <formula>Z580</formula>
    </cfRule>
    <cfRule type="cellIs" dxfId="255" priority="1169" stopIfTrue="1" operator="lessThan">
      <formula>F581</formula>
    </cfRule>
  </conditionalFormatting>
  <conditionalFormatting sqref="Y591">
    <cfRule type="cellIs" dxfId="254" priority="782" stopIfTrue="1" operator="greaterThan">
      <formula>Z591</formula>
    </cfRule>
    <cfRule type="cellIs" dxfId="253" priority="783" stopIfTrue="1" operator="lessThan">
      <formula>F592</formula>
    </cfRule>
  </conditionalFormatting>
  <conditionalFormatting sqref="Y599">
    <cfRule type="expression" dxfId="252" priority="815" stopIfTrue="1">
      <formula>AA601&gt;0</formula>
    </cfRule>
  </conditionalFormatting>
  <conditionalFormatting sqref="Y600">
    <cfRule type="expression" dxfId="251" priority="810" stopIfTrue="1">
      <formula>AA601&gt;0</formula>
    </cfRule>
  </conditionalFormatting>
  <conditionalFormatting sqref="Y601">
    <cfRule type="expression" dxfId="250" priority="809" stopIfTrue="1">
      <formula>SUM(AA601)&gt;0</formula>
    </cfRule>
  </conditionalFormatting>
  <conditionalFormatting sqref="Y606">
    <cfRule type="cellIs" dxfId="249" priority="780" stopIfTrue="1" operator="greaterThan">
      <formula>Z606</formula>
    </cfRule>
    <cfRule type="cellIs" dxfId="248" priority="781" stopIfTrue="1" operator="lessThan">
      <formula>F607</formula>
    </cfRule>
  </conditionalFormatting>
  <conditionalFormatting sqref="Y615">
    <cfRule type="cellIs" dxfId="247" priority="778" stopIfTrue="1" operator="greaterThan">
      <formula>Z615</formula>
    </cfRule>
    <cfRule type="cellIs" dxfId="246" priority="779" stopIfTrue="1" operator="lessThan">
      <formula>F616</formula>
    </cfRule>
  </conditionalFormatting>
  <conditionalFormatting sqref="Y630">
    <cfRule type="cellIs" dxfId="245" priority="777" stopIfTrue="1" operator="lessThan">
      <formula>F631</formula>
    </cfRule>
    <cfRule type="cellIs" dxfId="244" priority="776" stopIfTrue="1" operator="greaterThan">
      <formula>Z630</formula>
    </cfRule>
  </conditionalFormatting>
  <conditionalFormatting sqref="Y644">
    <cfRule type="cellIs" dxfId="243" priority="760" stopIfTrue="1" operator="greaterThan">
      <formula>Z644</formula>
    </cfRule>
    <cfRule type="cellIs" dxfId="242" priority="761" stopIfTrue="1" operator="lessThan">
      <formula>F645</formula>
    </cfRule>
  </conditionalFormatting>
  <conditionalFormatting sqref="AB19">
    <cfRule type="expression" dxfId="241" priority="1171" stopIfTrue="1">
      <formula>SUM($AA$20)&gt;0</formula>
    </cfRule>
    <cfRule type="expression" dxfId="240" priority="1172" stopIfTrue="1">
      <formula>AA19=0</formula>
    </cfRule>
  </conditionalFormatting>
  <conditionalFormatting sqref="AB20">
    <cfRule type="expression" dxfId="239" priority="1173" stopIfTrue="1">
      <formula>SUM($AA$19)&gt;0</formula>
    </cfRule>
    <cfRule type="expression" dxfId="238" priority="1174" stopIfTrue="1">
      <formula>AA20=0</formula>
    </cfRule>
  </conditionalFormatting>
  <conditionalFormatting sqref="AB24:AB25 AB594:AB599">
    <cfRule type="expression" dxfId="237" priority="650" stopIfTrue="1">
      <formula>AA24=0</formula>
    </cfRule>
  </conditionalFormatting>
  <conditionalFormatting sqref="AB25">
    <cfRule type="expression" dxfId="236" priority="649" stopIfTrue="1">
      <formula>AA27&gt;0</formula>
    </cfRule>
  </conditionalFormatting>
  <conditionalFormatting sqref="AB26">
    <cfRule type="expression" dxfId="235" priority="652" stopIfTrue="1">
      <formula>AA26=0</formula>
    </cfRule>
    <cfRule type="expression" dxfId="234" priority="651" stopIfTrue="1">
      <formula>AA27&gt;0</formula>
    </cfRule>
  </conditionalFormatting>
  <conditionalFormatting sqref="AB27">
    <cfRule type="expression" dxfId="233" priority="653" stopIfTrue="1">
      <formula>SUM(AA25:AA26)&gt;0</formula>
    </cfRule>
  </conditionalFormatting>
  <conditionalFormatting sqref="AB27:AB28">
    <cfRule type="expression" dxfId="232" priority="654" stopIfTrue="1">
      <formula>AA27=0</formula>
    </cfRule>
  </conditionalFormatting>
  <conditionalFormatting sqref="AB39:AB40">
    <cfRule type="expression" dxfId="231" priority="626" stopIfTrue="1">
      <formula>AA39=0</formula>
    </cfRule>
  </conditionalFormatting>
  <conditionalFormatting sqref="AB55:AB65">
    <cfRule type="expression" dxfId="230" priority="292" stopIfTrue="1">
      <formula>AA55=0</formula>
    </cfRule>
  </conditionalFormatting>
  <conditionalFormatting sqref="AB70:AB73 AB75:AB78">
    <cfRule type="expression" dxfId="229" priority="1133" stopIfTrue="1">
      <formula>AA70=0</formula>
    </cfRule>
  </conditionalFormatting>
  <conditionalFormatting sqref="AB82:AB83">
    <cfRule type="expression" dxfId="228" priority="635" stopIfTrue="1">
      <formula>AA82=0</formula>
    </cfRule>
  </conditionalFormatting>
  <conditionalFormatting sqref="AB90:AB94 AB97:AB99 AB101:AB102 AB104">
    <cfRule type="expression" dxfId="227" priority="619" stopIfTrue="1">
      <formula>AA90=0</formula>
    </cfRule>
  </conditionalFormatting>
  <conditionalFormatting sqref="AB109:AB115">
    <cfRule type="expression" dxfId="226" priority="825" stopIfTrue="1">
      <formula>AA109=0</formula>
    </cfRule>
  </conditionalFormatting>
  <conditionalFormatting sqref="AB115">
    <cfRule type="expression" dxfId="225" priority="824" stopIfTrue="1">
      <formula>AA116&gt;0</formula>
    </cfRule>
  </conditionalFormatting>
  <conditionalFormatting sqref="AB116">
    <cfRule type="expression" dxfId="224" priority="826" stopIfTrue="1">
      <formula>AA115&gt;0</formula>
    </cfRule>
  </conditionalFormatting>
  <conditionalFormatting sqref="AB116:AB119 AB601:AB605 AB6:AB15 AB32:AB35 AB44:AB51 AB85 AB124:AB125 AB150 AB155:AB159 AB193:AB197 AB201:AB205 AB209:AB213 AB217:AB218 AB291:AB292 AB387 AB391 AB439 AB443:AB448 AB510:AB517 AB521:AB528 AB532:AB539 AB545:AB550 AB562:AB565 AB569:AB570">
    <cfRule type="expression" dxfId="223" priority="1170" stopIfTrue="1">
      <formula>AA6=0</formula>
    </cfRule>
  </conditionalFormatting>
  <conditionalFormatting sqref="AB130:AB137">
    <cfRule type="expression" dxfId="222" priority="885" stopIfTrue="1">
      <formula>AA130=0</formula>
    </cfRule>
  </conditionalFormatting>
  <conditionalFormatting sqref="AB141:AB143">
    <cfRule type="expression" dxfId="221" priority="46" stopIfTrue="1">
      <formula>AA141=0</formula>
    </cfRule>
  </conditionalFormatting>
  <conditionalFormatting sqref="AB143">
    <cfRule type="expression" dxfId="220" priority="45" stopIfTrue="1">
      <formula>AA144&gt;0</formula>
    </cfRule>
  </conditionalFormatting>
  <conditionalFormatting sqref="AB143:AB144">
    <cfRule type="expression" dxfId="219" priority="42">
      <formula>SUM($AA$136:$AA$137)&gt;0</formula>
    </cfRule>
  </conditionalFormatting>
  <conditionalFormatting sqref="AB144">
    <cfRule type="expression" dxfId="218" priority="47" stopIfTrue="1">
      <formula>AA143&gt;0</formula>
    </cfRule>
  </conditionalFormatting>
  <conditionalFormatting sqref="AB144:AB146">
    <cfRule type="expression" dxfId="217" priority="51" stopIfTrue="1">
      <formula>AA144=0</formula>
    </cfRule>
  </conditionalFormatting>
  <conditionalFormatting sqref="AB163:AB168">
    <cfRule type="expression" dxfId="216" priority="339" stopIfTrue="1">
      <formula>AA163=0</formula>
    </cfRule>
  </conditionalFormatting>
  <conditionalFormatting sqref="AB173:AB175">
    <cfRule type="expression" dxfId="215" priority="276" stopIfTrue="1">
      <formula>AA173=0</formula>
    </cfRule>
  </conditionalFormatting>
  <conditionalFormatting sqref="AB178">
    <cfRule type="expression" dxfId="214" priority="283" stopIfTrue="1">
      <formula>AA178=0</formula>
    </cfRule>
  </conditionalFormatting>
  <conditionalFormatting sqref="AB180">
    <cfRule type="expression" dxfId="213" priority="282" stopIfTrue="1">
      <formula>AA180=0</formula>
    </cfRule>
  </conditionalFormatting>
  <conditionalFormatting sqref="AB182">
    <cfRule type="expression" dxfId="212" priority="281" stopIfTrue="1">
      <formula>AA182=0</formula>
    </cfRule>
  </conditionalFormatting>
  <conditionalFormatting sqref="AB184:AB185">
    <cfRule type="expression" dxfId="211" priority="264" stopIfTrue="1">
      <formula>AA184=0</formula>
    </cfRule>
  </conditionalFormatting>
  <conditionalFormatting sqref="AB187:AB188">
    <cfRule type="expression" dxfId="210" priority="272" stopIfTrue="1">
      <formula>AA187=0</formula>
    </cfRule>
  </conditionalFormatting>
  <conditionalFormatting sqref="AB223:AB226">
    <cfRule type="expression" dxfId="209" priority="86" stopIfTrue="1">
      <formula>AA223=0</formula>
    </cfRule>
  </conditionalFormatting>
  <conditionalFormatting sqref="AB231:AB232">
    <cfRule type="expression" dxfId="208" priority="217" stopIfTrue="1">
      <formula>AA231=0</formula>
    </cfRule>
  </conditionalFormatting>
  <conditionalFormatting sqref="AB235">
    <cfRule type="expression" dxfId="207" priority="136" stopIfTrue="1">
      <formula>AA235=0</formula>
    </cfRule>
  </conditionalFormatting>
  <conditionalFormatting sqref="AB237">
    <cfRule type="expression" dxfId="206" priority="253" stopIfTrue="1">
      <formula>AA237=0</formula>
    </cfRule>
  </conditionalFormatting>
  <conditionalFormatting sqref="AB239:AB240">
    <cfRule type="expression" dxfId="205" priority="132" stopIfTrue="1">
      <formula>AA239=0</formula>
    </cfRule>
  </conditionalFormatting>
  <conditionalFormatting sqref="AB242:AB247">
    <cfRule type="expression" dxfId="204" priority="2" stopIfTrue="1">
      <formula>AA242=0</formula>
    </cfRule>
  </conditionalFormatting>
  <conditionalFormatting sqref="AB249:AB251">
    <cfRule type="expression" dxfId="203" priority="213" stopIfTrue="1">
      <formula>AA249=0</formula>
    </cfRule>
  </conditionalFormatting>
  <conditionalFormatting sqref="AB256">
    <cfRule type="expression" dxfId="202" priority="554" stopIfTrue="1">
      <formula>AA256=0</formula>
    </cfRule>
  </conditionalFormatting>
  <conditionalFormatting sqref="AB258">
    <cfRule type="expression" dxfId="201" priority="553" stopIfTrue="1">
      <formula>AA258=0</formula>
    </cfRule>
  </conditionalFormatting>
  <conditionalFormatting sqref="AB260:AB262">
    <cfRule type="expression" dxfId="200" priority="612" stopIfTrue="1">
      <formula>AA260=0</formula>
    </cfRule>
    <cfRule type="expression" dxfId="199" priority="550" stopIfTrue="1">
      <formula>SUM($AA$260:$AA$262)&gt;0</formula>
    </cfRule>
  </conditionalFormatting>
  <conditionalFormatting sqref="AB264">
    <cfRule type="expression" dxfId="198" priority="606" stopIfTrue="1">
      <formula>AA264=0</formula>
    </cfRule>
  </conditionalFormatting>
  <conditionalFormatting sqref="AB267:AB269">
    <cfRule type="expression" dxfId="197" priority="592" stopIfTrue="1">
      <formula>AA267=0</formula>
    </cfRule>
  </conditionalFormatting>
  <conditionalFormatting sqref="AB271:AB273">
    <cfRule type="expression" dxfId="196" priority="579" stopIfTrue="1">
      <formula>AA271=0</formula>
    </cfRule>
  </conditionalFormatting>
  <conditionalFormatting sqref="AB278">
    <cfRule type="expression" dxfId="195" priority="552" stopIfTrue="1">
      <formula>AA278=0</formula>
    </cfRule>
  </conditionalFormatting>
  <conditionalFormatting sqref="AB280">
    <cfRule type="expression" dxfId="194" priority="551" stopIfTrue="1">
      <formula>AA280=0</formula>
    </cfRule>
  </conditionalFormatting>
  <conditionalFormatting sqref="AB283:AB287">
    <cfRule type="expression" dxfId="193" priority="555" stopIfTrue="1">
      <formula>AA283=0</formula>
    </cfRule>
  </conditionalFormatting>
  <conditionalFormatting sqref="AB296">
    <cfRule type="expression" dxfId="192" priority="482" stopIfTrue="1">
      <formula>AA296=0</formula>
    </cfRule>
  </conditionalFormatting>
  <conditionalFormatting sqref="AB298:AB300">
    <cfRule type="expression" dxfId="191" priority="444" stopIfTrue="1">
      <formula>AA298=0</formula>
    </cfRule>
    <cfRule type="expression" dxfId="190" priority="443" stopIfTrue="1">
      <formula>SUM($AA$298:$AA$300)&gt;0</formula>
    </cfRule>
  </conditionalFormatting>
  <conditionalFormatting sqref="AB305:AB307">
    <cfRule type="expression" dxfId="189" priority="478" stopIfTrue="1">
      <formula>AA305=0</formula>
    </cfRule>
  </conditionalFormatting>
  <conditionalFormatting sqref="AB310">
    <cfRule type="expression" dxfId="188" priority="477" stopIfTrue="1">
      <formula>AA310=0</formula>
    </cfRule>
  </conditionalFormatting>
  <conditionalFormatting sqref="AB312:AB316">
    <cfRule type="expression" dxfId="187" priority="442" stopIfTrue="1">
      <formula>SUM($AA$312:$AA$316)&gt;0</formula>
    </cfRule>
    <cfRule type="expression" dxfId="186" priority="476" stopIfTrue="1">
      <formula>AA312=0</formula>
    </cfRule>
  </conditionalFormatting>
  <conditionalFormatting sqref="AB317">
    <cfRule type="expression" dxfId="185" priority="528" stopIfTrue="1">
      <formula>AA318&gt;0</formula>
    </cfRule>
    <cfRule type="expression" dxfId="184" priority="529" stopIfTrue="1">
      <formula>AA317=0</formula>
    </cfRule>
  </conditionalFormatting>
  <conditionalFormatting sqref="AB318">
    <cfRule type="expression" dxfId="183" priority="530" stopIfTrue="1">
      <formula>AA317&gt;0</formula>
    </cfRule>
    <cfRule type="expression" dxfId="182" priority="531" stopIfTrue="1">
      <formula>AA318=0</formula>
    </cfRule>
  </conditionalFormatting>
  <conditionalFormatting sqref="AB320">
    <cfRule type="expression" dxfId="181" priority="521" stopIfTrue="1">
      <formula>AA320=0</formula>
    </cfRule>
  </conditionalFormatting>
  <conditionalFormatting sqref="AB322:AB330">
    <cfRule type="expression" dxfId="180" priority="448" stopIfTrue="1">
      <formula>AA322=0</formula>
    </cfRule>
    <cfRule type="expression" dxfId="179" priority="447" stopIfTrue="1">
      <formula>SUM($AA$322:$AA$330)&gt;0</formula>
    </cfRule>
  </conditionalFormatting>
  <conditionalFormatting sqref="AB331:AB332">
    <cfRule type="expression" dxfId="178" priority="446" stopIfTrue="1">
      <formula>AA331=0</formula>
    </cfRule>
  </conditionalFormatting>
  <conditionalFormatting sqref="AB334:AB342">
    <cfRule type="expression" dxfId="177" priority="439" stopIfTrue="1">
      <formula>SUM($AA$334:$AA$342)&gt;0</formula>
    </cfRule>
  </conditionalFormatting>
  <conditionalFormatting sqref="AB334:AB343">
    <cfRule type="expression" dxfId="176" priority="440" stopIfTrue="1">
      <formula>AA334=0</formula>
    </cfRule>
  </conditionalFormatting>
  <conditionalFormatting sqref="AB345">
    <cfRule type="expression" dxfId="175" priority="503" stopIfTrue="1">
      <formula>AA345=0</formula>
    </cfRule>
  </conditionalFormatting>
  <conditionalFormatting sqref="AB347:AB352">
    <cfRule type="expression" dxfId="174" priority="436" stopIfTrue="1">
      <formula>SUM($AA$347:$AA$352)&gt;0</formula>
    </cfRule>
    <cfRule type="expression" dxfId="173" priority="455" stopIfTrue="1">
      <formula>AA347=0</formula>
    </cfRule>
  </conditionalFormatting>
  <conditionalFormatting sqref="AB353">
    <cfRule type="expression" dxfId="172" priority="437" stopIfTrue="1">
      <formula>AA353=0</formula>
    </cfRule>
  </conditionalFormatting>
  <conditionalFormatting sqref="AB354">
    <cfRule type="expression" dxfId="171" priority="493" stopIfTrue="1">
      <formula>AA354=0</formula>
    </cfRule>
  </conditionalFormatting>
  <conditionalFormatting sqref="AB356:AB361">
    <cfRule type="expression" dxfId="170" priority="434" stopIfTrue="1">
      <formula>SUM($AA$356:$AA$361)&gt;0</formula>
    </cfRule>
    <cfRule type="expression" dxfId="169" priority="475" stopIfTrue="1">
      <formula>AA356=0</formula>
    </cfRule>
  </conditionalFormatting>
  <conditionalFormatting sqref="AB362">
    <cfRule type="expression" dxfId="168" priority="433" stopIfTrue="1">
      <formula>AA362=0</formula>
    </cfRule>
  </conditionalFormatting>
  <conditionalFormatting sqref="AB363">
    <cfRule type="expression" dxfId="167" priority="486" stopIfTrue="1">
      <formula>AA363=0</formula>
    </cfRule>
  </conditionalFormatting>
  <conditionalFormatting sqref="AB365:AB367">
    <cfRule type="expression" dxfId="166" priority="431" stopIfTrue="1">
      <formula>SUM($AA$365:$AA$367)&gt;0</formula>
    </cfRule>
    <cfRule type="expression" dxfId="165" priority="474" stopIfTrue="1">
      <formula>AA365=0</formula>
    </cfRule>
  </conditionalFormatting>
  <conditionalFormatting sqref="AB368:AB369">
    <cfRule type="expression" dxfId="164" priority="429" stopIfTrue="1">
      <formula>AA368=0</formula>
    </cfRule>
  </conditionalFormatting>
  <conditionalFormatting sqref="AB370">
    <cfRule type="expression" dxfId="163" priority="128" stopIfTrue="1">
      <formula>AA370=0</formula>
    </cfRule>
  </conditionalFormatting>
  <conditionalFormatting sqref="AB376">
    <cfRule type="expression" dxfId="162" priority="188" stopIfTrue="1">
      <formula>AA376=0</formula>
    </cfRule>
  </conditionalFormatting>
  <conditionalFormatting sqref="AB378">
    <cfRule type="expression" dxfId="161" priority="184" stopIfTrue="1">
      <formula>AA378=0</formula>
    </cfRule>
  </conditionalFormatting>
  <conditionalFormatting sqref="AB380">
    <cfRule type="expression" dxfId="160" priority="204" stopIfTrue="1">
      <formula>AA380=0</formula>
    </cfRule>
  </conditionalFormatting>
  <conditionalFormatting sqref="AB382:AB383">
    <cfRule type="expression" dxfId="159" priority="192" stopIfTrue="1">
      <formula>AA382=0</formula>
    </cfRule>
  </conditionalFormatting>
  <conditionalFormatting sqref="AB396">
    <cfRule type="expression" dxfId="158" priority="26">
      <formula>SUM($AA399:$AA400)&gt;0</formula>
    </cfRule>
    <cfRule type="expression" dxfId="157" priority="24">
      <formula>$AA$405&gt;0</formula>
    </cfRule>
    <cfRule type="expression" dxfId="156" priority="27">
      <formula>AA396=0</formula>
    </cfRule>
  </conditionalFormatting>
  <conditionalFormatting sqref="AB397">
    <cfRule type="expression" dxfId="155" priority="7">
      <formula>AA397=0</formula>
    </cfRule>
    <cfRule type="expression" dxfId="154" priority="5">
      <formula>AA405&gt;0</formula>
    </cfRule>
    <cfRule type="expression" dxfId="153" priority="6" stopIfTrue="1">
      <formula>SUM(AA399:AA400)&gt;0</formula>
    </cfRule>
  </conditionalFormatting>
  <conditionalFormatting sqref="AB399">
    <cfRule type="expression" dxfId="152" priority="11">
      <formula>AA405&gt;0</formula>
    </cfRule>
    <cfRule type="expression" dxfId="151" priority="12" stopIfTrue="1">
      <formula>SUM(AA396:AA397)&gt;0</formula>
    </cfRule>
    <cfRule type="expression" dxfId="150" priority="13">
      <formula>AA399=0</formula>
    </cfRule>
  </conditionalFormatting>
  <conditionalFormatting sqref="AB400">
    <cfRule type="expression" dxfId="149" priority="8">
      <formula>AA405&gt;0</formula>
    </cfRule>
    <cfRule type="expression" dxfId="148" priority="9" stopIfTrue="1">
      <formula>SUM(AA396:AA397)&gt;0</formula>
    </cfRule>
    <cfRule type="expression" dxfId="147" priority="10">
      <formula>AA400=0</formula>
    </cfRule>
  </conditionalFormatting>
  <conditionalFormatting sqref="AB401">
    <cfRule type="expression" dxfId="146" priority="23">
      <formula>AA401=0</formula>
    </cfRule>
    <cfRule type="expression" dxfId="145" priority="19">
      <formula>AA405&gt;0</formula>
    </cfRule>
  </conditionalFormatting>
  <conditionalFormatting sqref="AB403">
    <cfRule type="expression" dxfId="144" priority="18">
      <formula>AA405&gt;0</formula>
    </cfRule>
  </conditionalFormatting>
  <conditionalFormatting sqref="AB403:AB404">
    <cfRule type="expression" dxfId="143" priority="20">
      <formula>AA403=0</formula>
    </cfRule>
  </conditionalFormatting>
  <conditionalFormatting sqref="AB404">
    <cfRule type="expression" dxfId="142" priority="17">
      <formula>AA405&gt;0</formula>
    </cfRule>
  </conditionalFormatting>
  <conditionalFormatting sqref="AB405">
    <cfRule type="expression" dxfId="141" priority="22">
      <formula>AA405=0</formula>
    </cfRule>
    <cfRule type="expression" dxfId="140" priority="21">
      <formula>SUM(AA396:AA404)</formula>
    </cfRule>
  </conditionalFormatting>
  <conditionalFormatting sqref="AB406">
    <cfRule type="expression" dxfId="139" priority="14">
      <formula>$AC$406&gt;0</formula>
    </cfRule>
  </conditionalFormatting>
  <conditionalFormatting sqref="AB409:AB410">
    <cfRule type="expression" dxfId="138" priority="846" stopIfTrue="1">
      <formula>AA409=0</formula>
    </cfRule>
  </conditionalFormatting>
  <conditionalFormatting sqref="AB415:AB417">
    <cfRule type="expression" dxfId="137" priority="119" stopIfTrue="1">
      <formula>AA415=0</formula>
    </cfRule>
  </conditionalFormatting>
  <conditionalFormatting sqref="AB419:AB423">
    <cfRule type="expression" dxfId="136" priority="107" stopIfTrue="1">
      <formula>AA419=0</formula>
    </cfRule>
  </conditionalFormatting>
  <conditionalFormatting sqref="AB428">
    <cfRule type="expression" dxfId="135" priority="177" stopIfTrue="1">
      <formula>AA428=0</formula>
    </cfRule>
  </conditionalFormatting>
  <conditionalFormatting sqref="AB433">
    <cfRule type="expression" dxfId="134" priority="788" stopIfTrue="1">
      <formula>AA433=0</formula>
    </cfRule>
    <cfRule type="expression" dxfId="133" priority="787" stopIfTrue="1">
      <formula>SUM(AA434:AA435)&gt;0</formula>
    </cfRule>
  </conditionalFormatting>
  <conditionalFormatting sqref="AB434">
    <cfRule type="expression" dxfId="132" priority="794" stopIfTrue="1">
      <formula>AA434=0</formula>
    </cfRule>
    <cfRule type="expression" dxfId="131" priority="793" stopIfTrue="1">
      <formula>SUM(AA433,AA435)&gt;0</formula>
    </cfRule>
  </conditionalFormatting>
  <conditionalFormatting sqref="AB435">
    <cfRule type="expression" dxfId="130" priority="790" stopIfTrue="1">
      <formula>SUM(AA433:AA434)&gt;0</formula>
    </cfRule>
    <cfRule type="expression" dxfId="129" priority="791" stopIfTrue="1">
      <formula>AA435=0</formula>
    </cfRule>
  </conditionalFormatting>
  <conditionalFormatting sqref="AB452:AB455">
    <cfRule type="expression" dxfId="128" priority="355" stopIfTrue="1">
      <formula>AA452=0</formula>
    </cfRule>
  </conditionalFormatting>
  <conditionalFormatting sqref="AB460">
    <cfRule type="expression" dxfId="127" priority="397" stopIfTrue="1">
      <formula>AA460=0</formula>
    </cfRule>
    <cfRule type="expression" dxfId="126" priority="396" stopIfTrue="1">
      <formula>AA472&gt;0</formula>
    </cfRule>
  </conditionalFormatting>
  <conditionalFormatting sqref="AB461">
    <cfRule type="expression" dxfId="125" priority="389" stopIfTrue="1">
      <formula>AA461=0</formula>
    </cfRule>
    <cfRule type="expression" dxfId="124" priority="388" stopIfTrue="1">
      <formula>AA472&gt;0</formula>
    </cfRule>
  </conditionalFormatting>
  <conditionalFormatting sqref="AB463">
    <cfRule type="expression" dxfId="123" priority="381" stopIfTrue="1">
      <formula>AA463=0</formula>
    </cfRule>
    <cfRule type="expression" dxfId="122" priority="380" stopIfTrue="1">
      <formula>AA472&gt;0</formula>
    </cfRule>
  </conditionalFormatting>
  <conditionalFormatting sqref="AB465">
    <cfRule type="expression" dxfId="121" priority="379" stopIfTrue="1">
      <formula>AA465=0</formula>
    </cfRule>
    <cfRule type="expression" dxfId="120" priority="378" stopIfTrue="1">
      <formula>AA472&gt;0</formula>
    </cfRule>
  </conditionalFormatting>
  <conditionalFormatting sqref="AB466">
    <cfRule type="expression" dxfId="119" priority="377" stopIfTrue="1">
      <formula>AA466=0</formula>
    </cfRule>
    <cfRule type="expression" dxfId="118" priority="376" stopIfTrue="1">
      <formula>AA472&gt;0</formula>
    </cfRule>
  </conditionalFormatting>
  <conditionalFormatting sqref="AB468">
    <cfRule type="expression" dxfId="117" priority="374" stopIfTrue="1">
      <formula>AA472&gt;0</formula>
    </cfRule>
    <cfRule type="expression" dxfId="116" priority="375" stopIfTrue="1">
      <formula>AA468=0</formula>
    </cfRule>
  </conditionalFormatting>
  <conditionalFormatting sqref="AB469">
    <cfRule type="expression" dxfId="115" priority="373" stopIfTrue="1">
      <formula>AA469=0</formula>
    </cfRule>
    <cfRule type="expression" dxfId="114" priority="372" stopIfTrue="1">
      <formula>AA472&gt;0</formula>
    </cfRule>
  </conditionalFormatting>
  <conditionalFormatting sqref="AB470">
    <cfRule type="expression" dxfId="113" priority="371" stopIfTrue="1">
      <formula>AA470=0</formula>
    </cfRule>
    <cfRule type="expression" dxfId="112" priority="370" stopIfTrue="1">
      <formula>AA472&gt;0</formula>
    </cfRule>
  </conditionalFormatting>
  <conditionalFormatting sqref="AB472">
    <cfRule type="expression" dxfId="111" priority="401" stopIfTrue="1">
      <formula>SUM(AA460:AA470)&gt;0</formula>
    </cfRule>
    <cfRule type="expression" dxfId="110" priority="402" stopIfTrue="1">
      <formula>AA472=0</formula>
    </cfRule>
  </conditionalFormatting>
  <conditionalFormatting sqref="AB476:AB479">
    <cfRule type="expression" dxfId="109" priority="351" stopIfTrue="1">
      <formula>AA476=0</formula>
    </cfRule>
  </conditionalFormatting>
  <conditionalFormatting sqref="AB484:AB486">
    <cfRule type="expression" dxfId="108" priority="348" stopIfTrue="1">
      <formula>AA484=0</formula>
    </cfRule>
  </conditionalFormatting>
  <conditionalFormatting sqref="AB488">
    <cfRule type="expression" dxfId="107" priority="65" stopIfTrue="1">
      <formula>SUM(AA489:AA489)&gt;0</formula>
    </cfRule>
    <cfRule type="expression" dxfId="106" priority="66" stopIfTrue="1">
      <formula>AA488=0</formula>
    </cfRule>
  </conditionalFormatting>
  <conditionalFormatting sqref="AB489">
    <cfRule type="expression" dxfId="105" priority="68" stopIfTrue="1">
      <formula>AA489=0</formula>
    </cfRule>
    <cfRule type="expression" dxfId="104" priority="67" stopIfTrue="1">
      <formula>SUM(AA488)&gt;0</formula>
    </cfRule>
  </conditionalFormatting>
  <conditionalFormatting sqref="AB490">
    <cfRule type="expression" dxfId="103" priority="56" stopIfTrue="1">
      <formula>AA490=0</formula>
    </cfRule>
  </conditionalFormatting>
  <conditionalFormatting sqref="AB495:AB501">
    <cfRule type="expression" dxfId="102" priority="344" stopIfTrue="1">
      <formula>AA495=0</formula>
    </cfRule>
  </conditionalFormatting>
  <conditionalFormatting sqref="AB503">
    <cfRule type="expression" dxfId="101" priority="383" stopIfTrue="1">
      <formula>AA503=0</formula>
    </cfRule>
    <cfRule type="expression" dxfId="100" priority="366" stopIfTrue="1">
      <formula>SUM(AA504:AA505)&gt;0</formula>
    </cfRule>
  </conditionalFormatting>
  <conditionalFormatting sqref="AB504">
    <cfRule type="expression" dxfId="99" priority="365" stopIfTrue="1">
      <formula>AA504=0</formula>
    </cfRule>
    <cfRule type="expression" dxfId="98" priority="364" stopIfTrue="1">
      <formula>SUM(AA503,AA505)&gt;0</formula>
    </cfRule>
  </conditionalFormatting>
  <conditionalFormatting sqref="AB505">
    <cfRule type="expression" dxfId="97" priority="362" stopIfTrue="1">
      <formula>SUM(AA503:AA504)&gt;0</formula>
    </cfRule>
    <cfRule type="expression" dxfId="96" priority="363" stopIfTrue="1">
      <formula>AA505=0</formula>
    </cfRule>
  </conditionalFormatting>
  <conditionalFormatting sqref="AB540">
    <cfRule type="expression" dxfId="95" priority="1176" stopIfTrue="1">
      <formula>SUM($AA$541)&gt;0</formula>
    </cfRule>
    <cfRule type="expression" dxfId="94" priority="1177" stopIfTrue="1">
      <formula>AA540=0</formula>
    </cfRule>
  </conditionalFormatting>
  <conditionalFormatting sqref="AB541">
    <cfRule type="expression" dxfId="93" priority="1178" stopIfTrue="1">
      <formula>SUM($AA$540)&gt;0</formula>
    </cfRule>
    <cfRule type="expression" dxfId="92" priority="1179" stopIfTrue="1">
      <formula>AA541=0</formula>
    </cfRule>
  </conditionalFormatting>
  <conditionalFormatting sqref="AB555">
    <cfRule type="expression" dxfId="91" priority="1267" stopIfTrue="1">
      <formula>AA555=0</formula>
    </cfRule>
    <cfRule type="expression" dxfId="90" priority="1266" stopIfTrue="1">
      <formula>SUM(AA559:AA561)&gt;0</formula>
    </cfRule>
  </conditionalFormatting>
  <conditionalFormatting sqref="AB556">
    <cfRule type="expression" dxfId="89" priority="1247" stopIfTrue="1">
      <formula>SUM(AA559:AA561)&gt;0</formula>
    </cfRule>
    <cfRule type="expression" dxfId="88" priority="1248" stopIfTrue="1">
      <formula>AA556=0</formula>
    </cfRule>
  </conditionalFormatting>
  <conditionalFormatting sqref="AB557">
    <cfRule type="expression" dxfId="87" priority="1249" stopIfTrue="1">
      <formula>SUM(AA559:AA561)&gt;0</formula>
    </cfRule>
    <cfRule type="expression" dxfId="86" priority="1250" stopIfTrue="1">
      <formula>AA557=0</formula>
    </cfRule>
  </conditionalFormatting>
  <conditionalFormatting sqref="AB559">
    <cfRule type="expression" dxfId="85" priority="1252" stopIfTrue="1">
      <formula>AA559=0</formula>
    </cfRule>
    <cfRule type="expression" dxfId="84" priority="1251" stopIfTrue="1">
      <formula>SUM(AA555:AA557)&gt;0</formula>
    </cfRule>
  </conditionalFormatting>
  <conditionalFormatting sqref="AB560">
    <cfRule type="expression" dxfId="83" priority="1254" stopIfTrue="1">
      <formula>AA560=0</formula>
    </cfRule>
    <cfRule type="expression" dxfId="82" priority="1253" stopIfTrue="1">
      <formula>SUM(AA555:AA557)&gt;0</formula>
    </cfRule>
  </conditionalFormatting>
  <conditionalFormatting sqref="AB561">
    <cfRule type="expression" dxfId="81" priority="1255" stopIfTrue="1">
      <formula>SUM(AA555:AA557)&gt;0</formula>
    </cfRule>
    <cfRule type="expression" dxfId="80" priority="1256" stopIfTrue="1">
      <formula>AA561=0</formula>
    </cfRule>
  </conditionalFormatting>
  <conditionalFormatting sqref="AB575">
    <cfRule type="expression" dxfId="79" priority="1180" stopIfTrue="1">
      <formula>SUM($AA$577:$AA$579)&gt;0</formula>
    </cfRule>
    <cfRule type="expression" dxfId="78" priority="1181" stopIfTrue="1">
      <formula>AA575=0</formula>
    </cfRule>
  </conditionalFormatting>
  <conditionalFormatting sqref="AB577:AB579">
    <cfRule type="expression" dxfId="77" priority="1182" stopIfTrue="1">
      <formula>SUM($AA$575)&gt;0</formula>
    </cfRule>
    <cfRule type="expression" dxfId="76" priority="1183" stopIfTrue="1">
      <formula>AA577=0</formula>
    </cfRule>
  </conditionalFormatting>
  <conditionalFormatting sqref="AB583:AB590">
    <cfRule type="expression" dxfId="75" priority="1032" stopIfTrue="1">
      <formula>AA583=0</formula>
    </cfRule>
  </conditionalFormatting>
  <conditionalFormatting sqref="AB599">
    <cfRule type="expression" dxfId="74" priority="816" stopIfTrue="1">
      <formula>AA601&gt;0</formula>
    </cfRule>
  </conditionalFormatting>
  <conditionalFormatting sqref="AB600">
    <cfRule type="expression" dxfId="73" priority="811" stopIfTrue="1">
      <formula>AA601&gt;0</formula>
    </cfRule>
    <cfRule type="expression" dxfId="72" priority="812" stopIfTrue="1">
      <formula>AA600=0</formula>
    </cfRule>
  </conditionalFormatting>
  <conditionalFormatting sqref="AB601">
    <cfRule type="expression" dxfId="71" priority="813" stopIfTrue="1">
      <formula>SUM(AA599:AA600)&gt;0</formula>
    </cfRule>
  </conditionalFormatting>
  <conditionalFormatting sqref="AB609:AB614">
    <cfRule type="expression" dxfId="70" priority="804" stopIfTrue="1">
      <formula>AA609=0</formula>
    </cfRule>
  </conditionalFormatting>
  <conditionalFormatting sqref="AB619:AB621">
    <cfRule type="expression" dxfId="69" priority="149" stopIfTrue="1">
      <formula>AA619=0</formula>
    </cfRule>
  </conditionalFormatting>
  <conditionalFormatting sqref="AB623:AB624">
    <cfRule type="expression" dxfId="68" priority="140" stopIfTrue="1">
      <formula>AND(COUNTIF($D$593:$W$593,"s"),COUNTIF(#REF!,"a"))</formula>
    </cfRule>
  </conditionalFormatting>
  <conditionalFormatting sqref="AB623:AB625">
    <cfRule type="expression" dxfId="67" priority="145" stopIfTrue="1">
      <formula>AA623=0</formula>
    </cfRule>
  </conditionalFormatting>
  <conditionalFormatting sqref="AB627:AB629">
    <cfRule type="expression" dxfId="66" priority="141" stopIfTrue="1">
      <formula>AA627=0</formula>
    </cfRule>
  </conditionalFormatting>
  <conditionalFormatting sqref="AB634:AB643">
    <cfRule type="expression" dxfId="65" priority="324" stopIfTrue="1">
      <formula>AA634=0</formula>
    </cfRule>
  </conditionalFormatting>
  <conditionalFormatting sqref="AC406">
    <cfRule type="cellIs" dxfId="64" priority="15" operator="greaterThan">
      <formula>0</formula>
    </cfRule>
  </conditionalFormatting>
  <conditionalFormatting sqref="AD5:AD10 AD12:AD17 AD54:AD94 AD109:AD119 AD155 AD509:AD530 AD544:AD565 AD593:AD607">
    <cfRule type="cellIs" dxfId="63" priority="1262" stopIfTrue="1" operator="equal">
      <formula>"a"</formula>
    </cfRule>
  </conditionalFormatting>
  <conditionalFormatting sqref="AD11 AD18:AD22 AD31:AD37 AD43:AD53 AD107:AD108 AD149:AD154 AD156:AD161 AD191:AD221 AD413 AD424:AD425 AD508 AD531:AD543 AD568:AD581 AD591:AD592 AD608 AD615:AD617 AD632:AD633 AD644:AD645">
    <cfRule type="cellIs" dxfId="62" priority="1263" stopIfTrue="1" operator="equal">
      <formula>"a"</formula>
    </cfRule>
  </conditionalFormatting>
  <conditionalFormatting sqref="AD23:AD30">
    <cfRule type="cellIs" dxfId="61" priority="655" stopIfTrue="1" operator="equal">
      <formula>"a"</formula>
    </cfRule>
  </conditionalFormatting>
  <conditionalFormatting sqref="AD38:AD42">
    <cfRule type="cellIs" dxfId="60" priority="633" stopIfTrue="1" operator="equal">
      <formula>"a"</formula>
    </cfRule>
  </conditionalFormatting>
  <conditionalFormatting sqref="AD97:AD99 AD101:AD102 AD104:AD106">
    <cfRule type="cellIs" dxfId="59" priority="623" stopIfTrue="1" operator="equal">
      <formula>"a"</formula>
    </cfRule>
  </conditionalFormatting>
  <conditionalFormatting sqref="AD120:AD122 AD126:AD127">
    <cfRule type="cellIs" dxfId="58" priority="918" stopIfTrue="1" operator="equal">
      <formula>"a"</formula>
    </cfRule>
  </conditionalFormatting>
  <conditionalFormatting sqref="AD123:AD125">
    <cfRule type="cellIs" dxfId="57" priority="894" stopIfTrue="1" operator="equal">
      <formula>"a"</formula>
    </cfRule>
  </conditionalFormatting>
  <conditionalFormatting sqref="AD128:AD148">
    <cfRule type="cellIs" dxfId="56" priority="50" stopIfTrue="1" operator="equal">
      <formula>"a"</formula>
    </cfRule>
  </conditionalFormatting>
  <conditionalFormatting sqref="AD162:AD171">
    <cfRule type="cellIs" dxfId="55" priority="338" stopIfTrue="1" operator="equal">
      <formula>"a"</formula>
    </cfRule>
  </conditionalFormatting>
  <conditionalFormatting sqref="AD173:AD175">
    <cfRule type="cellIs" dxfId="54" priority="277" stopIfTrue="1" operator="equal">
      <formula>"a"</formula>
    </cfRule>
  </conditionalFormatting>
  <conditionalFormatting sqref="AD178 AD180 AD182">
    <cfRule type="cellIs" dxfId="53" priority="289" stopIfTrue="1" operator="equal">
      <formula>"a"</formula>
    </cfRule>
  </conditionalFormatting>
  <conditionalFormatting sqref="AD184:AD185">
    <cfRule type="cellIs" dxfId="52" priority="265" stopIfTrue="1" operator="equal">
      <formula>"a"</formula>
    </cfRule>
  </conditionalFormatting>
  <conditionalFormatting sqref="AD187:AD190">
    <cfRule type="cellIs" dxfId="51" priority="273" stopIfTrue="1" operator="equal">
      <formula>"a"</formula>
    </cfRule>
  </conditionalFormatting>
  <conditionalFormatting sqref="AD222:AD229">
    <cfRule type="cellIs" dxfId="50" priority="87" stopIfTrue="1" operator="equal">
      <formula>"a"</formula>
    </cfRule>
  </conditionalFormatting>
  <conditionalFormatting sqref="AD231:AD232">
    <cfRule type="cellIs" dxfId="49" priority="218" stopIfTrue="1" operator="equal">
      <formula>"a"</formula>
    </cfRule>
  </conditionalFormatting>
  <conditionalFormatting sqref="AD235">
    <cfRule type="cellIs" dxfId="48" priority="137" stopIfTrue="1" operator="equal">
      <formula>"a"</formula>
    </cfRule>
  </conditionalFormatting>
  <conditionalFormatting sqref="AD237">
    <cfRule type="cellIs" dxfId="47" priority="254" stopIfTrue="1" operator="equal">
      <formula>"a"</formula>
    </cfRule>
  </conditionalFormatting>
  <conditionalFormatting sqref="AD239:AD240">
    <cfRule type="cellIs" dxfId="46" priority="133" stopIfTrue="1" operator="equal">
      <formula>"a"</formula>
    </cfRule>
  </conditionalFormatting>
  <conditionalFormatting sqref="AD242:AD247">
    <cfRule type="cellIs" dxfId="45" priority="230" stopIfTrue="1" operator="equal">
      <formula>"a"</formula>
    </cfRule>
  </conditionalFormatting>
  <conditionalFormatting sqref="AD249:AD412">
    <cfRule type="cellIs" dxfId="44" priority="37" stopIfTrue="1" operator="equal">
      <formula>"a"</formula>
    </cfRule>
  </conditionalFormatting>
  <conditionalFormatting sqref="AD414:AD423">
    <cfRule type="cellIs" dxfId="43" priority="108" stopIfTrue="1" operator="equal">
      <formula>"a"</formula>
    </cfRule>
  </conditionalFormatting>
  <conditionalFormatting sqref="AD426:AD458">
    <cfRule type="cellIs" dxfId="42" priority="176" stopIfTrue="1" operator="equal">
      <formula>"a"</formula>
    </cfRule>
  </conditionalFormatting>
  <conditionalFormatting sqref="AD460:AD461">
    <cfRule type="cellIs" dxfId="41" priority="387" stopIfTrue="1" operator="equal">
      <formula>"a"</formula>
    </cfRule>
  </conditionalFormatting>
  <conditionalFormatting sqref="AD463 AD465:AD466">
    <cfRule type="cellIs" dxfId="40" priority="395" stopIfTrue="1" operator="equal">
      <formula>"a"</formula>
    </cfRule>
  </conditionalFormatting>
  <conditionalFormatting sqref="AD468:AD507">
    <cfRule type="cellIs" dxfId="39" priority="57" stopIfTrue="1" operator="equal">
      <formula>"a"</formula>
    </cfRule>
  </conditionalFormatting>
  <conditionalFormatting sqref="AD582:AD590">
    <cfRule type="cellIs" dxfId="38" priority="1033" stopIfTrue="1" operator="equal">
      <formula>"a"</formula>
    </cfRule>
  </conditionalFormatting>
  <conditionalFormatting sqref="AD609:AD614">
    <cfRule type="cellIs" dxfId="37" priority="801" stopIfTrue="1" operator="equal">
      <formula>"a"</formula>
    </cfRule>
  </conditionalFormatting>
  <conditionalFormatting sqref="AD619:AD621">
    <cfRule type="cellIs" dxfId="36" priority="151" stopIfTrue="1" operator="equal">
      <formula>"a"</formula>
    </cfRule>
  </conditionalFormatting>
  <conditionalFormatting sqref="AD623:AD625">
    <cfRule type="cellIs" dxfId="35" priority="146" stopIfTrue="1" operator="equal">
      <formula>"a"</formula>
    </cfRule>
  </conditionalFormatting>
  <conditionalFormatting sqref="AD627:AD631">
    <cfRule type="cellIs" dxfId="34" priority="142" stopIfTrue="1" operator="equal">
      <formula>"a"</formula>
    </cfRule>
  </conditionalFormatting>
  <conditionalFormatting sqref="AD634:AD643">
    <cfRule type="cellIs" dxfId="33" priority="330" stopIfTrue="1" operator="equal">
      <formula>"a"</formula>
    </cfRule>
  </conditionalFormatting>
  <printOptions horizontalCentered="1"/>
  <pageMargins left="0.35433070866141736" right="0.35433070866141736" top="0.23622047244094491" bottom="0.31496062992125984" header="0.15748031496062992" footer="0.19685039370078741"/>
  <pageSetup paperSize="9" scale="42" orientation="landscape" r:id="rId1"/>
  <headerFooter alignWithMargins="0">
    <oddFooter>&amp;LCKL BCE / VERSION 2025 / 2.0&amp;CBCMC-07&amp;R&amp;P of &amp;N</oddFooter>
  </headerFooter>
  <rowBreaks count="31" manualBreakCount="31">
    <brk id="22" max="27" man="1"/>
    <brk id="42" max="27" man="1"/>
    <brk id="67" max="27" man="1"/>
    <brk id="87" max="27" man="1"/>
    <brk id="106" max="27" man="1"/>
    <brk id="127" max="27" man="1"/>
    <brk id="152" max="27" man="1"/>
    <brk id="170" max="27" man="1"/>
    <brk id="190" max="27" man="1"/>
    <brk id="220" max="27" man="1"/>
    <brk id="228" max="27" man="1"/>
    <brk id="253" max="27" man="1"/>
    <brk id="275" max="27" man="1"/>
    <brk id="289" max="27" man="1"/>
    <brk id="302" max="27" man="1"/>
    <brk id="318" max="27" man="1"/>
    <brk id="343" max="27" man="1"/>
    <brk id="372" max="27" man="1"/>
    <brk id="393" max="27" man="1"/>
    <brk id="412" max="27" man="1"/>
    <brk id="425" max="27" man="1"/>
    <brk id="450" max="27" man="1"/>
    <brk id="474" max="27" man="1"/>
    <brk id="492" max="27" man="1"/>
    <brk id="507" max="27" man="1"/>
    <brk id="530" max="27" man="1"/>
    <brk id="552" max="27" man="1"/>
    <brk id="572" max="27" man="1"/>
    <brk id="592" max="27" man="1"/>
    <brk id="607" max="27" man="1"/>
    <brk id="631" max="27" man="1"/>
  </rowBreaks>
  <ignoredErrors>
    <ignoredError sqref="Z28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A437"/>
  <sheetViews>
    <sheetView zoomScale="50" zoomScaleNormal="50" zoomScaleSheetLayoutView="50" workbookViewId="0">
      <pane ySplit="3" topLeftCell="A4" activePane="bottomLeft" state="frozen"/>
      <selection activeCell="AS76" sqref="AS76"/>
      <selection pane="bottomLeft" activeCell="AB1" sqref="AB1"/>
    </sheetView>
  </sheetViews>
  <sheetFormatPr defaultRowHeight="12.75" x14ac:dyDescent="0.2"/>
  <cols>
    <col min="1" max="1" width="9.85546875" customWidth="1"/>
    <col min="2" max="2" width="14.85546875" customWidth="1"/>
    <col min="3" max="3" width="128" customWidth="1"/>
    <col min="4" max="24" width="5.7109375" customWidth="1"/>
    <col min="25" max="25" width="8" customWidth="1"/>
    <col min="26" max="26" width="8.85546875" customWidth="1"/>
    <col min="27" max="27" width="3.28515625" style="61" hidden="1" customWidth="1"/>
    <col min="28" max="28" width="7.42578125" style="61" customWidth="1"/>
    <col min="29" max="29" width="9.140625" style="226" customWidth="1"/>
    <col min="30" max="30" width="12.140625" style="226" customWidth="1"/>
    <col min="31" max="32" width="14.140625" style="226" customWidth="1"/>
    <col min="33" max="91" width="9.140625" style="226" customWidth="1"/>
    <col min="92" max="105" width="9.140625" style="61" customWidth="1"/>
  </cols>
  <sheetData>
    <row r="1" spans="1:91" customFormat="1" ht="45" customHeight="1" thickBot="1" x14ac:dyDescent="0.25">
      <c r="A1" s="312" t="str">
        <f>'Checklist - Basic Office Bulk'!A1</f>
        <v xml:space="preserve">GA Code: </v>
      </c>
      <c r="B1" s="313"/>
      <c r="C1" s="312"/>
      <c r="D1" s="314" t="str">
        <f>'Checklist - Basic Office Bulk'!D1</f>
        <v xml:space="preserve">Certificate Holder name:   </v>
      </c>
      <c r="E1" s="312"/>
      <c r="F1" s="312"/>
      <c r="G1" s="312"/>
      <c r="H1" s="312"/>
      <c r="I1" s="312"/>
      <c r="J1" s="312"/>
      <c r="K1" s="312"/>
      <c r="L1" s="312"/>
      <c r="M1" s="312"/>
      <c r="N1" s="312"/>
      <c r="O1" s="312"/>
      <c r="P1" s="312"/>
      <c r="Q1" s="312"/>
      <c r="R1" s="312"/>
      <c r="S1" s="312"/>
      <c r="T1" s="312"/>
      <c r="U1" s="312"/>
      <c r="V1" s="312"/>
      <c r="W1" s="312"/>
      <c r="X1" s="315"/>
      <c r="Y1" s="61"/>
      <c r="Z1" s="315" t="str">
        <f>'Checklist - Basic Office Bulk'!X1</f>
        <v xml:space="preserve">Date of Office Audit:   </v>
      </c>
      <c r="AA1" s="61"/>
      <c r="AB1" s="61"/>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row>
    <row r="2" spans="1:91" ht="31.7" customHeight="1" thickBot="1" x14ac:dyDescent="0.25">
      <c r="A2" s="1"/>
      <c r="B2" s="966" t="s">
        <v>1236</v>
      </c>
      <c r="C2" s="967"/>
      <c r="D2" s="967"/>
      <c r="E2" s="967"/>
      <c r="F2" s="967"/>
      <c r="G2" s="967"/>
      <c r="H2" s="967"/>
      <c r="I2" s="967"/>
      <c r="J2" s="967"/>
      <c r="K2" s="967"/>
      <c r="L2" s="967"/>
      <c r="M2" s="967"/>
      <c r="N2" s="967"/>
      <c r="O2" s="967"/>
      <c r="P2" s="967"/>
      <c r="Q2" s="967"/>
      <c r="R2" s="967"/>
      <c r="S2" s="967"/>
      <c r="T2" s="967"/>
      <c r="U2" s="967"/>
      <c r="V2" s="967"/>
      <c r="W2" s="967"/>
      <c r="X2" s="967"/>
      <c r="Y2" s="671"/>
      <c r="Z2" s="64"/>
      <c r="AA2" s="66"/>
    </row>
    <row r="3" spans="1:91" ht="161.44999999999999" customHeight="1" thickBot="1" x14ac:dyDescent="0.25">
      <c r="A3" s="405"/>
      <c r="B3" s="407" t="s">
        <v>26</v>
      </c>
      <c r="C3" s="968" t="s">
        <v>1242</v>
      </c>
      <c r="D3" s="969"/>
      <c r="E3" s="969"/>
      <c r="F3" s="969"/>
      <c r="G3" s="969"/>
      <c r="H3" s="969"/>
      <c r="I3" s="969"/>
      <c r="J3" s="969"/>
      <c r="K3" s="969"/>
      <c r="L3" s="969"/>
      <c r="M3" s="969"/>
      <c r="N3" s="970"/>
      <c r="O3" s="971" t="s">
        <v>170</v>
      </c>
      <c r="P3" s="972"/>
      <c r="Q3" s="973"/>
      <c r="R3" s="974" t="s">
        <v>574</v>
      </c>
      <c r="S3" s="975"/>
      <c r="T3" s="976"/>
      <c r="U3" s="977" t="s">
        <v>116</v>
      </c>
      <c r="V3" s="978"/>
      <c r="W3" s="978"/>
      <c r="X3" s="979" t="s">
        <v>519</v>
      </c>
      <c r="Y3" s="980"/>
      <c r="Z3" s="64"/>
      <c r="AA3" s="66"/>
    </row>
    <row r="4" spans="1:91" s="14" customFormat="1" ht="30" customHeight="1" thickBot="1" x14ac:dyDescent="0.25">
      <c r="A4" s="165"/>
      <c r="B4" s="491">
        <f>'Checklist - Ranking Office Bulk'!B4</f>
        <v>1000</v>
      </c>
      <c r="C4" s="659" t="str">
        <f>'Checklist - Ranking Office Bulk'!C4</f>
        <v>GENERAL</v>
      </c>
      <c r="D4" s="660"/>
      <c r="E4" s="660"/>
      <c r="F4" s="660"/>
      <c r="G4" s="660"/>
      <c r="H4" s="660"/>
      <c r="I4" s="660"/>
      <c r="J4" s="660"/>
      <c r="K4" s="660"/>
      <c r="L4" s="660"/>
      <c r="M4" s="660"/>
      <c r="N4" s="660"/>
      <c r="O4" s="882"/>
      <c r="P4" s="882"/>
      <c r="Q4" s="882"/>
      <c r="R4" s="882"/>
      <c r="S4" s="882"/>
      <c r="T4" s="882"/>
      <c r="U4" s="882"/>
      <c r="V4" s="882"/>
      <c r="W4" s="882"/>
      <c r="X4" s="882"/>
      <c r="Y4" s="883"/>
      <c r="Z4" s="66"/>
      <c r="AA4" s="66"/>
      <c r="AB4" s="66"/>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row>
    <row r="5" spans="1:91" ht="27.95" customHeight="1" x14ac:dyDescent="0.2">
      <c r="A5" s="165"/>
      <c r="B5" s="409" t="str">
        <f>'Checklist - Ranking Office Bulk'!B5</f>
        <v>1200</v>
      </c>
      <c r="C5" s="864" t="str">
        <f>'Checklist - Ranking Office Bulk'!C5</f>
        <v>Enclosed Space Entry &amp; Hot Work</v>
      </c>
      <c r="D5" s="728"/>
      <c r="E5" s="728"/>
      <c r="F5" s="728"/>
      <c r="G5" s="728"/>
      <c r="H5" s="728"/>
      <c r="I5" s="728"/>
      <c r="J5" s="728"/>
      <c r="K5" s="728"/>
      <c r="L5" s="728"/>
      <c r="M5" s="728"/>
      <c r="N5" s="729"/>
      <c r="O5" s="950">
        <f>'Checklist - Ranking Office Bulk'!Y16</f>
        <v>0</v>
      </c>
      <c r="P5" s="951"/>
      <c r="Q5" s="952"/>
      <c r="R5" s="953">
        <f>'Checklist - Ranking Office Bulk'!Z16</f>
        <v>100</v>
      </c>
      <c r="S5" s="954"/>
      <c r="T5" s="955"/>
      <c r="U5" s="956">
        <f>'Checklist - Ranking Office Bulk'!F17</f>
        <v>100</v>
      </c>
      <c r="V5" s="957"/>
      <c r="W5" s="957"/>
      <c r="X5" s="958"/>
      <c r="Y5" s="724"/>
      <c r="Z5" s="211"/>
      <c r="AA5" s="66"/>
    </row>
    <row r="6" spans="1:91" ht="27.95" customHeight="1" x14ac:dyDescent="0.2">
      <c r="A6" s="165"/>
      <c r="B6" s="409" t="str">
        <f>'Checklist - Ranking Office Bulk'!B18</f>
        <v>1300</v>
      </c>
      <c r="C6" s="864" t="str">
        <f>'Checklist - Ranking Office Bulk'!C18</f>
        <v>Compressor for the refilling of air cylinders for breathing apparatus or alternative, Additional Green Award Requirement</v>
      </c>
      <c r="D6" s="728"/>
      <c r="E6" s="728"/>
      <c r="F6" s="728"/>
      <c r="G6" s="728"/>
      <c r="H6" s="728"/>
      <c r="I6" s="728"/>
      <c r="J6" s="728"/>
      <c r="K6" s="728"/>
      <c r="L6" s="728"/>
      <c r="M6" s="728"/>
      <c r="N6" s="729"/>
      <c r="O6" s="950">
        <f>'Checklist - Ranking Office Bulk'!Y21</f>
        <v>0</v>
      </c>
      <c r="P6" s="951"/>
      <c r="Q6" s="952"/>
      <c r="R6" s="953">
        <f>'Checklist - Ranking Office Bulk'!Z21</f>
        <v>20</v>
      </c>
      <c r="S6" s="954"/>
      <c r="T6" s="955"/>
      <c r="U6" s="956">
        <f>'Checklist - Ranking Office Bulk'!F22</f>
        <v>10</v>
      </c>
      <c r="V6" s="957"/>
      <c r="W6" s="957"/>
      <c r="X6" s="958"/>
      <c r="Y6" s="724"/>
      <c r="Z6" s="211"/>
      <c r="AA6" s="66"/>
    </row>
    <row r="7" spans="1:91" ht="27.95" customHeight="1" x14ac:dyDescent="0.2">
      <c r="A7" s="165"/>
      <c r="B7" s="409" t="str">
        <f>'Checklist - Ranking Office Bulk'!B23</f>
        <v>1400</v>
      </c>
      <c r="C7" s="864" t="str">
        <f>'Checklist - Ranking Office Bulk'!C23</f>
        <v>Control of drugs &amp; alcohol onboard</v>
      </c>
      <c r="D7" s="728"/>
      <c r="E7" s="728"/>
      <c r="F7" s="728"/>
      <c r="G7" s="728"/>
      <c r="H7" s="728"/>
      <c r="I7" s="728"/>
      <c r="J7" s="728"/>
      <c r="K7" s="728"/>
      <c r="L7" s="728"/>
      <c r="M7" s="728"/>
      <c r="N7" s="729"/>
      <c r="O7" s="950">
        <f>'Checklist - Ranking Office Bulk'!Y29</f>
        <v>0</v>
      </c>
      <c r="P7" s="951"/>
      <c r="Q7" s="952"/>
      <c r="R7" s="953">
        <f>'Checklist - Ranking Office Bulk'!Z29</f>
        <v>45</v>
      </c>
      <c r="S7" s="954"/>
      <c r="T7" s="955"/>
      <c r="U7" s="956">
        <f>'Checklist - Ranking Office Bulk'!F30</f>
        <v>20</v>
      </c>
      <c r="V7" s="957"/>
      <c r="W7" s="957"/>
      <c r="X7" s="958"/>
      <c r="Y7" s="724"/>
      <c r="Z7" s="211"/>
      <c r="AA7" s="66"/>
    </row>
    <row r="8" spans="1:91" ht="27.95" customHeight="1" x14ac:dyDescent="0.2">
      <c r="A8" s="165"/>
      <c r="B8" s="409">
        <f>'Checklist - Ranking Office Bulk'!B31</f>
        <v>1500</v>
      </c>
      <c r="C8" s="864" t="str">
        <f>'Checklist - Ranking Office Bulk'!C31</f>
        <v>Emergency Response System</v>
      </c>
      <c r="D8" s="728"/>
      <c r="E8" s="728"/>
      <c r="F8" s="728"/>
      <c r="G8" s="728"/>
      <c r="H8" s="728"/>
      <c r="I8" s="728"/>
      <c r="J8" s="728"/>
      <c r="K8" s="728"/>
      <c r="L8" s="728"/>
      <c r="M8" s="728"/>
      <c r="N8" s="729"/>
      <c r="O8" s="950">
        <f>'Checklist - Ranking Office Bulk'!Y36</f>
        <v>0</v>
      </c>
      <c r="P8" s="951"/>
      <c r="Q8" s="952"/>
      <c r="R8" s="953">
        <f>'Checklist - Ranking Office Bulk'!Z36</f>
        <v>45</v>
      </c>
      <c r="S8" s="954"/>
      <c r="T8" s="955"/>
      <c r="U8" s="956">
        <f>'Checklist - Ranking Office Bulk'!F37</f>
        <v>25</v>
      </c>
      <c r="V8" s="957"/>
      <c r="W8" s="957"/>
      <c r="X8" s="958"/>
      <c r="Y8" s="724"/>
      <c r="Z8" s="211"/>
      <c r="AA8" s="66"/>
    </row>
    <row r="9" spans="1:91" ht="27.95" customHeight="1" x14ac:dyDescent="0.2">
      <c r="A9" s="165"/>
      <c r="B9" s="581" t="str">
        <f>'Checklist - Ranking Office Bulk'!B38</f>
        <v>1510</v>
      </c>
      <c r="C9" s="864" t="str">
        <f>'Checklist - Ranking Office Bulk'!C38</f>
        <v>Emergency Oil Recovery</v>
      </c>
      <c r="D9" s="728"/>
      <c r="E9" s="728"/>
      <c r="F9" s="728"/>
      <c r="G9" s="728"/>
      <c r="H9" s="728"/>
      <c r="I9" s="728"/>
      <c r="J9" s="728"/>
      <c r="K9" s="728"/>
      <c r="L9" s="728"/>
      <c r="M9" s="728"/>
      <c r="N9" s="729"/>
      <c r="O9" s="950">
        <f>'Checklist - Ranking Office Bulk'!Y41</f>
        <v>0</v>
      </c>
      <c r="P9" s="951"/>
      <c r="Q9" s="952"/>
      <c r="R9" s="953">
        <f>'Checklist - Ranking Office Bulk'!Z41</f>
        <v>10</v>
      </c>
      <c r="S9" s="954"/>
      <c r="T9" s="955"/>
      <c r="U9" s="956">
        <f>'Checklist - Ranking Office Bulk'!F42</f>
        <v>0</v>
      </c>
      <c r="V9" s="957"/>
      <c r="W9" s="957"/>
      <c r="X9" s="958"/>
      <c r="Y9" s="724"/>
      <c r="Z9" s="211"/>
      <c r="AA9" s="66"/>
    </row>
    <row r="10" spans="1:91" ht="27.95" customHeight="1" x14ac:dyDescent="0.2">
      <c r="A10" s="165"/>
      <c r="B10" s="477">
        <f>'Checklist - Ranking Office Bulk'!B43</f>
        <v>1600</v>
      </c>
      <c r="C10" s="864" t="str">
        <f>'Checklist - Ranking Office Bulk'!C43</f>
        <v>Computer Systems, Networks, Data Security and Training</v>
      </c>
      <c r="D10" s="728"/>
      <c r="E10" s="728"/>
      <c r="F10" s="728"/>
      <c r="G10" s="728"/>
      <c r="H10" s="728"/>
      <c r="I10" s="728"/>
      <c r="J10" s="728"/>
      <c r="K10" s="728"/>
      <c r="L10" s="728"/>
      <c r="M10" s="728"/>
      <c r="N10" s="729"/>
      <c r="O10" s="950">
        <f>'Checklist - Ranking Office Bulk'!Y52</f>
        <v>0</v>
      </c>
      <c r="P10" s="951"/>
      <c r="Q10" s="952"/>
      <c r="R10" s="953">
        <f>'Checklist - Ranking Office Bulk'!Z52</f>
        <v>65</v>
      </c>
      <c r="S10" s="954"/>
      <c r="T10" s="955"/>
      <c r="U10" s="956">
        <f>'Checklist - Ranking Office Bulk'!F53</f>
        <v>40</v>
      </c>
      <c r="V10" s="957"/>
      <c r="W10" s="957"/>
      <c r="X10" s="958"/>
      <c r="Y10" s="724"/>
      <c r="Z10" s="211"/>
      <c r="AA10" s="66"/>
    </row>
    <row r="11" spans="1:91" s="14" customFormat="1" ht="27.95" customHeight="1" x14ac:dyDescent="0.2">
      <c r="A11" s="165"/>
      <c r="B11" s="409" t="str">
        <f>'Checklist - Ranking Office Bulk'!B54</f>
        <v>1610</v>
      </c>
      <c r="C11" s="864" t="str">
        <f>'Checklist - Ranking Office Bulk'!C54</f>
        <v>Cyber Risk Management</v>
      </c>
      <c r="D11" s="728"/>
      <c r="E11" s="728"/>
      <c r="F11" s="728"/>
      <c r="G11" s="728"/>
      <c r="H11" s="728"/>
      <c r="I11" s="728"/>
      <c r="J11" s="728"/>
      <c r="K11" s="728"/>
      <c r="L11" s="728"/>
      <c r="M11" s="728"/>
      <c r="N11" s="729"/>
      <c r="O11" s="959">
        <f>'Checklist - Ranking Office Bulk'!Y66</f>
        <v>0</v>
      </c>
      <c r="P11" s="960"/>
      <c r="Q11" s="961"/>
      <c r="R11" s="953">
        <f>'Checklist - Ranking Office Bulk'!Z66</f>
        <v>75</v>
      </c>
      <c r="S11" s="954"/>
      <c r="T11" s="955"/>
      <c r="U11" s="962">
        <f>'Checklist - Ranking Office Bulk'!F67</f>
        <v>35</v>
      </c>
      <c r="V11" s="963"/>
      <c r="W11" s="964"/>
      <c r="X11" s="958"/>
      <c r="Y11" s="965"/>
      <c r="Z11" s="66"/>
      <c r="AA11" s="66"/>
      <c r="AB11" s="210"/>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66"/>
      <c r="CH11" s="66"/>
      <c r="CI11" s="66"/>
      <c r="CJ11" s="66"/>
      <c r="CK11" s="66"/>
    </row>
    <row r="12" spans="1:91" ht="27.95" customHeight="1" x14ac:dyDescent="0.2">
      <c r="A12" s="165"/>
      <c r="B12" s="477" t="str">
        <f>'Checklist - Ranking Office Bulk'!B68</f>
        <v>1700</v>
      </c>
      <c r="C12" s="864" t="str">
        <f>'Checklist - Ranking Office Bulk'!C68</f>
        <v>Noise and Vibration Management</v>
      </c>
      <c r="D12" s="728"/>
      <c r="E12" s="728"/>
      <c r="F12" s="728"/>
      <c r="G12" s="728"/>
      <c r="H12" s="728"/>
      <c r="I12" s="728"/>
      <c r="J12" s="728"/>
      <c r="K12" s="728"/>
      <c r="L12" s="728"/>
      <c r="M12" s="728"/>
      <c r="N12" s="729"/>
      <c r="O12" s="950">
        <f>'Checklist - Ranking Office Bulk'!Y79</f>
        <v>0</v>
      </c>
      <c r="P12" s="951"/>
      <c r="Q12" s="952"/>
      <c r="R12" s="953">
        <f>'Checklist - Ranking Office Bulk'!Z79</f>
        <v>65</v>
      </c>
      <c r="S12" s="954"/>
      <c r="T12" s="955"/>
      <c r="U12" s="956">
        <f>'Checklist - Ranking Office Bulk'!F80</f>
        <v>25</v>
      </c>
      <c r="V12" s="957"/>
      <c r="W12" s="957"/>
      <c r="X12" s="958"/>
      <c r="Y12" s="724"/>
      <c r="Z12" s="211"/>
      <c r="AA12" s="66"/>
    </row>
    <row r="13" spans="1:91" ht="27.95" customHeight="1" x14ac:dyDescent="0.2">
      <c r="A13" s="165"/>
      <c r="B13" s="477" t="str">
        <f>'Checklist - Ranking Office Bulk'!B81</f>
        <v>1710</v>
      </c>
      <c r="C13" s="864" t="str">
        <f>'Checklist - Ranking Office Bulk'!C81</f>
        <v>Underwater Noise and Vibration Management</v>
      </c>
      <c r="D13" s="728"/>
      <c r="E13" s="728"/>
      <c r="F13" s="728"/>
      <c r="G13" s="728"/>
      <c r="H13" s="728"/>
      <c r="I13" s="728"/>
      <c r="J13" s="728"/>
      <c r="K13" s="728"/>
      <c r="L13" s="728"/>
      <c r="M13" s="728"/>
      <c r="N13" s="729"/>
      <c r="O13" s="950">
        <f>'Checklist - Ranking Office Bulk'!Y86</f>
        <v>0</v>
      </c>
      <c r="P13" s="951"/>
      <c r="Q13" s="952"/>
      <c r="R13" s="953">
        <f>'Checklist - Ranking Office Bulk'!Z86</f>
        <v>25</v>
      </c>
      <c r="S13" s="954"/>
      <c r="T13" s="955"/>
      <c r="U13" s="956">
        <f>'Checklist - Ranking Office Bulk'!F87</f>
        <v>0</v>
      </c>
      <c r="V13" s="957"/>
      <c r="W13" s="957"/>
      <c r="X13" s="958"/>
      <c r="Y13" s="724"/>
      <c r="Z13" s="211"/>
      <c r="AA13" s="66"/>
    </row>
    <row r="14" spans="1:91" ht="27.95" customHeight="1" thickBot="1" x14ac:dyDescent="0.25">
      <c r="A14" s="165"/>
      <c r="B14" s="477" t="str">
        <f>'Checklist - Ranking Office Bulk'!B88</f>
        <v>1800</v>
      </c>
      <c r="C14" s="864" t="str">
        <f>'Checklist - Ranking Office Bulk'!C88</f>
        <v>Social Dimension / Sustainability</v>
      </c>
      <c r="D14" s="728"/>
      <c r="E14" s="728"/>
      <c r="F14" s="728"/>
      <c r="G14" s="728"/>
      <c r="H14" s="728"/>
      <c r="I14" s="728"/>
      <c r="J14" s="728"/>
      <c r="K14" s="728"/>
      <c r="L14" s="728"/>
      <c r="M14" s="728"/>
      <c r="N14" s="729"/>
      <c r="O14" s="950">
        <f>'Checklist - Ranking Office Bulk'!Y105</f>
        <v>0</v>
      </c>
      <c r="P14" s="951"/>
      <c r="Q14" s="952"/>
      <c r="R14" s="953">
        <f>'Checklist - Ranking Office Bulk'!Z105</f>
        <v>85</v>
      </c>
      <c r="S14" s="954"/>
      <c r="T14" s="955"/>
      <c r="U14" s="956">
        <f>'Checklist - Ranking Office Bulk'!F106</f>
        <v>15</v>
      </c>
      <c r="V14" s="957"/>
      <c r="W14" s="957"/>
      <c r="X14" s="958"/>
      <c r="Y14" s="724"/>
      <c r="Z14" s="211"/>
      <c r="AA14" s="66"/>
    </row>
    <row r="15" spans="1:91" s="14" customFormat="1" ht="30" customHeight="1" thickBot="1" x14ac:dyDescent="0.25">
      <c r="A15" s="165"/>
      <c r="B15" s="408">
        <f>'Checklist - Ranking Office Bulk'!B107</f>
        <v>2000</v>
      </c>
      <c r="C15" s="982" t="str">
        <f>'Checklist - Ranking Office Bulk'!C107</f>
        <v>NAVIGATION / BRIDGE OPERATIONS</v>
      </c>
      <c r="D15" s="983"/>
      <c r="E15" s="983"/>
      <c r="F15" s="983"/>
      <c r="G15" s="983"/>
      <c r="H15" s="983"/>
      <c r="I15" s="983"/>
      <c r="J15" s="983"/>
      <c r="K15" s="983"/>
      <c r="L15" s="983"/>
      <c r="M15" s="983"/>
      <c r="N15" s="983"/>
      <c r="O15" s="718"/>
      <c r="P15" s="718"/>
      <c r="Q15" s="718"/>
      <c r="R15" s="718"/>
      <c r="S15" s="718"/>
      <c r="T15" s="718"/>
      <c r="U15" s="718"/>
      <c r="V15" s="718"/>
      <c r="W15" s="718"/>
      <c r="X15" s="718"/>
      <c r="Y15" s="678"/>
      <c r="Z15" s="66"/>
      <c r="AA15" s="66"/>
      <c r="AB15" s="66"/>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row>
    <row r="16" spans="1:91" ht="27.95" customHeight="1" x14ac:dyDescent="0.2">
      <c r="A16" s="165"/>
      <c r="B16" s="409">
        <f>'Checklist - Ranking Office Bulk'!B108</f>
        <v>2100</v>
      </c>
      <c r="C16" s="864" t="str">
        <f>'Checklist - Ranking Office Bulk'!C108</f>
        <v>Navigation</v>
      </c>
      <c r="D16" s="728"/>
      <c r="E16" s="728"/>
      <c r="F16" s="728"/>
      <c r="G16" s="728"/>
      <c r="H16" s="728"/>
      <c r="I16" s="728"/>
      <c r="J16" s="728"/>
      <c r="K16" s="728"/>
      <c r="L16" s="728"/>
      <c r="M16" s="728"/>
      <c r="N16" s="729"/>
      <c r="O16" s="950">
        <f>'Checklist - Ranking Office Bulk'!Y120</f>
        <v>0</v>
      </c>
      <c r="P16" s="951"/>
      <c r="Q16" s="952"/>
      <c r="R16" s="953">
        <f>'Checklist - Ranking Office Bulk'!Z120</f>
        <v>110</v>
      </c>
      <c r="S16" s="954"/>
      <c r="T16" s="955"/>
      <c r="U16" s="956">
        <f>'Checklist - Ranking Office Bulk'!F121</f>
        <v>40</v>
      </c>
      <c r="V16" s="957"/>
      <c r="W16" s="957"/>
      <c r="X16" s="958"/>
      <c r="Y16" s="724"/>
      <c r="Z16" s="211"/>
      <c r="AA16" s="66"/>
    </row>
    <row r="17" spans="1:91" ht="27.95" customHeight="1" x14ac:dyDescent="0.2">
      <c r="A17" s="165"/>
      <c r="B17" s="477" t="str">
        <f>'Checklist - Ranking Office Bulk'!B122</f>
        <v>2110</v>
      </c>
      <c r="C17" s="864" t="str">
        <f>'Checklist - Ranking Office Bulk'!C122</f>
        <v>Electronic chart display &amp; information systems / ECDIS</v>
      </c>
      <c r="D17" s="728"/>
      <c r="E17" s="728"/>
      <c r="F17" s="728"/>
      <c r="G17" s="728"/>
      <c r="H17" s="728"/>
      <c r="I17" s="728"/>
      <c r="J17" s="728"/>
      <c r="K17" s="728"/>
      <c r="L17" s="728"/>
      <c r="M17" s="728"/>
      <c r="N17" s="729"/>
      <c r="O17" s="950">
        <f>'Checklist - Ranking Office Bulk'!Y126</f>
        <v>0</v>
      </c>
      <c r="P17" s="951"/>
      <c r="Q17" s="952"/>
      <c r="R17" s="953">
        <f>'Checklist - Ranking Office Bulk'!Z126</f>
        <v>0</v>
      </c>
      <c r="S17" s="954"/>
      <c r="T17" s="955"/>
      <c r="U17" s="956">
        <f>'Checklist - Ranking Office Bulk'!F127</f>
        <v>0</v>
      </c>
      <c r="V17" s="957"/>
      <c r="W17" s="957"/>
      <c r="X17" s="958"/>
      <c r="Y17" s="724"/>
      <c r="Z17" s="219"/>
      <c r="AA17" s="66"/>
    </row>
    <row r="18" spans="1:91" ht="27.95" customHeight="1" x14ac:dyDescent="0.2">
      <c r="A18" s="165"/>
      <c r="B18" s="477" t="str">
        <f>'Checklist - Ranking Office Bulk'!B128</f>
        <v>2111</v>
      </c>
      <c r="C18" s="864" t="str">
        <f>'Checklist - Ranking Office Bulk'!C128</f>
        <v>Electronic chart display &amp; information systems / ECDIS</v>
      </c>
      <c r="D18" s="728"/>
      <c r="E18" s="728"/>
      <c r="F18" s="728"/>
      <c r="G18" s="728"/>
      <c r="H18" s="728"/>
      <c r="I18" s="728"/>
      <c r="J18" s="728"/>
      <c r="K18" s="728"/>
      <c r="L18" s="728"/>
      <c r="M18" s="728"/>
      <c r="N18" s="729"/>
      <c r="O18" s="950">
        <f>'Checklist - Ranking Office Bulk'!Y138</f>
        <v>0</v>
      </c>
      <c r="P18" s="951"/>
      <c r="Q18" s="952"/>
      <c r="R18" s="953">
        <f>'Checklist - Ranking Office Bulk'!Z138</f>
        <v>60</v>
      </c>
      <c r="S18" s="954"/>
      <c r="T18" s="955"/>
      <c r="U18" s="956">
        <f>'Checklist - Ranking Office Bulk'!F139</f>
        <v>35</v>
      </c>
      <c r="V18" s="957"/>
      <c r="W18" s="957"/>
      <c r="X18" s="958"/>
      <c r="Y18" s="724"/>
      <c r="Z18" s="219"/>
      <c r="AA18" s="66"/>
    </row>
    <row r="19" spans="1:91" ht="27.75" customHeight="1" x14ac:dyDescent="0.2">
      <c r="A19" s="165"/>
      <c r="B19" s="409" t="str">
        <f>'Checklist - Ranking Office Bulk'!B140</f>
        <v>2120</v>
      </c>
      <c r="C19" s="864" t="str">
        <f>'Checklist - Ranking Office Bulk'!C140</f>
        <v xml:space="preserve">Environmental Requirements during the Voyage                  </v>
      </c>
      <c r="D19" s="728"/>
      <c r="E19" s="728"/>
      <c r="F19" s="728"/>
      <c r="G19" s="728"/>
      <c r="H19" s="728"/>
      <c r="I19" s="728"/>
      <c r="J19" s="728"/>
      <c r="K19" s="728"/>
      <c r="L19" s="728"/>
      <c r="M19" s="728"/>
      <c r="N19" s="729"/>
      <c r="O19" s="950">
        <f>'Checklist - Ranking Office Bulk'!Y147</f>
        <v>0</v>
      </c>
      <c r="P19" s="951"/>
      <c r="Q19" s="952"/>
      <c r="R19" s="953">
        <f>'Checklist - Ranking Office Bulk'!Z147</f>
        <v>55</v>
      </c>
      <c r="S19" s="954"/>
      <c r="T19" s="955"/>
      <c r="U19" s="956">
        <f>'Checklist - Ranking Office Bulk'!F148</f>
        <v>40</v>
      </c>
      <c r="V19" s="957"/>
      <c r="W19" s="957"/>
      <c r="X19" s="958"/>
      <c r="Y19" s="724"/>
      <c r="Z19" s="219"/>
      <c r="AA19" s="66"/>
    </row>
    <row r="20" spans="1:91" ht="27.95" customHeight="1" thickBot="1" x14ac:dyDescent="0.25">
      <c r="A20" s="165"/>
      <c r="B20" s="409">
        <f>'Checklist - Ranking Office Bulk'!B149</f>
        <v>2300</v>
      </c>
      <c r="C20" s="864" t="str">
        <f>'Checklist - Ranking Office Bulk'!C149</f>
        <v>Mooring Operations</v>
      </c>
      <c r="D20" s="728"/>
      <c r="E20" s="728"/>
      <c r="F20" s="728"/>
      <c r="G20" s="728"/>
      <c r="H20" s="728"/>
      <c r="I20" s="728"/>
      <c r="J20" s="728"/>
      <c r="K20" s="728"/>
      <c r="L20" s="728"/>
      <c r="M20" s="728"/>
      <c r="N20" s="729"/>
      <c r="O20" s="950">
        <f>'Checklist - Ranking Office Bulk'!Y151</f>
        <v>0</v>
      </c>
      <c r="P20" s="951"/>
      <c r="Q20" s="952"/>
      <c r="R20" s="953">
        <f>'Checklist - Ranking Office Bulk'!Z151</f>
        <v>10</v>
      </c>
      <c r="S20" s="954"/>
      <c r="T20" s="955"/>
      <c r="U20" s="956">
        <f>'Checklist - Ranking Office Bulk'!F152</f>
        <v>10</v>
      </c>
      <c r="V20" s="957"/>
      <c r="W20" s="957"/>
      <c r="X20" s="958"/>
      <c r="Y20" s="724"/>
      <c r="Z20" s="211"/>
      <c r="AA20" s="66"/>
    </row>
    <row r="21" spans="1:91" s="14" customFormat="1" ht="30" customHeight="1" thickBot="1" x14ac:dyDescent="0.25">
      <c r="A21" s="165"/>
      <c r="B21" s="408">
        <f>'Checklist - Ranking Office Bulk'!B153</f>
        <v>3000</v>
      </c>
      <c r="C21" s="982" t="str">
        <f>'Checklist - Ranking Office Bulk'!C153</f>
        <v>MACHINERY / ENGINE OPERATIONS</v>
      </c>
      <c r="D21" s="983"/>
      <c r="E21" s="983"/>
      <c r="F21" s="983"/>
      <c r="G21" s="983"/>
      <c r="H21" s="983"/>
      <c r="I21" s="983"/>
      <c r="J21" s="983"/>
      <c r="K21" s="983"/>
      <c r="L21" s="983"/>
      <c r="M21" s="983"/>
      <c r="N21" s="983"/>
      <c r="O21" s="718"/>
      <c r="P21" s="718"/>
      <c r="Q21" s="718"/>
      <c r="R21" s="718"/>
      <c r="S21" s="718"/>
      <c r="T21" s="718"/>
      <c r="U21" s="718"/>
      <c r="V21" s="718"/>
      <c r="W21" s="718"/>
      <c r="X21" s="718"/>
      <c r="Y21" s="678"/>
      <c r="Z21" s="66"/>
      <c r="AA21" s="66"/>
      <c r="AB21" s="66"/>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row>
    <row r="22" spans="1:91" ht="27.95" customHeight="1" x14ac:dyDescent="0.2">
      <c r="A22" s="165"/>
      <c r="B22" s="409">
        <f>'Checklist - Ranking Office Bulk'!B154</f>
        <v>3100</v>
      </c>
      <c r="C22" s="864" t="str">
        <f>'Checklist - Ranking Office Bulk'!C154</f>
        <v>Bunker Operations</v>
      </c>
      <c r="D22" s="728"/>
      <c r="E22" s="728"/>
      <c r="F22" s="728"/>
      <c r="G22" s="728"/>
      <c r="H22" s="728"/>
      <c r="I22" s="728"/>
      <c r="J22" s="728"/>
      <c r="K22" s="728"/>
      <c r="L22" s="728"/>
      <c r="M22" s="728"/>
      <c r="N22" s="729"/>
      <c r="O22" s="950">
        <f>'Checklist - Ranking Office Bulk'!Y160</f>
        <v>0</v>
      </c>
      <c r="P22" s="951"/>
      <c r="Q22" s="952"/>
      <c r="R22" s="953">
        <f>'Checklist - Ranking Office Bulk'!Z160</f>
        <v>50</v>
      </c>
      <c r="S22" s="954"/>
      <c r="T22" s="955"/>
      <c r="U22" s="956">
        <f>'Checklist - Ranking Office Bulk'!F161</f>
        <v>50</v>
      </c>
      <c r="V22" s="957"/>
      <c r="W22" s="957"/>
      <c r="X22" s="958"/>
      <c r="Y22" s="724"/>
      <c r="Z22" s="211"/>
      <c r="AA22" s="66"/>
    </row>
    <row r="23" spans="1:91" ht="27.95" customHeight="1" x14ac:dyDescent="0.2">
      <c r="A23" s="165"/>
      <c r="B23" s="581" t="str">
        <f>'Checklist - Ranking Office Bulk'!B162</f>
        <v>3101</v>
      </c>
      <c r="C23" s="864" t="str">
        <f>'Checklist - Ranking Office Bulk'!C162</f>
        <v>Bunker Operations - LNG</v>
      </c>
      <c r="D23" s="728"/>
      <c r="E23" s="728"/>
      <c r="F23" s="728"/>
      <c r="G23" s="728"/>
      <c r="H23" s="728"/>
      <c r="I23" s="728"/>
      <c r="J23" s="728"/>
      <c r="K23" s="728"/>
      <c r="L23" s="728"/>
      <c r="M23" s="728"/>
      <c r="N23" s="729"/>
      <c r="O23" s="950">
        <f>'Checklist - Ranking Office Bulk'!Y169</f>
        <v>0</v>
      </c>
      <c r="P23" s="951"/>
      <c r="Q23" s="952"/>
      <c r="R23" s="953">
        <f>'Checklist - Ranking Office Bulk'!Z169</f>
        <v>50</v>
      </c>
      <c r="S23" s="954"/>
      <c r="T23" s="955"/>
      <c r="U23" s="956">
        <f>'Checklist - Ranking Office Bulk'!F170</f>
        <v>25</v>
      </c>
      <c r="V23" s="957"/>
      <c r="W23" s="957"/>
      <c r="X23" s="958"/>
      <c r="Y23" s="724"/>
      <c r="Z23" s="211"/>
      <c r="AA23" s="66"/>
    </row>
    <row r="24" spans="1:91" ht="27.95" customHeight="1" thickBot="1" x14ac:dyDescent="0.25">
      <c r="A24" s="165"/>
      <c r="B24" s="410">
        <f>'Checklist - Ranking Office Bulk'!B171</f>
        <v>3200</v>
      </c>
      <c r="C24" s="864" t="str">
        <f>'Checklist - Ranking Office Bulk'!C171</f>
        <v>Fuel oil management</v>
      </c>
      <c r="D24" s="728"/>
      <c r="E24" s="728"/>
      <c r="F24" s="728"/>
      <c r="G24" s="728"/>
      <c r="H24" s="728"/>
      <c r="I24" s="728"/>
      <c r="J24" s="728"/>
      <c r="K24" s="728"/>
      <c r="L24" s="728"/>
      <c r="M24" s="728"/>
      <c r="N24" s="729"/>
      <c r="O24" s="950">
        <f>'Checklist - Ranking Office Bulk'!Y189</f>
        <v>0</v>
      </c>
      <c r="P24" s="951"/>
      <c r="Q24" s="952"/>
      <c r="R24" s="953">
        <f>'Checklist - Ranking Office Bulk'!Z189</f>
        <v>120</v>
      </c>
      <c r="S24" s="954"/>
      <c r="T24" s="955"/>
      <c r="U24" s="956">
        <f>'Checklist - Ranking Office Bulk'!F190</f>
        <v>60</v>
      </c>
      <c r="V24" s="957"/>
      <c r="W24" s="981"/>
      <c r="X24" s="958"/>
      <c r="Y24" s="724"/>
      <c r="Z24" s="211"/>
      <c r="AA24" s="66"/>
    </row>
    <row r="25" spans="1:91" s="14" customFormat="1" ht="30" customHeight="1" thickBot="1" x14ac:dyDescent="0.25">
      <c r="A25" s="165"/>
      <c r="B25" s="408">
        <f>'Checklist - Ranking Office Bulk'!B191</f>
        <v>4000</v>
      </c>
      <c r="C25" s="982" t="str">
        <f>'Checklist - Ranking Office Bulk'!C191</f>
        <v>CARGOES / CARGO OPERATIONS</v>
      </c>
      <c r="D25" s="983"/>
      <c r="E25" s="983"/>
      <c r="F25" s="983"/>
      <c r="G25" s="983"/>
      <c r="H25" s="983"/>
      <c r="I25" s="983"/>
      <c r="J25" s="983"/>
      <c r="K25" s="983"/>
      <c r="L25" s="983"/>
      <c r="M25" s="983"/>
      <c r="N25" s="983"/>
      <c r="O25" s="718"/>
      <c r="P25" s="718"/>
      <c r="Q25" s="718"/>
      <c r="R25" s="718"/>
      <c r="S25" s="718"/>
      <c r="T25" s="718"/>
      <c r="U25" s="718"/>
      <c r="V25" s="718"/>
      <c r="W25" s="718"/>
      <c r="X25" s="718"/>
      <c r="Y25" s="678"/>
      <c r="Z25" s="66"/>
      <c r="AA25" s="66"/>
      <c r="AB25" s="66"/>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row>
    <row r="26" spans="1:91" ht="27.95" customHeight="1" x14ac:dyDescent="0.2">
      <c r="A26" s="165"/>
      <c r="B26" s="410" t="str">
        <f>'Checklist - Ranking Office Bulk'!B192</f>
        <v>4600</v>
      </c>
      <c r="C26" s="864" t="str">
        <f>'Checklist - Ranking Office Bulk'!C192</f>
        <v>Cargo Operations</v>
      </c>
      <c r="D26" s="728"/>
      <c r="E26" s="728"/>
      <c r="F26" s="728"/>
      <c r="G26" s="728"/>
      <c r="H26" s="728"/>
      <c r="I26" s="728"/>
      <c r="J26" s="728"/>
      <c r="K26" s="728"/>
      <c r="L26" s="728"/>
      <c r="M26" s="728"/>
      <c r="N26" s="729"/>
      <c r="O26" s="950">
        <f>'Checklist - Ranking Office Bulk'!Y198</f>
        <v>0</v>
      </c>
      <c r="P26" s="951"/>
      <c r="Q26" s="952"/>
      <c r="R26" s="953">
        <f>'Checklist - Ranking Office Bulk'!Z198</f>
        <v>60</v>
      </c>
      <c r="S26" s="954"/>
      <c r="T26" s="955"/>
      <c r="U26" s="956">
        <f>'Checklist - Ranking Office Bulk'!F199</f>
        <v>20</v>
      </c>
      <c r="V26" s="957"/>
      <c r="W26" s="981"/>
      <c r="X26" s="958"/>
      <c r="Y26" s="724"/>
      <c r="Z26" s="211"/>
      <c r="AA26" s="66"/>
    </row>
    <row r="27" spans="1:91" ht="27.95" customHeight="1" x14ac:dyDescent="0.2">
      <c r="A27" s="165"/>
      <c r="B27" s="410" t="str">
        <f>'Checklist - Ranking Office Bulk'!B200</f>
        <v>4601</v>
      </c>
      <c r="C27" s="864" t="str">
        <f>'Checklist - Ranking Office Bulk'!C200</f>
        <v>Preparation of loading / unloading plan</v>
      </c>
      <c r="D27" s="728"/>
      <c r="E27" s="728"/>
      <c r="F27" s="728"/>
      <c r="G27" s="728"/>
      <c r="H27" s="728"/>
      <c r="I27" s="728"/>
      <c r="J27" s="728"/>
      <c r="K27" s="728"/>
      <c r="L27" s="728"/>
      <c r="M27" s="728"/>
      <c r="N27" s="729"/>
      <c r="O27" s="950">
        <f>'Checklist - Ranking Office Bulk'!Y206</f>
        <v>0</v>
      </c>
      <c r="P27" s="951"/>
      <c r="Q27" s="952"/>
      <c r="R27" s="953">
        <f>'Checklist - Ranking Office Bulk'!Z206</f>
        <v>80</v>
      </c>
      <c r="S27" s="954"/>
      <c r="T27" s="955"/>
      <c r="U27" s="956">
        <f>'Checklist - Ranking Office Bulk'!F207</f>
        <v>80</v>
      </c>
      <c r="V27" s="957"/>
      <c r="W27" s="981"/>
      <c r="X27" s="958"/>
      <c r="Y27" s="724"/>
      <c r="Z27" s="211"/>
      <c r="AA27" s="66"/>
    </row>
    <row r="28" spans="1:91" ht="27.95" customHeight="1" x14ac:dyDescent="0.2">
      <c r="A28" s="165"/>
      <c r="B28" s="410" t="str">
        <f>'Checklist - Ranking Office Bulk'!B208</f>
        <v>4602</v>
      </c>
      <c r="C28" s="864" t="str">
        <f>'Checklist - Ranking Office Bulk'!C208</f>
        <v>Cargo handling and operations</v>
      </c>
      <c r="D28" s="728"/>
      <c r="E28" s="728"/>
      <c r="F28" s="728"/>
      <c r="G28" s="728"/>
      <c r="H28" s="728"/>
      <c r="I28" s="728"/>
      <c r="J28" s="728"/>
      <c r="K28" s="728"/>
      <c r="L28" s="728"/>
      <c r="M28" s="728"/>
      <c r="N28" s="729"/>
      <c r="O28" s="950">
        <f>'Checklist - Ranking Office Bulk'!Y214</f>
        <v>0</v>
      </c>
      <c r="P28" s="951"/>
      <c r="Q28" s="952"/>
      <c r="R28" s="953">
        <f>'Checklist - Ranking Office Bulk'!Z214</f>
        <v>50</v>
      </c>
      <c r="S28" s="954"/>
      <c r="T28" s="955"/>
      <c r="U28" s="956">
        <f>'Checklist - Ranking Office Bulk'!F215</f>
        <v>40</v>
      </c>
      <c r="V28" s="957"/>
      <c r="W28" s="981"/>
      <c r="X28" s="958"/>
      <c r="Y28" s="724"/>
      <c r="Z28" s="211"/>
      <c r="AA28" s="66"/>
    </row>
    <row r="29" spans="1:91" ht="27.95" customHeight="1" thickBot="1" x14ac:dyDescent="0.25">
      <c r="A29" s="165"/>
      <c r="B29" s="409" t="str">
        <f>'Checklist - Ranking Office Bulk'!B216</f>
        <v>4606</v>
      </c>
      <c r="C29" s="864" t="str">
        <f>'Checklist - Ranking Office Bulk'!C216</f>
        <v>Safety precautions during cargo operations</v>
      </c>
      <c r="D29" s="728"/>
      <c r="E29" s="728"/>
      <c r="F29" s="728"/>
      <c r="G29" s="728"/>
      <c r="H29" s="728"/>
      <c r="I29" s="728"/>
      <c r="J29" s="728"/>
      <c r="K29" s="728"/>
      <c r="L29" s="728"/>
      <c r="M29" s="728"/>
      <c r="N29" s="729"/>
      <c r="O29" s="950">
        <f>'Checklist - Ranking Office Bulk'!Y219</f>
        <v>0</v>
      </c>
      <c r="P29" s="951"/>
      <c r="Q29" s="952"/>
      <c r="R29" s="953">
        <f>'Checklist - Ranking Office Bulk'!Z219</f>
        <v>20</v>
      </c>
      <c r="S29" s="954"/>
      <c r="T29" s="955"/>
      <c r="U29" s="956">
        <f>'Checklist - Ranking Office Bulk'!F220</f>
        <v>20</v>
      </c>
      <c r="V29" s="957"/>
      <c r="W29" s="957"/>
      <c r="X29" s="958"/>
      <c r="Y29" s="724"/>
      <c r="Z29" s="211"/>
      <c r="AA29" s="66"/>
    </row>
    <row r="30" spans="1:91" s="14" customFormat="1" ht="30" customHeight="1" thickBot="1" x14ac:dyDescent="0.25">
      <c r="A30" s="165"/>
      <c r="B30" s="408" t="str">
        <f>'Checklist - Ranking Office Bulk'!B221</f>
        <v>5000</v>
      </c>
      <c r="C30" s="982" t="str">
        <f>'Checklist - Ranking Office Bulk'!C221</f>
        <v>PREVENTION OF POLLUTION</v>
      </c>
      <c r="D30" s="983"/>
      <c r="E30" s="983"/>
      <c r="F30" s="983"/>
      <c r="G30" s="983"/>
      <c r="H30" s="983"/>
      <c r="I30" s="983"/>
      <c r="J30" s="983"/>
      <c r="K30" s="983"/>
      <c r="L30" s="983"/>
      <c r="M30" s="983"/>
      <c r="N30" s="983"/>
      <c r="O30" s="983"/>
      <c r="P30" s="983"/>
      <c r="Q30" s="983"/>
      <c r="R30" s="983"/>
      <c r="S30" s="983"/>
      <c r="T30" s="983"/>
      <c r="U30" s="983"/>
      <c r="V30" s="983"/>
      <c r="W30" s="983"/>
      <c r="X30" s="983"/>
      <c r="Y30" s="984"/>
      <c r="Z30" s="66"/>
      <c r="AA30" s="66"/>
      <c r="AB30" s="66"/>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row>
    <row r="31" spans="1:91" ht="27.95" customHeight="1" x14ac:dyDescent="0.2">
      <c r="A31" s="165"/>
      <c r="B31" s="477" t="str">
        <f>'Checklist - Ranking Office Bulk'!B222</f>
        <v>5100</v>
      </c>
      <c r="C31" s="864" t="str">
        <f>'Checklist - Ranking Office Bulk'!C222</f>
        <v>Biofouling Management</v>
      </c>
      <c r="D31" s="728"/>
      <c r="E31" s="728"/>
      <c r="F31" s="728"/>
      <c r="G31" s="728"/>
      <c r="H31" s="728"/>
      <c r="I31" s="728"/>
      <c r="J31" s="728"/>
      <c r="K31" s="728"/>
      <c r="L31" s="728"/>
      <c r="M31" s="728"/>
      <c r="N31" s="729"/>
      <c r="O31" s="950">
        <f>'Checklist - Ranking Office Bulk'!Y227</f>
        <v>0</v>
      </c>
      <c r="P31" s="951"/>
      <c r="Q31" s="952"/>
      <c r="R31" s="953">
        <f>'Checklist - Ranking Office Bulk'!Z227</f>
        <v>30</v>
      </c>
      <c r="S31" s="954"/>
      <c r="T31" s="955"/>
      <c r="U31" s="956">
        <f>'Checklist - Ranking Office Bulk'!F228</f>
        <v>5</v>
      </c>
      <c r="V31" s="957"/>
      <c r="W31" s="957"/>
      <c r="X31" s="958"/>
      <c r="Y31" s="724"/>
      <c r="Z31" s="211"/>
      <c r="AA31" s="66"/>
    </row>
    <row r="32" spans="1:91" ht="27.95" customHeight="1" x14ac:dyDescent="0.2">
      <c r="A32" s="165"/>
      <c r="B32" s="477" t="str">
        <f>'Checklist - Ranking Office Bulk'!B229</f>
        <v>5200</v>
      </c>
      <c r="C32" s="864" t="str">
        <f>'Checklist - Ranking Office Bulk'!C229</f>
        <v>Waste Management / Garbage Handling Onboard</v>
      </c>
      <c r="D32" s="728"/>
      <c r="E32" s="728"/>
      <c r="F32" s="728"/>
      <c r="G32" s="728"/>
      <c r="H32" s="728"/>
      <c r="I32" s="728"/>
      <c r="J32" s="728"/>
      <c r="K32" s="728"/>
      <c r="L32" s="728"/>
      <c r="M32" s="728"/>
      <c r="N32" s="729"/>
      <c r="O32" s="950">
        <f>'Checklist - Ranking Office Bulk'!Y252</f>
        <v>0</v>
      </c>
      <c r="P32" s="951"/>
      <c r="Q32" s="952"/>
      <c r="R32" s="953">
        <f>'Checklist - Ranking Office Bulk'!Z252</f>
        <v>105</v>
      </c>
      <c r="S32" s="954"/>
      <c r="T32" s="955"/>
      <c r="U32" s="956">
        <f>'Checklist - Ranking Office Bulk'!F253</f>
        <v>50</v>
      </c>
      <c r="V32" s="957"/>
      <c r="W32" s="957"/>
      <c r="X32" s="958"/>
      <c r="Y32" s="724"/>
      <c r="Z32" s="211"/>
      <c r="AA32" s="66"/>
    </row>
    <row r="33" spans="1:27" ht="27.95" customHeight="1" x14ac:dyDescent="0.2">
      <c r="A33" s="165"/>
      <c r="B33" s="477">
        <f>'Checklist - Ranking Office Bulk'!B254</f>
        <v>5410</v>
      </c>
      <c r="C33" s="864" t="str">
        <f>'Checklist - Ranking Office Bulk'!C254</f>
        <v>NOx Emissions</v>
      </c>
      <c r="D33" s="728"/>
      <c r="E33" s="728"/>
      <c r="F33" s="728"/>
      <c r="G33" s="728"/>
      <c r="H33" s="728"/>
      <c r="I33" s="728"/>
      <c r="J33" s="728"/>
      <c r="K33" s="728"/>
      <c r="L33" s="728"/>
      <c r="M33" s="728"/>
      <c r="N33" s="729"/>
      <c r="O33" s="950">
        <f>'Checklist - Ranking Office Bulk'!Y274</f>
        <v>0</v>
      </c>
      <c r="P33" s="951"/>
      <c r="Q33" s="952"/>
      <c r="R33" s="953">
        <f>'Checklist - Ranking Office Bulk'!Z274</f>
        <v>95</v>
      </c>
      <c r="S33" s="954"/>
      <c r="T33" s="955"/>
      <c r="U33" s="956">
        <f>'Checklist - Ranking Office Bulk'!F275</f>
        <v>35</v>
      </c>
      <c r="V33" s="957"/>
      <c r="W33" s="957"/>
      <c r="X33" s="958"/>
      <c r="Y33" s="724"/>
      <c r="Z33" s="211"/>
      <c r="AA33" s="66"/>
    </row>
    <row r="34" spans="1:27" ht="27.95" customHeight="1" x14ac:dyDescent="0.2">
      <c r="A34" s="165"/>
      <c r="B34" s="477">
        <f>'Checklist - Ranking Office Bulk'!B276</f>
        <v>5420</v>
      </c>
      <c r="C34" s="864" t="str">
        <f>'Checklist - Ranking Office Bulk'!C276</f>
        <v>SOx Emissions</v>
      </c>
      <c r="D34" s="728"/>
      <c r="E34" s="728"/>
      <c r="F34" s="728"/>
      <c r="G34" s="728"/>
      <c r="H34" s="728"/>
      <c r="I34" s="728"/>
      <c r="J34" s="728"/>
      <c r="K34" s="728"/>
      <c r="L34" s="728"/>
      <c r="M34" s="728"/>
      <c r="N34" s="729"/>
      <c r="O34" s="950">
        <f>'Checklist - Ranking Office Bulk'!Y288</f>
        <v>0</v>
      </c>
      <c r="P34" s="951"/>
      <c r="Q34" s="952"/>
      <c r="R34" s="953">
        <f>'Checklist - Ranking Office Bulk'!Z288</f>
        <v>120</v>
      </c>
      <c r="S34" s="954"/>
      <c r="T34" s="955"/>
      <c r="U34" s="956">
        <f>'Checklist - Ranking Office Bulk'!F289</f>
        <v>20</v>
      </c>
      <c r="V34" s="957"/>
      <c r="W34" s="957"/>
      <c r="X34" s="958"/>
      <c r="Y34" s="724"/>
      <c r="Z34" s="211"/>
      <c r="AA34" s="66"/>
    </row>
    <row r="35" spans="1:27" ht="45" customHeight="1" x14ac:dyDescent="0.2">
      <c r="A35" s="165"/>
      <c r="B35" s="409" t="str">
        <f>'Checklist - Ranking Office Bulk'!B290</f>
        <v>5421</v>
      </c>
      <c r="C35" s="864" t="str">
        <f>'Checklist - Ranking Office Bulk'!C290</f>
        <v xml:space="preserve">Ships required to carry out Fuel Change Over to low sulphur MARINE DIESEL OIL or low sulphur MARINE GAS OIL  ( low sulphur Distillates )  </v>
      </c>
      <c r="D35" s="728"/>
      <c r="E35" s="728"/>
      <c r="F35" s="728"/>
      <c r="G35" s="728"/>
      <c r="H35" s="728"/>
      <c r="I35" s="728"/>
      <c r="J35" s="728"/>
      <c r="K35" s="728"/>
      <c r="L35" s="728"/>
      <c r="M35" s="728"/>
      <c r="N35" s="729"/>
      <c r="O35" s="950">
        <f>'Checklist - Ranking Office Bulk'!Y293</f>
        <v>0</v>
      </c>
      <c r="P35" s="951"/>
      <c r="Q35" s="952"/>
      <c r="R35" s="953">
        <f>'Checklist - Ranking Office Bulk'!Z293</f>
        <v>40</v>
      </c>
      <c r="S35" s="954"/>
      <c r="T35" s="955"/>
      <c r="U35" s="956">
        <f>'Checklist - Ranking Office Bulk'!F294</f>
        <v>40</v>
      </c>
      <c r="V35" s="957"/>
      <c r="W35" s="957"/>
      <c r="X35" s="958"/>
      <c r="Y35" s="724"/>
      <c r="Z35" s="211"/>
      <c r="AA35" s="66"/>
    </row>
    <row r="36" spans="1:27" ht="27.95" customHeight="1" x14ac:dyDescent="0.2">
      <c r="A36" s="406"/>
      <c r="B36" s="477">
        <f>'Checklist - Ranking Office Bulk'!B295</f>
        <v>5430</v>
      </c>
      <c r="C36" s="864" t="str">
        <f>'Checklist - Ranking Office Bulk'!C295</f>
        <v xml:space="preserve">Particulate Matter (PM) Emissions   </v>
      </c>
      <c r="D36" s="728"/>
      <c r="E36" s="728"/>
      <c r="F36" s="728"/>
      <c r="G36" s="728"/>
      <c r="H36" s="728"/>
      <c r="I36" s="728"/>
      <c r="J36" s="728"/>
      <c r="K36" s="728"/>
      <c r="L36" s="728"/>
      <c r="M36" s="728"/>
      <c r="N36" s="729"/>
      <c r="O36" s="950">
        <f>'Checklist - Ranking Office Bulk'!Y301</f>
        <v>0</v>
      </c>
      <c r="P36" s="951"/>
      <c r="Q36" s="952"/>
      <c r="R36" s="953">
        <f>'Checklist - Ranking Office Bulk'!Z301</f>
        <v>30</v>
      </c>
      <c r="S36" s="954"/>
      <c r="T36" s="955"/>
      <c r="U36" s="956">
        <f>'Checklist - Ranking Office Bulk'!F302</f>
        <v>0</v>
      </c>
      <c r="V36" s="957"/>
      <c r="W36" s="957"/>
      <c r="X36" s="958"/>
      <c r="Y36" s="724"/>
      <c r="Z36" s="211"/>
      <c r="AA36" s="66"/>
    </row>
    <row r="37" spans="1:27" ht="27.95" customHeight="1" x14ac:dyDescent="0.2">
      <c r="A37" s="165"/>
      <c r="B37" s="477">
        <f>'Checklist - Ranking Office Bulk'!B303</f>
        <v>5440</v>
      </c>
      <c r="C37" s="864" t="str">
        <f>'Checklist - Ranking Office Bulk'!C303</f>
        <v>Greenhouse Gas (GHG) Emissions - CO2 Emissions</v>
      </c>
      <c r="D37" s="728"/>
      <c r="E37" s="728"/>
      <c r="F37" s="728"/>
      <c r="G37" s="728"/>
      <c r="H37" s="728"/>
      <c r="I37" s="728"/>
      <c r="J37" s="728"/>
      <c r="K37" s="728"/>
      <c r="L37" s="728"/>
      <c r="M37" s="728"/>
      <c r="N37" s="729"/>
      <c r="O37" s="950">
        <f>'Checklist - Ranking Office Bulk'!Y371</f>
        <v>0</v>
      </c>
      <c r="P37" s="951"/>
      <c r="Q37" s="952"/>
      <c r="R37" s="953">
        <f>'Checklist - Ranking Office Bulk'!Z371</f>
        <v>200</v>
      </c>
      <c r="S37" s="954"/>
      <c r="T37" s="955"/>
      <c r="U37" s="956">
        <f>'Checklist - Ranking Office Bulk'!F372</f>
        <v>0</v>
      </c>
      <c r="V37" s="957"/>
      <c r="W37" s="957"/>
      <c r="X37" s="958"/>
      <c r="Y37" s="724"/>
      <c r="Z37" s="211"/>
      <c r="AA37" s="66"/>
    </row>
    <row r="38" spans="1:27" ht="27.95" customHeight="1" x14ac:dyDescent="0.2">
      <c r="A38" s="165"/>
      <c r="B38" s="477" t="str">
        <f>'Checklist - Ranking Office Bulk'!B373</f>
        <v>5441</v>
      </c>
      <c r="C38" s="864" t="str">
        <f>'Checklist - Ranking Office Bulk'!C373</f>
        <v>Greenhouse Gas (GHG) Emissions - Methane (CH4) Emissions - Main Propulsion</v>
      </c>
      <c r="D38" s="728"/>
      <c r="E38" s="728"/>
      <c r="F38" s="728"/>
      <c r="G38" s="728"/>
      <c r="H38" s="728"/>
      <c r="I38" s="728"/>
      <c r="J38" s="728"/>
      <c r="K38" s="728"/>
      <c r="L38" s="728"/>
      <c r="M38" s="728"/>
      <c r="N38" s="729"/>
      <c r="O38" s="950">
        <f>'Checklist - Ranking Office Bulk'!Y384</f>
        <v>0</v>
      </c>
      <c r="P38" s="951"/>
      <c r="Q38" s="952"/>
      <c r="R38" s="953">
        <f>'Checklist - Ranking Office Bulk'!Z384</f>
        <v>55</v>
      </c>
      <c r="S38" s="954"/>
      <c r="T38" s="955"/>
      <c r="U38" s="956">
        <f>'Checklist - Ranking Office Bulk'!F385</f>
        <v>0</v>
      </c>
      <c r="V38" s="957"/>
      <c r="W38" s="957"/>
      <c r="X38" s="958"/>
      <c r="Y38" s="724"/>
      <c r="Z38" s="211"/>
      <c r="AA38" s="66"/>
    </row>
    <row r="39" spans="1:27" ht="27.95" customHeight="1" x14ac:dyDescent="0.2">
      <c r="A39" s="165"/>
      <c r="B39" s="409" t="str">
        <f>'Checklist - Ranking Office Bulk'!B386</f>
        <v>5450</v>
      </c>
      <c r="C39" s="864" t="str">
        <f>'Checklist - Ranking Office Bulk'!C386</f>
        <v>Newbuild policy</v>
      </c>
      <c r="D39" s="728"/>
      <c r="E39" s="728"/>
      <c r="F39" s="728"/>
      <c r="G39" s="728"/>
      <c r="H39" s="728"/>
      <c r="I39" s="728"/>
      <c r="J39" s="728"/>
      <c r="K39" s="728"/>
      <c r="L39" s="728"/>
      <c r="M39" s="728"/>
      <c r="N39" s="729"/>
      <c r="O39" s="950">
        <f>'Checklist - Ranking Office Bulk'!Y388</f>
        <v>0</v>
      </c>
      <c r="P39" s="951"/>
      <c r="Q39" s="952"/>
      <c r="R39" s="953">
        <f>'Checklist - Ranking Office Bulk'!Z388</f>
        <v>40</v>
      </c>
      <c r="S39" s="954"/>
      <c r="T39" s="955"/>
      <c r="U39" s="956">
        <f>'Checklist - Ranking Office Bulk'!F389</f>
        <v>0</v>
      </c>
      <c r="V39" s="957"/>
      <c r="W39" s="957"/>
      <c r="X39" s="958"/>
      <c r="Y39" s="724"/>
      <c r="Z39" s="211"/>
      <c r="AA39" s="66"/>
    </row>
    <row r="40" spans="1:27" ht="27.95" customHeight="1" x14ac:dyDescent="0.2">
      <c r="A40" s="165"/>
      <c r="B40" s="409" t="str">
        <f>'Checklist - Ranking Office Bulk'!B390</f>
        <v>5460</v>
      </c>
      <c r="C40" s="864" t="str">
        <f>'Checklist - Ranking Office Bulk'!C390</f>
        <v>Environmental Ship Index (ESI)</v>
      </c>
      <c r="D40" s="728"/>
      <c r="E40" s="728"/>
      <c r="F40" s="728"/>
      <c r="G40" s="728"/>
      <c r="H40" s="728"/>
      <c r="I40" s="728"/>
      <c r="J40" s="728"/>
      <c r="K40" s="728"/>
      <c r="L40" s="728"/>
      <c r="M40" s="728"/>
      <c r="N40" s="729"/>
      <c r="O40" s="950">
        <f>'Checklist - Ranking Office Bulk'!Y392</f>
        <v>0</v>
      </c>
      <c r="P40" s="951"/>
      <c r="Q40" s="952"/>
      <c r="R40" s="953">
        <f>'Checklist - Ranking Office Bulk'!Z392</f>
        <v>50</v>
      </c>
      <c r="S40" s="954"/>
      <c r="T40" s="955"/>
      <c r="U40" s="956">
        <f>'Checklist - Ranking Office Bulk'!F393</f>
        <v>0</v>
      </c>
      <c r="V40" s="957"/>
      <c r="W40" s="957"/>
      <c r="X40" s="958"/>
      <c r="Y40" s="724"/>
      <c r="Z40" s="211"/>
      <c r="AA40" s="66"/>
    </row>
    <row r="41" spans="1:27" ht="27.95" customHeight="1" x14ac:dyDescent="0.2">
      <c r="A41" s="165"/>
      <c r="B41" s="477" t="str">
        <f>'Checklist - Ranking Office Bulk'!B394</f>
        <v>5500</v>
      </c>
      <c r="C41" s="864" t="str">
        <f>'Checklist - Ranking Office Bulk'!C394</f>
        <v>Sewage Management</v>
      </c>
      <c r="D41" s="728"/>
      <c r="E41" s="728"/>
      <c r="F41" s="728"/>
      <c r="G41" s="728"/>
      <c r="H41" s="728"/>
      <c r="I41" s="728"/>
      <c r="J41" s="728"/>
      <c r="K41" s="728"/>
      <c r="L41" s="728"/>
      <c r="M41" s="728"/>
      <c r="N41" s="729"/>
      <c r="O41" s="950">
        <f>'Checklist - Ranking Office Bulk'!Y406</f>
        <v>0</v>
      </c>
      <c r="P41" s="951"/>
      <c r="Q41" s="952"/>
      <c r="R41" s="953">
        <f>'Checklist - Ranking Office Bulk'!Z406</f>
        <v>45</v>
      </c>
      <c r="S41" s="954"/>
      <c r="T41" s="955"/>
      <c r="U41" s="956">
        <f>'Checklist - Ranking Office Bulk'!F407</f>
        <v>20</v>
      </c>
      <c r="V41" s="957"/>
      <c r="W41" s="957"/>
      <c r="X41" s="958"/>
      <c r="Y41" s="724"/>
      <c r="Z41" s="211"/>
      <c r="AA41" s="66"/>
    </row>
    <row r="42" spans="1:27" ht="27.95" customHeight="1" x14ac:dyDescent="0.2">
      <c r="A42" s="165"/>
      <c r="B42" s="477" t="str">
        <f>'Checklist - Ranking Office Bulk'!B408</f>
        <v>5510</v>
      </c>
      <c r="C42" s="864" t="str">
        <f>'Checklist - Ranking Office Bulk'!C408</f>
        <v>Grey Water Management</v>
      </c>
      <c r="D42" s="728"/>
      <c r="E42" s="728"/>
      <c r="F42" s="728"/>
      <c r="G42" s="728"/>
      <c r="H42" s="728"/>
      <c r="I42" s="728"/>
      <c r="J42" s="728"/>
      <c r="K42" s="728"/>
      <c r="L42" s="728"/>
      <c r="M42" s="728"/>
      <c r="N42" s="729"/>
      <c r="O42" s="950">
        <f>'Checklist - Ranking Office Bulk'!Y411</f>
        <v>0</v>
      </c>
      <c r="P42" s="951"/>
      <c r="Q42" s="952"/>
      <c r="R42" s="953">
        <f>'Checklist - Ranking Office Bulk'!Z411</f>
        <v>25</v>
      </c>
      <c r="S42" s="954"/>
      <c r="T42" s="955"/>
      <c r="U42" s="956">
        <f>'Checklist - Ranking Office Bulk'!F412</f>
        <v>0</v>
      </c>
      <c r="V42" s="957"/>
      <c r="W42" s="957"/>
      <c r="X42" s="958"/>
      <c r="Y42" s="724"/>
      <c r="Z42" s="211"/>
      <c r="AA42" s="66"/>
    </row>
    <row r="43" spans="1:27" ht="27.75" customHeight="1" x14ac:dyDescent="0.2">
      <c r="A43" s="165"/>
      <c r="B43" s="409" t="str">
        <f>'Checklist - Ranking Office Bulk'!B413</f>
        <v>5700</v>
      </c>
      <c r="C43" s="864" t="str">
        <f>'Checklist - Ranking Office Bulk'!C413</f>
        <v>Ballast Water Management</v>
      </c>
      <c r="D43" s="728"/>
      <c r="E43" s="728"/>
      <c r="F43" s="728"/>
      <c r="G43" s="728"/>
      <c r="H43" s="728"/>
      <c r="I43" s="728"/>
      <c r="J43" s="728"/>
      <c r="K43" s="728"/>
      <c r="L43" s="728"/>
      <c r="M43" s="728"/>
      <c r="N43" s="729"/>
      <c r="O43" s="950">
        <f>'Checklist - Ranking Office Bulk'!Y424</f>
        <v>0</v>
      </c>
      <c r="P43" s="951"/>
      <c r="Q43" s="952"/>
      <c r="R43" s="953">
        <f>'Checklist - Ranking Office Bulk'!Z424</f>
        <v>60</v>
      </c>
      <c r="S43" s="954"/>
      <c r="T43" s="955"/>
      <c r="U43" s="956">
        <f>'Checklist - Ranking Office Bulk'!F425</f>
        <v>20</v>
      </c>
      <c r="V43" s="957"/>
      <c r="W43" s="957"/>
      <c r="X43" s="958"/>
      <c r="Y43" s="724"/>
      <c r="Z43" s="211"/>
      <c r="AA43" s="66"/>
    </row>
    <row r="44" spans="1:27" ht="27.95" customHeight="1" x14ac:dyDescent="0.2">
      <c r="A44" s="165"/>
      <c r="B44" s="409" t="str">
        <f>'Checklist - Ranking Office Bulk'!B426</f>
        <v>5801</v>
      </c>
      <c r="C44" s="864" t="str">
        <f>'Checklist - Ranking Office Bulk'!C426</f>
        <v>Protection of fuel oil tanks, lube oil tanks and hull</v>
      </c>
      <c r="D44" s="728"/>
      <c r="E44" s="728"/>
      <c r="F44" s="728"/>
      <c r="G44" s="728"/>
      <c r="H44" s="728"/>
      <c r="I44" s="728"/>
      <c r="J44" s="728"/>
      <c r="K44" s="728"/>
      <c r="L44" s="728"/>
      <c r="M44" s="728"/>
      <c r="N44" s="729"/>
      <c r="O44" s="950">
        <f>'Checklist - Ranking Office Bulk'!Y429</f>
        <v>0</v>
      </c>
      <c r="P44" s="951"/>
      <c r="Q44" s="952"/>
      <c r="R44" s="953">
        <f>'Checklist - Ranking Office Bulk'!Z429</f>
        <v>30</v>
      </c>
      <c r="S44" s="954"/>
      <c r="T44" s="955"/>
      <c r="U44" s="956">
        <f>'Checklist - Ranking Office Bulk'!F430</f>
        <v>0</v>
      </c>
      <c r="V44" s="957"/>
      <c r="W44" s="957"/>
      <c r="X44" s="958"/>
      <c r="Y44" s="724"/>
      <c r="Z44" s="211"/>
      <c r="AA44" s="66"/>
    </row>
    <row r="45" spans="1:27" ht="27.95" customHeight="1" x14ac:dyDescent="0.2">
      <c r="A45" s="165"/>
      <c r="B45" s="409" t="str">
        <f>'Checklist - Ranking Office Bulk'!B432</f>
        <v>5810</v>
      </c>
      <c r="C45" s="864" t="str">
        <f>'Checklist - Ranking Office Bulk'!C432</f>
        <v>Stern tube lubrication</v>
      </c>
      <c r="D45" s="728"/>
      <c r="E45" s="728"/>
      <c r="F45" s="728"/>
      <c r="G45" s="728"/>
      <c r="H45" s="728"/>
      <c r="I45" s="728"/>
      <c r="J45" s="728"/>
      <c r="K45" s="728"/>
      <c r="L45" s="728"/>
      <c r="M45" s="728"/>
      <c r="N45" s="729"/>
      <c r="O45" s="950">
        <f>'Checklist - Ranking Office Bulk'!Y436</f>
        <v>0</v>
      </c>
      <c r="P45" s="951"/>
      <c r="Q45" s="952"/>
      <c r="R45" s="953">
        <f>'Checklist - Ranking Office Bulk'!Z436</f>
        <v>60</v>
      </c>
      <c r="S45" s="954"/>
      <c r="T45" s="955"/>
      <c r="U45" s="956">
        <f>'Checklist - Ranking Office Bulk'!F437</f>
        <v>0</v>
      </c>
      <c r="V45" s="957"/>
      <c r="W45" s="957"/>
      <c r="X45" s="958"/>
      <c r="Y45" s="724"/>
      <c r="Z45" s="211"/>
      <c r="AA45" s="66"/>
    </row>
    <row r="46" spans="1:27" ht="27.95" customHeight="1" thickBot="1" x14ac:dyDescent="0.25">
      <c r="A46" s="165"/>
      <c r="B46" s="415" t="str">
        <f>'Checklist - Ranking Office Bulk'!B438</f>
        <v>5811</v>
      </c>
      <c r="C46" s="996" t="str">
        <f>'Checklist - Ranking Office Bulk'!C438</f>
        <v>Mooring wire lubrication</v>
      </c>
      <c r="D46" s="997"/>
      <c r="E46" s="997"/>
      <c r="F46" s="997"/>
      <c r="G46" s="997"/>
      <c r="H46" s="997"/>
      <c r="I46" s="997"/>
      <c r="J46" s="997"/>
      <c r="K46" s="997"/>
      <c r="L46" s="997"/>
      <c r="M46" s="997"/>
      <c r="N46" s="998"/>
      <c r="O46" s="999">
        <f>'Checklist - Ranking Office Bulk'!Y440</f>
        <v>0</v>
      </c>
      <c r="P46" s="1000"/>
      <c r="Q46" s="1001"/>
      <c r="R46" s="1002">
        <f>'Checklist - Ranking Office Bulk'!Z440</f>
        <v>20</v>
      </c>
      <c r="S46" s="1003"/>
      <c r="T46" s="1004"/>
      <c r="U46" s="1005">
        <f>'Checklist - Ranking Office Bulk'!F441</f>
        <v>0</v>
      </c>
      <c r="V46" s="1006"/>
      <c r="W46" s="1006"/>
      <c r="X46" s="985"/>
      <c r="Y46" s="986"/>
      <c r="Z46" s="211"/>
      <c r="AA46" s="66"/>
    </row>
    <row r="47" spans="1:27" ht="27.95" customHeight="1" x14ac:dyDescent="0.2">
      <c r="A47" s="165"/>
      <c r="B47" s="490" t="str">
        <f>'Checklist - Ranking Office Bulk'!B442</f>
        <v>5812</v>
      </c>
      <c r="C47" s="987" t="str">
        <f>'Checklist - Ranking Office Bulk'!C442</f>
        <v>Deck equipment lubrication (use of oils)</v>
      </c>
      <c r="D47" s="988"/>
      <c r="E47" s="988"/>
      <c r="F47" s="988"/>
      <c r="G47" s="988"/>
      <c r="H47" s="988"/>
      <c r="I47" s="988"/>
      <c r="J47" s="988"/>
      <c r="K47" s="988"/>
      <c r="L47" s="988"/>
      <c r="M47" s="988"/>
      <c r="N47" s="989"/>
      <c r="O47" s="950">
        <f>'Checklist - Ranking Office Bulk'!Y449</f>
        <v>0</v>
      </c>
      <c r="P47" s="951"/>
      <c r="Q47" s="952"/>
      <c r="R47" s="990">
        <f>'Checklist - Ranking Office Bulk'!Z449</f>
        <v>65</v>
      </c>
      <c r="S47" s="991"/>
      <c r="T47" s="992"/>
      <c r="U47" s="993">
        <f>'Checklist - Ranking Office Bulk'!F450</f>
        <v>0</v>
      </c>
      <c r="V47" s="994"/>
      <c r="W47" s="994"/>
      <c r="X47" s="995"/>
      <c r="Y47" s="690"/>
      <c r="Z47" s="211"/>
      <c r="AA47" s="66"/>
    </row>
    <row r="48" spans="1:27" ht="27.95" customHeight="1" x14ac:dyDescent="0.2">
      <c r="A48" s="165"/>
      <c r="B48" s="581" t="str">
        <f>'Checklist - Ranking Office Bulk'!B451</f>
        <v>5820</v>
      </c>
      <c r="C48" s="864" t="str">
        <f>'Checklist - Ranking Office Bulk'!C451</f>
        <v>Management of bilge water and sludge handling onboard</v>
      </c>
      <c r="D48" s="728"/>
      <c r="E48" s="728"/>
      <c r="F48" s="728"/>
      <c r="G48" s="728"/>
      <c r="H48" s="728"/>
      <c r="I48" s="728"/>
      <c r="J48" s="728"/>
      <c r="K48" s="728"/>
      <c r="L48" s="728"/>
      <c r="M48" s="728"/>
      <c r="N48" s="729"/>
      <c r="O48" s="950">
        <f>'Checklist - Ranking Office Bulk'!Y456</f>
        <v>0</v>
      </c>
      <c r="P48" s="951"/>
      <c r="Q48" s="952"/>
      <c r="R48" s="953">
        <f>'Checklist - Ranking Office Bulk'!Z456</f>
        <v>25</v>
      </c>
      <c r="S48" s="954"/>
      <c r="T48" s="955"/>
      <c r="U48" s="956">
        <f>'Checklist - Ranking Office Bulk'!F457</f>
        <v>15</v>
      </c>
      <c r="V48" s="957"/>
      <c r="W48" s="957"/>
      <c r="X48" s="958"/>
      <c r="Y48" s="724"/>
      <c r="Z48" s="211"/>
      <c r="AA48" s="66"/>
    </row>
    <row r="49" spans="1:89" ht="27.95" customHeight="1" x14ac:dyDescent="0.2">
      <c r="A49" s="406"/>
      <c r="B49" s="581" t="str">
        <f>'Checklist - Ranking Office Bulk'!B458</f>
        <v>5821</v>
      </c>
      <c r="C49" s="864" t="str">
        <f>'Checklist - Ranking Office Bulk'!C458</f>
        <v>Outfitting of bilge water system</v>
      </c>
      <c r="D49" s="728"/>
      <c r="E49" s="728"/>
      <c r="F49" s="728"/>
      <c r="G49" s="728"/>
      <c r="H49" s="728"/>
      <c r="I49" s="728"/>
      <c r="J49" s="728"/>
      <c r="K49" s="728"/>
      <c r="L49" s="728"/>
      <c r="M49" s="728"/>
      <c r="N49" s="729"/>
      <c r="O49" s="959">
        <f>'Checklist - Ranking Office Bulk'!Y473</f>
        <v>0</v>
      </c>
      <c r="P49" s="960"/>
      <c r="Q49" s="961"/>
      <c r="R49" s="953">
        <f>'Checklist - Ranking Office Bulk'!Z473</f>
        <v>50</v>
      </c>
      <c r="S49" s="954"/>
      <c r="T49" s="955"/>
      <c r="U49" s="956">
        <f>'Checklist - Ranking Office Bulk'!F474</f>
        <v>20</v>
      </c>
      <c r="V49" s="957"/>
      <c r="W49" s="957"/>
      <c r="X49" s="958"/>
      <c r="Y49" s="724"/>
      <c r="Z49" s="211"/>
      <c r="AA49" s="66"/>
    </row>
    <row r="50" spans="1:89" ht="27.95" customHeight="1" x14ac:dyDescent="0.2">
      <c r="A50" s="165"/>
      <c r="B50" s="582" t="str">
        <f>'Checklist - Ranking Office Bulk'!B475</f>
        <v>5822</v>
      </c>
      <c r="C50" s="987" t="str">
        <f>'Checklist - Ranking Office Bulk'!C475</f>
        <v>Outfitting of sludge handling system</v>
      </c>
      <c r="D50" s="988"/>
      <c r="E50" s="988"/>
      <c r="F50" s="988"/>
      <c r="G50" s="988"/>
      <c r="H50" s="988"/>
      <c r="I50" s="988"/>
      <c r="J50" s="988"/>
      <c r="K50" s="988"/>
      <c r="L50" s="988"/>
      <c r="M50" s="988"/>
      <c r="N50" s="989"/>
      <c r="O50" s="950">
        <f>'Checklist - Ranking Office Bulk'!Y480</f>
        <v>0</v>
      </c>
      <c r="P50" s="951"/>
      <c r="Q50" s="952"/>
      <c r="R50" s="990">
        <f>'Checklist - Ranking Office Bulk'!Z480</f>
        <v>20</v>
      </c>
      <c r="S50" s="991"/>
      <c r="T50" s="992"/>
      <c r="U50" s="993">
        <f>'Checklist - Ranking Office Bulk'!F481</f>
        <v>10</v>
      </c>
      <c r="V50" s="994"/>
      <c r="W50" s="994"/>
      <c r="X50" s="995"/>
      <c r="Y50" s="690"/>
      <c r="Z50" s="211"/>
      <c r="AA50" s="66"/>
    </row>
    <row r="51" spans="1:89" ht="27.95" customHeight="1" x14ac:dyDescent="0.2">
      <c r="A51" s="165"/>
      <c r="B51" s="477">
        <f>'Checklist - Ranking Office Bulk'!B482</f>
        <v>5900</v>
      </c>
      <c r="C51" s="864" t="str">
        <f>'Checklist - Ranking Office Bulk'!C482</f>
        <v>Ship Recycling - Inventory of Hazardous Materials</v>
      </c>
      <c r="D51" s="728"/>
      <c r="E51" s="728"/>
      <c r="F51" s="728"/>
      <c r="G51" s="728"/>
      <c r="H51" s="728"/>
      <c r="I51" s="728"/>
      <c r="J51" s="728"/>
      <c r="K51" s="728"/>
      <c r="L51" s="728"/>
      <c r="M51" s="728"/>
      <c r="N51" s="729"/>
      <c r="O51" s="950">
        <f>'Checklist - Ranking Office Bulk'!Y491</f>
        <v>0</v>
      </c>
      <c r="P51" s="951"/>
      <c r="Q51" s="952"/>
      <c r="R51" s="953">
        <f>'Checklist - Ranking Office Bulk'!Z491</f>
        <v>120</v>
      </c>
      <c r="S51" s="954"/>
      <c r="T51" s="955"/>
      <c r="U51" s="956">
        <f>'Checklist - Ranking Office Bulk'!F492</f>
        <v>40</v>
      </c>
      <c r="V51" s="957"/>
      <c r="W51" s="957"/>
      <c r="X51" s="958"/>
      <c r="Y51" s="724"/>
      <c r="Z51" s="211"/>
      <c r="AA51" s="66"/>
    </row>
    <row r="52" spans="1:89" ht="27.95" customHeight="1" thickBot="1" x14ac:dyDescent="0.25">
      <c r="A52" s="165"/>
      <c r="B52" s="477">
        <f>'Checklist - Ranking Office Bulk'!B493</f>
        <v>5910</v>
      </c>
      <c r="C52" s="864" t="str">
        <f>'Checklist - Ranking Office Bulk'!C493</f>
        <v xml:space="preserve">Ship Recycling - Policy for ships due to be recycled    </v>
      </c>
      <c r="D52" s="728"/>
      <c r="E52" s="728"/>
      <c r="F52" s="728"/>
      <c r="G52" s="728"/>
      <c r="H52" s="728"/>
      <c r="I52" s="728"/>
      <c r="J52" s="728"/>
      <c r="K52" s="728"/>
      <c r="L52" s="728"/>
      <c r="M52" s="728"/>
      <c r="N52" s="729"/>
      <c r="O52" s="950">
        <f>'Checklist - Ranking Office Bulk'!Y506</f>
        <v>0</v>
      </c>
      <c r="P52" s="951"/>
      <c r="Q52" s="952"/>
      <c r="R52" s="953">
        <f>'Checklist - Ranking Office Bulk'!Z506</f>
        <v>140</v>
      </c>
      <c r="S52" s="954"/>
      <c r="T52" s="955"/>
      <c r="U52" s="956">
        <f>'Checklist - Ranking Office Bulk'!F507</f>
        <v>60</v>
      </c>
      <c r="V52" s="957"/>
      <c r="W52" s="957"/>
      <c r="X52" s="958"/>
      <c r="Y52" s="724"/>
      <c r="Z52" s="211"/>
      <c r="AA52" s="66"/>
    </row>
    <row r="53" spans="1:89" s="14" customFormat="1" ht="30" customHeight="1" thickBot="1" x14ac:dyDescent="0.25">
      <c r="A53" s="165"/>
      <c r="B53" s="408">
        <f>'Checklist - Ranking Office Bulk'!B508</f>
        <v>6000</v>
      </c>
      <c r="C53" s="982" t="str">
        <f>'Checklist - Ranking Office Bulk'!C508</f>
        <v>MAINTENANCE / SURVEYS</v>
      </c>
      <c r="D53" s="983"/>
      <c r="E53" s="983"/>
      <c r="F53" s="983"/>
      <c r="G53" s="983"/>
      <c r="H53" s="983"/>
      <c r="I53" s="983"/>
      <c r="J53" s="983"/>
      <c r="K53" s="983"/>
      <c r="L53" s="983"/>
      <c r="M53" s="983"/>
      <c r="N53" s="983"/>
      <c r="O53" s="718"/>
      <c r="P53" s="718"/>
      <c r="Q53" s="718"/>
      <c r="R53" s="718"/>
      <c r="S53" s="718"/>
      <c r="T53" s="718"/>
      <c r="U53" s="718"/>
      <c r="V53" s="718"/>
      <c r="W53" s="718"/>
      <c r="X53" s="718"/>
      <c r="Y53" s="678"/>
      <c r="Z53" s="66"/>
      <c r="AA53" s="66"/>
      <c r="AB53" s="66"/>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66"/>
      <c r="CH53" s="66"/>
      <c r="CI53" s="66"/>
      <c r="CJ53" s="66"/>
      <c r="CK53" s="66"/>
    </row>
    <row r="54" spans="1:89" ht="27.95" customHeight="1" x14ac:dyDescent="0.2">
      <c r="A54" s="165"/>
      <c r="B54" s="409">
        <f>'Checklist - Ranking Office Bulk'!B509</f>
        <v>6100</v>
      </c>
      <c r="C54" s="864" t="str">
        <f>'Checklist - Ranking Office Bulk'!C509</f>
        <v xml:space="preserve">Programme of Inspections &amp; Cargo Hold Inspection / Maintenance  </v>
      </c>
      <c r="D54" s="728"/>
      <c r="E54" s="728"/>
      <c r="F54" s="728"/>
      <c r="G54" s="728"/>
      <c r="H54" s="728"/>
      <c r="I54" s="728"/>
      <c r="J54" s="728"/>
      <c r="K54" s="728"/>
      <c r="L54" s="728"/>
      <c r="M54" s="728"/>
      <c r="N54" s="729"/>
      <c r="O54" s="950">
        <f>'Checklist - Ranking Office Bulk'!Y518</f>
        <v>0</v>
      </c>
      <c r="P54" s="951"/>
      <c r="Q54" s="952"/>
      <c r="R54" s="953">
        <f>'Checklist - Ranking Office Bulk'!Z518</f>
        <v>110</v>
      </c>
      <c r="S54" s="954"/>
      <c r="T54" s="955"/>
      <c r="U54" s="956">
        <f>'Checklist - Ranking Office Bulk'!F519</f>
        <v>80</v>
      </c>
      <c r="V54" s="957"/>
      <c r="W54" s="957"/>
      <c r="X54" s="958"/>
      <c r="Y54" s="724"/>
      <c r="Z54" s="211"/>
      <c r="AA54" s="66"/>
    </row>
    <row r="55" spans="1:89" ht="27.95" customHeight="1" x14ac:dyDescent="0.2">
      <c r="A55" s="165"/>
      <c r="B55" s="409" t="str">
        <f>'Checklist - Ranking Office Bulk'!B520</f>
        <v>6110</v>
      </c>
      <c r="C55" s="864" t="str">
        <f>'Checklist - Ranking Office Bulk'!C520</f>
        <v>Critical and Stand-by Equipment</v>
      </c>
      <c r="D55" s="728"/>
      <c r="E55" s="728"/>
      <c r="F55" s="728"/>
      <c r="G55" s="728"/>
      <c r="H55" s="728"/>
      <c r="I55" s="728"/>
      <c r="J55" s="728"/>
      <c r="K55" s="728"/>
      <c r="L55" s="728"/>
      <c r="M55" s="728"/>
      <c r="N55" s="729"/>
      <c r="O55" s="950">
        <f>'Checklist - Ranking Office Bulk'!Y529</f>
        <v>0</v>
      </c>
      <c r="P55" s="951"/>
      <c r="Q55" s="952"/>
      <c r="R55" s="953">
        <f>'Checklist - Ranking Office Bulk'!Z529</f>
        <v>75</v>
      </c>
      <c r="S55" s="954"/>
      <c r="T55" s="955"/>
      <c r="U55" s="956">
        <f>'Checklist - Ranking Office Bulk'!F530</f>
        <v>30</v>
      </c>
      <c r="V55" s="957"/>
      <c r="W55" s="957"/>
      <c r="X55" s="958"/>
      <c r="Y55" s="724"/>
      <c r="Z55" s="211"/>
      <c r="AA55" s="66"/>
    </row>
    <row r="56" spans="1:89" ht="27.95" customHeight="1" x14ac:dyDescent="0.2">
      <c r="A56" s="165"/>
      <c r="B56" s="409" t="str">
        <f>'Checklist - Ranking Office Bulk'!B531</f>
        <v>6200</v>
      </c>
      <c r="C56" s="864" t="str">
        <f>'Checklist - Ranking Office Bulk'!C531</f>
        <v>Mooring Equipment</v>
      </c>
      <c r="D56" s="728"/>
      <c r="E56" s="728"/>
      <c r="F56" s="728"/>
      <c r="G56" s="728"/>
      <c r="H56" s="728"/>
      <c r="I56" s="728"/>
      <c r="J56" s="728"/>
      <c r="K56" s="728"/>
      <c r="L56" s="728"/>
      <c r="M56" s="728"/>
      <c r="N56" s="729"/>
      <c r="O56" s="950">
        <f>'Checklist - Ranking Office Bulk'!Y542</f>
        <v>0</v>
      </c>
      <c r="P56" s="951"/>
      <c r="Q56" s="952"/>
      <c r="R56" s="953">
        <f>'Checklist - Ranking Office Bulk'!Z542</f>
        <v>75</v>
      </c>
      <c r="S56" s="954"/>
      <c r="T56" s="955"/>
      <c r="U56" s="956">
        <f>'Checklist - Ranking Office Bulk'!F543</f>
        <v>45</v>
      </c>
      <c r="V56" s="957"/>
      <c r="W56" s="957"/>
      <c r="X56" s="958"/>
      <c r="Y56" s="724"/>
      <c r="Z56" s="211"/>
      <c r="AA56" s="66"/>
    </row>
    <row r="57" spans="1:89" ht="27.95" customHeight="1" x14ac:dyDescent="0.2">
      <c r="A57" s="165"/>
      <c r="B57" s="409" t="str">
        <f>'Checklist - Ranking Office Bulk'!B544</f>
        <v>6300</v>
      </c>
      <c r="C57" s="864" t="str">
        <f>'Checklist - Ranking Office Bulk'!C544</f>
        <v>Corrosion Prevention of Seawater Ballast Tanks</v>
      </c>
      <c r="D57" s="728"/>
      <c r="E57" s="728"/>
      <c r="F57" s="728"/>
      <c r="G57" s="728"/>
      <c r="H57" s="728"/>
      <c r="I57" s="728"/>
      <c r="J57" s="728"/>
      <c r="K57" s="728"/>
      <c r="L57" s="728"/>
      <c r="M57" s="728"/>
      <c r="N57" s="729"/>
      <c r="O57" s="950">
        <f>'Checklist - Ranking Office Bulk'!Y551</f>
        <v>0</v>
      </c>
      <c r="P57" s="951"/>
      <c r="Q57" s="952"/>
      <c r="R57" s="953">
        <f>'Checklist - Ranking Office Bulk'!Z551</f>
        <v>75</v>
      </c>
      <c r="S57" s="954"/>
      <c r="T57" s="955"/>
      <c r="U57" s="956">
        <f>'Checklist - Ranking Office Bulk'!F552</f>
        <v>40</v>
      </c>
      <c r="V57" s="957"/>
      <c r="W57" s="957"/>
      <c r="X57" s="958"/>
      <c r="Y57" s="724"/>
      <c r="Z57" s="211"/>
      <c r="AA57" s="66"/>
    </row>
    <row r="58" spans="1:89" ht="27.95" customHeight="1" x14ac:dyDescent="0.2">
      <c r="A58" s="165"/>
      <c r="B58" s="409" t="str">
        <f>'Checklist - Ranking Office Bulk'!B553</f>
        <v>6400</v>
      </c>
      <c r="C58" s="864" t="str">
        <f>'Checklist - Ranking Office Bulk'!C553</f>
        <v xml:space="preserve">Condition Assessment Program, Maintenance    Additional Green Award requirements </v>
      </c>
      <c r="D58" s="728"/>
      <c r="E58" s="728"/>
      <c r="F58" s="728"/>
      <c r="G58" s="728"/>
      <c r="H58" s="728"/>
      <c r="I58" s="728"/>
      <c r="J58" s="728"/>
      <c r="K58" s="728"/>
      <c r="L58" s="728"/>
      <c r="M58" s="728"/>
      <c r="N58" s="729"/>
      <c r="O58" s="950">
        <f>'Checklist - Ranking Office Bulk'!Y566</f>
        <v>0</v>
      </c>
      <c r="P58" s="951"/>
      <c r="Q58" s="952"/>
      <c r="R58" s="953">
        <f>'Checklist - Ranking Office Bulk'!Z566</f>
        <v>120</v>
      </c>
      <c r="S58" s="954"/>
      <c r="T58" s="955"/>
      <c r="U58" s="956">
        <f>'Checklist - Ranking Office Bulk'!F567</f>
        <v>60</v>
      </c>
      <c r="V58" s="957"/>
      <c r="W58" s="957"/>
      <c r="X58" s="958"/>
      <c r="Y58" s="724"/>
      <c r="Z58" s="211"/>
      <c r="AA58" s="66"/>
    </row>
    <row r="59" spans="1:89" ht="27.95" customHeight="1" thickBot="1" x14ac:dyDescent="0.25">
      <c r="A59" s="165"/>
      <c r="B59" s="409" t="str">
        <f>'Checklist - Ranking Office Bulk'!B568</f>
        <v>6600</v>
      </c>
      <c r="C59" s="864" t="str">
        <f>'Checklist - Ranking Office Bulk'!C568</f>
        <v xml:space="preserve">Bulk Carrier Practice </v>
      </c>
      <c r="D59" s="728"/>
      <c r="E59" s="728"/>
      <c r="F59" s="728"/>
      <c r="G59" s="728"/>
      <c r="H59" s="728"/>
      <c r="I59" s="728"/>
      <c r="J59" s="728"/>
      <c r="K59" s="728"/>
      <c r="L59" s="728"/>
      <c r="M59" s="728"/>
      <c r="N59" s="729"/>
      <c r="O59" s="950">
        <f>'Checklist - Ranking Office Bulk'!Y571</f>
        <v>0</v>
      </c>
      <c r="P59" s="951"/>
      <c r="Q59" s="952"/>
      <c r="R59" s="953">
        <f>'Checklist - Ranking Office Bulk'!Z571</f>
        <v>40</v>
      </c>
      <c r="S59" s="954"/>
      <c r="T59" s="955"/>
      <c r="U59" s="957">
        <f>'Checklist - Ranking Office Bulk'!F572</f>
        <v>40</v>
      </c>
      <c r="V59" s="957"/>
      <c r="W59" s="957"/>
      <c r="X59" s="958"/>
      <c r="Y59" s="724"/>
      <c r="Z59" s="211"/>
      <c r="AA59" s="66"/>
    </row>
    <row r="60" spans="1:89" s="14" customFormat="1" ht="30" customHeight="1" thickBot="1" x14ac:dyDescent="0.25">
      <c r="A60" s="165"/>
      <c r="B60" s="408" t="str">
        <f>'Checklist - Ranking Office Bulk'!B573</f>
        <v>7000</v>
      </c>
      <c r="C60" s="982" t="str">
        <f>'Checklist - Ranking Office Bulk'!C573</f>
        <v>CREW</v>
      </c>
      <c r="D60" s="983"/>
      <c r="E60" s="983"/>
      <c r="F60" s="983"/>
      <c r="G60" s="983"/>
      <c r="H60" s="983"/>
      <c r="I60" s="983"/>
      <c r="J60" s="983"/>
      <c r="K60" s="983"/>
      <c r="L60" s="983"/>
      <c r="M60" s="983"/>
      <c r="N60" s="983"/>
      <c r="O60" s="718"/>
      <c r="P60" s="718"/>
      <c r="Q60" s="718"/>
      <c r="R60" s="718"/>
      <c r="S60" s="718"/>
      <c r="T60" s="718"/>
      <c r="U60" s="718"/>
      <c r="V60" s="718"/>
      <c r="W60" s="718"/>
      <c r="X60" s="718"/>
      <c r="Y60" s="678"/>
      <c r="Z60" s="66"/>
      <c r="AA60" s="66"/>
      <c r="AB60" s="66"/>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66"/>
      <c r="CH60" s="66"/>
      <c r="CI60" s="66"/>
      <c r="CJ60" s="66"/>
      <c r="CK60" s="66"/>
    </row>
    <row r="61" spans="1:89" ht="27.95" customHeight="1" x14ac:dyDescent="0.2">
      <c r="A61" s="165"/>
      <c r="B61" s="409" t="str">
        <f>'Checklist - Ranking Office Bulk'!B574</f>
        <v>7100</v>
      </c>
      <c r="C61" s="864" t="str">
        <f>'Checklist - Ranking Office Bulk'!C574</f>
        <v>Employment of Personnel</v>
      </c>
      <c r="D61" s="728"/>
      <c r="E61" s="728"/>
      <c r="F61" s="728"/>
      <c r="G61" s="728"/>
      <c r="H61" s="728"/>
      <c r="I61" s="728"/>
      <c r="J61" s="728"/>
      <c r="K61" s="728"/>
      <c r="L61" s="728"/>
      <c r="M61" s="728"/>
      <c r="N61" s="729"/>
      <c r="O61" s="950">
        <f>'Checklist - Ranking Office Bulk'!Y580</f>
        <v>0</v>
      </c>
      <c r="P61" s="951"/>
      <c r="Q61" s="952"/>
      <c r="R61" s="953">
        <f>'Checklist - Ranking Office Bulk'!Z580</f>
        <v>30</v>
      </c>
      <c r="S61" s="954"/>
      <c r="T61" s="955"/>
      <c r="U61" s="956">
        <f>'Checklist - Ranking Office Bulk'!F581</f>
        <v>0</v>
      </c>
      <c r="V61" s="957"/>
      <c r="W61" s="957"/>
      <c r="X61" s="958"/>
      <c r="Y61" s="724"/>
      <c r="Z61" s="211"/>
      <c r="AA61" s="66"/>
    </row>
    <row r="62" spans="1:89" ht="27.95" customHeight="1" x14ac:dyDescent="0.2">
      <c r="A62" s="165"/>
      <c r="B62" s="477" t="str">
        <f>'Checklist - Ranking Office Bulk'!B582</f>
        <v>7200</v>
      </c>
      <c r="C62" s="864" t="str">
        <f>'Checklist - Ranking Office Bulk'!C582</f>
        <v>Extra Personnel, Additional Green Award Requirement</v>
      </c>
      <c r="D62" s="728"/>
      <c r="E62" s="728"/>
      <c r="F62" s="728"/>
      <c r="G62" s="728"/>
      <c r="H62" s="728"/>
      <c r="I62" s="728"/>
      <c r="J62" s="728"/>
      <c r="K62" s="728"/>
      <c r="L62" s="728"/>
      <c r="M62" s="728"/>
      <c r="N62" s="729"/>
      <c r="O62" s="950">
        <f>'Checklist - Ranking Office Bulk'!Y591</f>
        <v>0</v>
      </c>
      <c r="P62" s="951"/>
      <c r="Q62" s="952"/>
      <c r="R62" s="953">
        <f>'Checklist - Ranking Office Bulk'!Z591</f>
        <v>80</v>
      </c>
      <c r="S62" s="954"/>
      <c r="T62" s="955"/>
      <c r="U62" s="956">
        <f>'Checklist - Ranking Office Bulk'!F592</f>
        <v>40</v>
      </c>
      <c r="V62" s="957"/>
      <c r="W62" s="957"/>
      <c r="X62" s="958"/>
      <c r="Y62" s="724"/>
      <c r="Z62" s="211"/>
      <c r="AA62" s="66"/>
    </row>
    <row r="63" spans="1:89" ht="45" customHeight="1" x14ac:dyDescent="0.2">
      <c r="A63" s="165"/>
      <c r="B63" s="409">
        <f>'Checklist - Ranking Office Bulk'!B593</f>
        <v>7300</v>
      </c>
      <c r="C63" s="864" t="str">
        <f>'Checklist - Ranking Office Bulk'!C593</f>
        <v>Training / Courses for Personnel
Additional Green Award Requirements &amp; IMO Model Courses</v>
      </c>
      <c r="D63" s="728"/>
      <c r="E63" s="728"/>
      <c r="F63" s="728"/>
      <c r="G63" s="728"/>
      <c r="H63" s="728"/>
      <c r="I63" s="728"/>
      <c r="J63" s="728"/>
      <c r="K63" s="728"/>
      <c r="L63" s="728"/>
      <c r="M63" s="728"/>
      <c r="N63" s="729"/>
      <c r="O63" s="950">
        <f>'Checklist - Ranking Office Bulk'!Y606</f>
        <v>0</v>
      </c>
      <c r="P63" s="951"/>
      <c r="Q63" s="952"/>
      <c r="R63" s="953">
        <f>'Checklist - Ranking Office Bulk'!Z606</f>
        <v>125</v>
      </c>
      <c r="S63" s="954"/>
      <c r="T63" s="955"/>
      <c r="U63" s="956">
        <f>'Checklist - Ranking Office Bulk'!F607</f>
        <v>55</v>
      </c>
      <c r="V63" s="957"/>
      <c r="W63" s="957"/>
      <c r="X63" s="958"/>
      <c r="Y63" s="724"/>
      <c r="Z63" s="211"/>
      <c r="AA63" s="66"/>
    </row>
    <row r="64" spans="1:89" ht="27.95" customHeight="1" x14ac:dyDescent="0.2">
      <c r="A64" s="165"/>
      <c r="B64" s="409" t="str">
        <f>'Checklist - Ranking Office Bulk'!B608</f>
        <v>7400</v>
      </c>
      <c r="C64" s="864" t="str">
        <f>'Checklist - Ranking Office Bulk'!C608</f>
        <v>Familiarisation, Additional Green Award Requirement</v>
      </c>
      <c r="D64" s="728"/>
      <c r="E64" s="728"/>
      <c r="F64" s="728"/>
      <c r="G64" s="728"/>
      <c r="H64" s="728"/>
      <c r="I64" s="728"/>
      <c r="J64" s="728"/>
      <c r="K64" s="728"/>
      <c r="L64" s="728"/>
      <c r="M64" s="728"/>
      <c r="N64" s="729"/>
      <c r="O64" s="950">
        <f>'Checklist - Ranking Office Bulk'!Y615</f>
        <v>0</v>
      </c>
      <c r="P64" s="951"/>
      <c r="Q64" s="952"/>
      <c r="R64" s="953">
        <f>'Checklist - Ranking Office Bulk'!Z615</f>
        <v>80</v>
      </c>
      <c r="S64" s="954"/>
      <c r="T64" s="955"/>
      <c r="U64" s="956">
        <f>'Checklist - Ranking Office Bulk'!F616</f>
        <v>50</v>
      </c>
      <c r="V64" s="957"/>
      <c r="W64" s="957"/>
      <c r="X64" s="958"/>
      <c r="Y64" s="724"/>
      <c r="Z64" s="211"/>
      <c r="AA64" s="66"/>
    </row>
    <row r="65" spans="1:89" ht="27.95" customHeight="1" thickBot="1" x14ac:dyDescent="0.25">
      <c r="A65" s="165"/>
      <c r="B65" s="409" t="str">
        <f>'Checklist - Ranking Office Bulk'!B617</f>
        <v>7500</v>
      </c>
      <c r="C65" s="996" t="str">
        <f>'Checklist - Ranking Office Bulk'!C617</f>
        <v>Safe Manning and Fatigue Management</v>
      </c>
      <c r="D65" s="997"/>
      <c r="E65" s="997"/>
      <c r="F65" s="997"/>
      <c r="G65" s="997"/>
      <c r="H65" s="997"/>
      <c r="I65" s="997"/>
      <c r="J65" s="997"/>
      <c r="K65" s="997"/>
      <c r="L65" s="997"/>
      <c r="M65" s="997"/>
      <c r="N65" s="998"/>
      <c r="O65" s="1036">
        <f>'Checklist - Ranking Office Bulk'!Y630</f>
        <v>0</v>
      </c>
      <c r="P65" s="1037"/>
      <c r="Q65" s="1038"/>
      <c r="R65" s="1002">
        <f>'Checklist - Ranking Office Bulk'!Z630</f>
        <v>110</v>
      </c>
      <c r="S65" s="1003"/>
      <c r="T65" s="1004"/>
      <c r="U65" s="1005">
        <f>'Checklist - Ranking Office Bulk'!F631</f>
        <v>65</v>
      </c>
      <c r="V65" s="1006"/>
      <c r="W65" s="1039"/>
      <c r="X65" s="985"/>
      <c r="Y65" s="1040"/>
      <c r="Z65" s="211"/>
      <c r="AA65" s="66"/>
    </row>
    <row r="66" spans="1:89" s="14" customFormat="1" ht="30" customHeight="1" thickBot="1" x14ac:dyDescent="0.25">
      <c r="A66" s="165"/>
      <c r="B66" s="408" t="str">
        <f>'Checklist - Ranking Office Bulk'!B632</f>
        <v>9000</v>
      </c>
      <c r="C66" s="982" t="str">
        <f>'Checklist - Ranking Office Bulk'!C632</f>
        <v>REQUIREMENTS ACCORDING TO ISO Standards</v>
      </c>
      <c r="D66" s="983"/>
      <c r="E66" s="983"/>
      <c r="F66" s="983"/>
      <c r="G66" s="983"/>
      <c r="H66" s="983"/>
      <c r="I66" s="983"/>
      <c r="J66" s="983"/>
      <c r="K66" s="983"/>
      <c r="L66" s="983"/>
      <c r="M66" s="983"/>
      <c r="N66" s="983"/>
      <c r="O66" s="718"/>
      <c r="P66" s="718"/>
      <c r="Q66" s="718"/>
      <c r="R66" s="718"/>
      <c r="S66" s="718"/>
      <c r="T66" s="718"/>
      <c r="U66" s="718"/>
      <c r="V66" s="718"/>
      <c r="W66" s="718"/>
      <c r="X66" s="718"/>
      <c r="Y66" s="678"/>
      <c r="Z66" s="66"/>
      <c r="AA66" s="66"/>
      <c r="AB66" s="66"/>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66"/>
      <c r="CH66" s="66"/>
      <c r="CI66" s="66"/>
      <c r="CJ66" s="66"/>
      <c r="CK66" s="66"/>
    </row>
    <row r="67" spans="1:89" ht="27.95" customHeight="1" thickBot="1" x14ac:dyDescent="0.25">
      <c r="A67" s="165"/>
      <c r="B67" s="411" t="str">
        <f>'Checklist - Ranking Office Bulk'!B633</f>
        <v>9421</v>
      </c>
      <c r="C67" s="1028" t="str">
        <f>'Checklist - Ranking Office Bulk'!C633</f>
        <v>ISO Certification</v>
      </c>
      <c r="D67" s="1029"/>
      <c r="E67" s="1029"/>
      <c r="F67" s="1029"/>
      <c r="G67" s="1029"/>
      <c r="H67" s="1029"/>
      <c r="I67" s="1029"/>
      <c r="J67" s="1029"/>
      <c r="K67" s="1029"/>
      <c r="L67" s="1029"/>
      <c r="M67" s="1029"/>
      <c r="N67" s="1030"/>
      <c r="O67" s="1031">
        <f>'Checklist - Ranking Office Bulk'!Y644</f>
        <v>0</v>
      </c>
      <c r="P67" s="1032"/>
      <c r="Q67" s="1033"/>
      <c r="R67" s="1022">
        <f>'Checklist - Ranking Office Bulk'!Z644</f>
        <v>95</v>
      </c>
      <c r="S67" s="1023"/>
      <c r="T67" s="1024"/>
      <c r="U67" s="1034">
        <f>'Checklist - Ranking Office Bulk'!F645</f>
        <v>0</v>
      </c>
      <c r="V67" s="1035"/>
      <c r="W67" s="1035"/>
      <c r="X67" s="1020"/>
      <c r="Y67" s="1021"/>
      <c r="Z67" s="211"/>
      <c r="AA67" s="66"/>
    </row>
    <row r="68" spans="1:89" ht="30" customHeight="1" thickBot="1" x14ac:dyDescent="0.25">
      <c r="A68" s="165"/>
      <c r="B68" s="412"/>
      <c r="C68" s="1009" t="s">
        <v>59</v>
      </c>
      <c r="D68" s="1010"/>
      <c r="E68" s="1010"/>
      <c r="F68" s="1010"/>
      <c r="G68" s="1010"/>
      <c r="H68" s="1010"/>
      <c r="I68" s="1010"/>
      <c r="J68" s="1010"/>
      <c r="K68" s="1010"/>
      <c r="L68" s="1010"/>
      <c r="M68" s="1010"/>
      <c r="N68" s="1011"/>
      <c r="O68" s="1025">
        <f>SUM(O5:Q67)</f>
        <v>0</v>
      </c>
      <c r="P68" s="1026"/>
      <c r="Q68" s="1027"/>
      <c r="R68" s="1014">
        <f>SUM(R5:T67)</f>
        <v>3640</v>
      </c>
      <c r="S68" s="1015"/>
      <c r="T68" s="1016"/>
      <c r="U68" s="1017">
        <f>SUM(U5:W67)</f>
        <v>1530</v>
      </c>
      <c r="V68" s="1018"/>
      <c r="W68" s="1019"/>
      <c r="X68" s="413"/>
      <c r="Y68" s="414"/>
      <c r="Z68" s="211"/>
      <c r="AA68" s="66"/>
    </row>
    <row r="69" spans="1:89" ht="13.5" thickBot="1" x14ac:dyDescent="0.25">
      <c r="A69" s="61"/>
      <c r="B69" s="64"/>
      <c r="C69" s="64"/>
      <c r="D69" s="64"/>
      <c r="E69" s="64"/>
      <c r="F69" s="64"/>
      <c r="G69" s="64"/>
      <c r="H69" s="64"/>
      <c r="I69" s="64"/>
      <c r="J69" s="64"/>
      <c r="K69" s="64"/>
      <c r="L69" s="64"/>
      <c r="M69" s="64"/>
      <c r="N69" s="64"/>
      <c r="O69" s="61"/>
      <c r="P69" s="61"/>
      <c r="Q69" s="61"/>
      <c r="R69" s="61"/>
      <c r="S69" s="61"/>
      <c r="T69" s="61"/>
      <c r="U69" s="61"/>
      <c r="V69" s="61"/>
      <c r="W69" s="61"/>
      <c r="X69" s="61"/>
      <c r="Y69" s="61"/>
      <c r="Z69" s="61"/>
    </row>
    <row r="70" spans="1:89" ht="23.25" customHeight="1" x14ac:dyDescent="0.2">
      <c r="A70" s="61"/>
      <c r="B70" s="221" t="s">
        <v>200</v>
      </c>
      <c r="C70" s="1"/>
      <c r="D70" s="64"/>
      <c r="E70" s="64"/>
      <c r="F70" s="64"/>
      <c r="G70" s="64"/>
      <c r="H70" s="64"/>
      <c r="I70" s="64"/>
      <c r="J70" s="64"/>
      <c r="K70" s="64"/>
      <c r="L70" s="64"/>
      <c r="M70" s="64"/>
      <c r="N70" s="64"/>
      <c r="O70" s="61"/>
      <c r="P70" s="61"/>
      <c r="Q70" s="61"/>
      <c r="R70" s="61"/>
      <c r="S70" s="61"/>
      <c r="T70" s="61"/>
      <c r="U70" s="61"/>
      <c r="V70" s="61"/>
      <c r="W70" s="61"/>
      <c r="X70" s="61"/>
      <c r="Y70" s="61"/>
      <c r="Z70" s="61"/>
      <c r="AE70" s="1012" t="s">
        <v>53</v>
      </c>
      <c r="AF70" s="1013"/>
    </row>
    <row r="71" spans="1:89" ht="23.25" customHeight="1" thickBot="1" x14ac:dyDescent="0.25">
      <c r="A71" s="61"/>
      <c r="B71" s="212" t="s">
        <v>573</v>
      </c>
      <c r="C71" s="1007" t="s">
        <v>155</v>
      </c>
      <c r="D71" s="723"/>
      <c r="E71" s="723"/>
      <c r="F71" s="723"/>
      <c r="G71" s="723"/>
      <c r="H71" s="723"/>
      <c r="I71" s="723"/>
      <c r="J71" s="723"/>
      <c r="K71" s="723"/>
      <c r="L71" s="723"/>
      <c r="M71" s="723"/>
      <c r="N71" s="1008"/>
      <c r="O71" s="61"/>
      <c r="P71" s="61"/>
      <c r="Q71" s="61"/>
      <c r="R71" s="61"/>
      <c r="S71" s="61"/>
      <c r="T71" s="61"/>
      <c r="U71" s="61"/>
      <c r="V71" s="61"/>
      <c r="W71" s="61"/>
      <c r="X71" s="61"/>
      <c r="Y71" s="61"/>
      <c r="Z71" s="61"/>
      <c r="AD71" s="234"/>
      <c r="AE71" s="232" t="s">
        <v>284</v>
      </c>
      <c r="AF71" s="233">
        <f>O68/R68</f>
        <v>0</v>
      </c>
    </row>
    <row r="72" spans="1:89" ht="23.25" customHeight="1" x14ac:dyDescent="0.2">
      <c r="A72" s="61"/>
      <c r="B72" s="213"/>
      <c r="C72" s="1007" t="s">
        <v>156</v>
      </c>
      <c r="D72" s="723"/>
      <c r="E72" s="723"/>
      <c r="F72" s="723"/>
      <c r="G72" s="723"/>
      <c r="H72" s="723"/>
      <c r="I72" s="723"/>
      <c r="J72" s="723"/>
      <c r="K72" s="723"/>
      <c r="L72" s="723"/>
      <c r="M72" s="723"/>
      <c r="N72" s="1008"/>
      <c r="O72" s="61"/>
      <c r="P72" s="61"/>
      <c r="Q72" s="61"/>
      <c r="R72" s="61"/>
      <c r="S72" s="61"/>
      <c r="T72" s="61"/>
      <c r="U72" s="61"/>
      <c r="V72" s="61"/>
      <c r="W72" s="61"/>
      <c r="X72" s="61"/>
      <c r="Y72" s="61"/>
      <c r="Z72" s="61"/>
    </row>
    <row r="73" spans="1:89" ht="23.25" customHeight="1" x14ac:dyDescent="0.2">
      <c r="A73" s="61"/>
      <c r="B73" s="214"/>
      <c r="C73" s="1007" t="s">
        <v>157</v>
      </c>
      <c r="D73" s="723"/>
      <c r="E73" s="723"/>
      <c r="F73" s="723"/>
      <c r="G73" s="723"/>
      <c r="H73" s="723"/>
      <c r="I73" s="723"/>
      <c r="J73" s="723"/>
      <c r="K73" s="723"/>
      <c r="L73" s="723"/>
      <c r="M73" s="723"/>
      <c r="N73" s="1008"/>
      <c r="O73" s="61"/>
      <c r="P73" s="61"/>
      <c r="Q73" s="61"/>
      <c r="R73" s="61"/>
      <c r="S73" s="61"/>
      <c r="T73" s="61"/>
      <c r="U73" s="61"/>
      <c r="V73" s="61"/>
      <c r="W73" s="61"/>
      <c r="X73" s="61"/>
      <c r="Y73" s="61"/>
      <c r="Z73" s="61"/>
    </row>
    <row r="74" spans="1:89" ht="23.25" customHeight="1" x14ac:dyDescent="0.2">
      <c r="A74" s="61"/>
      <c r="B74" s="215">
        <v>0</v>
      </c>
      <c r="C74" s="1007" t="s">
        <v>281</v>
      </c>
      <c r="D74" s="723"/>
      <c r="E74" s="723"/>
      <c r="F74" s="723"/>
      <c r="G74" s="723"/>
      <c r="H74" s="723"/>
      <c r="I74" s="723"/>
      <c r="J74" s="723"/>
      <c r="K74" s="723"/>
      <c r="L74" s="723"/>
      <c r="M74" s="723"/>
      <c r="N74" s="1008"/>
      <c r="O74" s="61"/>
      <c r="P74" s="61"/>
      <c r="Q74" s="61"/>
      <c r="R74" s="61"/>
      <c r="S74" s="61"/>
      <c r="T74" s="61"/>
      <c r="U74" s="61"/>
      <c r="V74" s="61"/>
      <c r="W74" s="61"/>
      <c r="X74" s="61"/>
      <c r="Y74" s="61"/>
      <c r="Z74" s="61"/>
    </row>
    <row r="75" spans="1:89" ht="23.25" customHeight="1" x14ac:dyDescent="0.2">
      <c r="A75" s="61"/>
      <c r="B75" s="216"/>
      <c r="C75" s="1007" t="s">
        <v>282</v>
      </c>
      <c r="D75" s="723"/>
      <c r="E75" s="723"/>
      <c r="F75" s="723"/>
      <c r="G75" s="723"/>
      <c r="H75" s="723"/>
      <c r="I75" s="723"/>
      <c r="J75" s="723"/>
      <c r="K75" s="723"/>
      <c r="L75" s="723"/>
      <c r="M75" s="723"/>
      <c r="N75" s="1008"/>
      <c r="O75" s="61"/>
      <c r="P75" s="61"/>
      <c r="Q75" s="61"/>
      <c r="R75" s="61"/>
      <c r="S75" s="61"/>
      <c r="T75" s="61"/>
      <c r="U75" s="61"/>
      <c r="V75" s="61"/>
      <c r="W75" s="61"/>
      <c r="X75" s="61"/>
      <c r="Y75" s="61"/>
      <c r="Z75" s="61"/>
    </row>
    <row r="76" spans="1:89" ht="23.25" customHeight="1" x14ac:dyDescent="0.2">
      <c r="A76" s="61"/>
      <c r="B76" s="217">
        <v>0</v>
      </c>
      <c r="C76" s="1007" t="s">
        <v>231</v>
      </c>
      <c r="D76" s="723"/>
      <c r="E76" s="723"/>
      <c r="F76" s="723"/>
      <c r="G76" s="723"/>
      <c r="H76" s="723"/>
      <c r="I76" s="723"/>
      <c r="J76" s="723"/>
      <c r="K76" s="723"/>
      <c r="L76" s="723"/>
      <c r="M76" s="723"/>
      <c r="N76" s="1008"/>
      <c r="O76" s="61"/>
      <c r="P76" s="61"/>
      <c r="Q76" s="61"/>
      <c r="R76" s="61"/>
      <c r="S76" s="61"/>
      <c r="T76" s="61"/>
      <c r="U76" s="61"/>
      <c r="V76" s="61"/>
      <c r="W76" s="61"/>
      <c r="X76" s="61"/>
      <c r="Y76" s="61"/>
      <c r="Z76" s="61"/>
    </row>
    <row r="77" spans="1:89" ht="23.25" customHeight="1" x14ac:dyDescent="0.2">
      <c r="A77" s="61"/>
      <c r="B77" s="218"/>
      <c r="C77" s="1007" t="s">
        <v>283</v>
      </c>
      <c r="D77" s="723"/>
      <c r="E77" s="723"/>
      <c r="F77" s="723"/>
      <c r="G77" s="723"/>
      <c r="H77" s="723"/>
      <c r="I77" s="723"/>
      <c r="J77" s="723"/>
      <c r="K77" s="723"/>
      <c r="L77" s="723"/>
      <c r="M77" s="723"/>
      <c r="N77" s="1008"/>
      <c r="O77" s="61"/>
      <c r="P77" s="61"/>
      <c r="Q77" s="61"/>
      <c r="R77" s="61"/>
      <c r="S77" s="61"/>
      <c r="T77" s="61"/>
      <c r="U77" s="61"/>
      <c r="V77" s="61"/>
      <c r="W77" s="61"/>
      <c r="X77" s="61"/>
      <c r="Y77" s="61"/>
      <c r="Z77" s="61"/>
    </row>
    <row r="78" spans="1:89" ht="20.25" x14ac:dyDescent="0.2">
      <c r="A78" s="61"/>
      <c r="B78" s="236"/>
      <c r="C78" s="1007" t="s">
        <v>232</v>
      </c>
      <c r="D78" s="723"/>
      <c r="E78" s="723"/>
      <c r="F78" s="723"/>
      <c r="G78" s="723"/>
      <c r="H78" s="723"/>
      <c r="I78" s="723"/>
      <c r="J78" s="723"/>
      <c r="K78" s="723"/>
      <c r="L78" s="723"/>
      <c r="M78" s="723"/>
      <c r="N78" s="1008"/>
      <c r="O78" s="61"/>
      <c r="P78" s="61"/>
      <c r="Q78" s="61"/>
      <c r="R78" s="61"/>
      <c r="S78" s="61"/>
      <c r="T78" s="61"/>
      <c r="U78" s="61"/>
      <c r="V78" s="61"/>
      <c r="W78" s="61"/>
      <c r="X78" s="61"/>
      <c r="Y78" s="61"/>
      <c r="Z78" s="61"/>
    </row>
    <row r="79" spans="1:89" ht="20.25" x14ac:dyDescent="0.2">
      <c r="A79" s="61"/>
      <c r="B79" s="224" t="s">
        <v>50</v>
      </c>
      <c r="C79" s="220"/>
      <c r="D79" s="64"/>
      <c r="E79" s="64"/>
      <c r="F79" s="64"/>
      <c r="G79" s="64"/>
      <c r="H79" s="64"/>
      <c r="I79" s="64"/>
      <c r="J79" s="64"/>
      <c r="K79" s="64"/>
      <c r="L79" s="64"/>
      <c r="M79" s="64"/>
      <c r="N79" s="64"/>
      <c r="O79" s="61"/>
      <c r="P79" s="61"/>
      <c r="Q79" s="61"/>
      <c r="R79" s="61"/>
      <c r="S79" s="61"/>
      <c r="T79" s="61"/>
      <c r="U79" s="61"/>
      <c r="V79" s="61"/>
      <c r="W79" s="61"/>
      <c r="X79" s="61"/>
      <c r="Y79" s="61"/>
      <c r="Z79" s="61"/>
    </row>
    <row r="80" spans="1:89" x14ac:dyDescent="0.2">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x14ac:dyDescent="0.2">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x14ac:dyDescent="0.2">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x14ac:dyDescent="0.2">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x14ac:dyDescent="0.2">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x14ac:dyDescent="0.2">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x14ac:dyDescent="0.2">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x14ac:dyDescent="0.2">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x14ac:dyDescent="0.2">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x14ac:dyDescent="0.2">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x14ac:dyDescent="0.2">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x14ac:dyDescent="0.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x14ac:dyDescent="0.2">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x14ac:dyDescent="0.2">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x14ac:dyDescent="0.2">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x14ac:dyDescent="0.2">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x14ac:dyDescent="0.2">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x14ac:dyDescent="0.2">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x14ac:dyDescent="0.2">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x14ac:dyDescent="0.2">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x14ac:dyDescent="0.2">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x14ac:dyDescent="0.2">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x14ac:dyDescent="0.2">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x14ac:dyDescent="0.2">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x14ac:dyDescent="0.2">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x14ac:dyDescent="0.2">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x14ac:dyDescent="0.2">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x14ac:dyDescent="0.2">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x14ac:dyDescent="0.2">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x14ac:dyDescent="0.2">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x14ac:dyDescent="0.2">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x14ac:dyDescent="0.2">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x14ac:dyDescent="0.2">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x14ac:dyDescent="0.2">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x14ac:dyDescent="0.2">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x14ac:dyDescent="0.2">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x14ac:dyDescent="0.2">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x14ac:dyDescent="0.2">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x14ac:dyDescent="0.2">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x14ac:dyDescent="0.2">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x14ac:dyDescent="0.2">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x14ac:dyDescent="0.2">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x14ac:dyDescent="0.2">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x14ac:dyDescent="0.2">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x14ac:dyDescent="0.2">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x14ac:dyDescent="0.2">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x14ac:dyDescent="0.2">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x14ac:dyDescent="0.2">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x14ac:dyDescent="0.2">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x14ac:dyDescent="0.2">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x14ac:dyDescent="0.2">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x14ac:dyDescent="0.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x14ac:dyDescent="0.2">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x14ac:dyDescent="0.2">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x14ac:dyDescent="0.2">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x14ac:dyDescent="0.2">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x14ac:dyDescent="0.2">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x14ac:dyDescent="0.2">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x14ac:dyDescent="0.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x14ac:dyDescent="0.2">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x14ac:dyDescent="0.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x14ac:dyDescent="0.2">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x14ac:dyDescent="0.2">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x14ac:dyDescent="0.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x14ac:dyDescent="0.2">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x14ac:dyDescent="0.2">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x14ac:dyDescent="0.2">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x14ac:dyDescent="0.2">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x14ac:dyDescent="0.2">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x14ac:dyDescent="0.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x14ac:dyDescent="0.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x14ac:dyDescent="0.2">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x14ac:dyDescent="0.2">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x14ac:dyDescent="0.2">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x14ac:dyDescent="0.2">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x14ac:dyDescent="0.2">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x14ac:dyDescent="0.2">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x14ac:dyDescent="0.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x14ac:dyDescent="0.2">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x14ac:dyDescent="0.2">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x14ac:dyDescent="0.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x14ac:dyDescent="0.2">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x14ac:dyDescent="0.2">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x14ac:dyDescent="0.2">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x14ac:dyDescent="0.2">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x14ac:dyDescent="0.2">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x14ac:dyDescent="0.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x14ac:dyDescent="0.2">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x14ac:dyDescent="0.2">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x14ac:dyDescent="0.2">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x14ac:dyDescent="0.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x14ac:dyDescent="0.2">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x14ac:dyDescent="0.2">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x14ac:dyDescent="0.2">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x14ac:dyDescent="0.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x14ac:dyDescent="0.2">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x14ac:dyDescent="0.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x14ac:dyDescent="0.2">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x14ac:dyDescent="0.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x14ac:dyDescent="0.2">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x14ac:dyDescent="0.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x14ac:dyDescent="0.2">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x14ac:dyDescent="0.2">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x14ac:dyDescent="0.2">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x14ac:dyDescent="0.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x14ac:dyDescent="0.2">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x14ac:dyDescent="0.2">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x14ac:dyDescent="0.2">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x14ac:dyDescent="0.2">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x14ac:dyDescent="0.2">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x14ac:dyDescent="0.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x14ac:dyDescent="0.2">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x14ac:dyDescent="0.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x14ac:dyDescent="0.2">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x14ac:dyDescent="0.2">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x14ac:dyDescent="0.2">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x14ac:dyDescent="0.2">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x14ac:dyDescent="0.2">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x14ac:dyDescent="0.2">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x14ac:dyDescent="0.2">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x14ac:dyDescent="0.2">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x14ac:dyDescent="0.2">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x14ac:dyDescent="0.2">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x14ac:dyDescent="0.2">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x14ac:dyDescent="0.2">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x14ac:dyDescent="0.2">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x14ac:dyDescent="0.2">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x14ac:dyDescent="0.2">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x14ac:dyDescent="0.2">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x14ac:dyDescent="0.2">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x14ac:dyDescent="0.2">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x14ac:dyDescent="0.2">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x14ac:dyDescent="0.2">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x14ac:dyDescent="0.2">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x14ac:dyDescent="0.2">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x14ac:dyDescent="0.2">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x14ac:dyDescent="0.2">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x14ac:dyDescent="0.2">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x14ac:dyDescent="0.2">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x14ac:dyDescent="0.2">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x14ac:dyDescent="0.2">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x14ac:dyDescent="0.2">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x14ac:dyDescent="0.2">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x14ac:dyDescent="0.2">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x14ac:dyDescent="0.2">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x14ac:dyDescent="0.2">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x14ac:dyDescent="0.2">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x14ac:dyDescent="0.2">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x14ac:dyDescent="0.2">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x14ac:dyDescent="0.2">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x14ac:dyDescent="0.2">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x14ac:dyDescent="0.2">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x14ac:dyDescent="0.2">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x14ac:dyDescent="0.2">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x14ac:dyDescent="0.2">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x14ac:dyDescent="0.2">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x14ac:dyDescent="0.2">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x14ac:dyDescent="0.2">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x14ac:dyDescent="0.2">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x14ac:dyDescent="0.2">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x14ac:dyDescent="0.2">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x14ac:dyDescent="0.2">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x14ac:dyDescent="0.2">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x14ac:dyDescent="0.2">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x14ac:dyDescent="0.2">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x14ac:dyDescent="0.2">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x14ac:dyDescent="0.2">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x14ac:dyDescent="0.2">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x14ac:dyDescent="0.2">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x14ac:dyDescent="0.2">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x14ac:dyDescent="0.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x14ac:dyDescent="0.2">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x14ac:dyDescent="0.2">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x14ac:dyDescent="0.2">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x14ac:dyDescent="0.2">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x14ac:dyDescent="0.2">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x14ac:dyDescent="0.2">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x14ac:dyDescent="0.2">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x14ac:dyDescent="0.2">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x14ac:dyDescent="0.2">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x14ac:dyDescent="0.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x14ac:dyDescent="0.2">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x14ac:dyDescent="0.2">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x14ac:dyDescent="0.2">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x14ac:dyDescent="0.2">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x14ac:dyDescent="0.2">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x14ac:dyDescent="0.2">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x14ac:dyDescent="0.2">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x14ac:dyDescent="0.2">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x14ac:dyDescent="0.2">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x14ac:dyDescent="0.2">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x14ac:dyDescent="0.2">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x14ac:dyDescent="0.2">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x14ac:dyDescent="0.2">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x14ac:dyDescent="0.2">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x14ac:dyDescent="0.2">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x14ac:dyDescent="0.2">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x14ac:dyDescent="0.2">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x14ac:dyDescent="0.2">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x14ac:dyDescent="0.2">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x14ac:dyDescent="0.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x14ac:dyDescent="0.2">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x14ac:dyDescent="0.2">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x14ac:dyDescent="0.2">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x14ac:dyDescent="0.2">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x14ac:dyDescent="0.2">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x14ac:dyDescent="0.2">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x14ac:dyDescent="0.2">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x14ac:dyDescent="0.2">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x14ac:dyDescent="0.2">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x14ac:dyDescent="0.2">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x14ac:dyDescent="0.2">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x14ac:dyDescent="0.2">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x14ac:dyDescent="0.2">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x14ac:dyDescent="0.2">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x14ac:dyDescent="0.2">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x14ac:dyDescent="0.2">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x14ac:dyDescent="0.2">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x14ac:dyDescent="0.2">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x14ac:dyDescent="0.2">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x14ac:dyDescent="0.2">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x14ac:dyDescent="0.2">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x14ac:dyDescent="0.2">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x14ac:dyDescent="0.2">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x14ac:dyDescent="0.2">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x14ac:dyDescent="0.2">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x14ac:dyDescent="0.2">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x14ac:dyDescent="0.2">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x14ac:dyDescent="0.2">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x14ac:dyDescent="0.2">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x14ac:dyDescent="0.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x14ac:dyDescent="0.2">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x14ac:dyDescent="0.2">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x14ac:dyDescent="0.2">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x14ac:dyDescent="0.2">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x14ac:dyDescent="0.2">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x14ac:dyDescent="0.2">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x14ac:dyDescent="0.2">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x14ac:dyDescent="0.2">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x14ac:dyDescent="0.2">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x14ac:dyDescent="0.2">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x14ac:dyDescent="0.2">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x14ac:dyDescent="0.2">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x14ac:dyDescent="0.2">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x14ac:dyDescent="0.2">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x14ac:dyDescent="0.2">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x14ac:dyDescent="0.2">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x14ac:dyDescent="0.2">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x14ac:dyDescent="0.2">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x14ac:dyDescent="0.2">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x14ac:dyDescent="0.2">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x14ac:dyDescent="0.2">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x14ac:dyDescent="0.2">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x14ac:dyDescent="0.2">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x14ac:dyDescent="0.2">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x14ac:dyDescent="0.2">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x14ac:dyDescent="0.2">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x14ac:dyDescent="0.2">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x14ac:dyDescent="0.2">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x14ac:dyDescent="0.2">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x14ac:dyDescent="0.2">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x14ac:dyDescent="0.2">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x14ac:dyDescent="0.2">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x14ac:dyDescent="0.2">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x14ac:dyDescent="0.2">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x14ac:dyDescent="0.2">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x14ac:dyDescent="0.2">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x14ac:dyDescent="0.2">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x14ac:dyDescent="0.2">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x14ac:dyDescent="0.2">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x14ac:dyDescent="0.2">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x14ac:dyDescent="0.2">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x14ac:dyDescent="0.2">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x14ac:dyDescent="0.2">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x14ac:dyDescent="0.2">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x14ac:dyDescent="0.2">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x14ac:dyDescent="0.2">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x14ac:dyDescent="0.2">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x14ac:dyDescent="0.2">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x14ac:dyDescent="0.2">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x14ac:dyDescent="0.2">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x14ac:dyDescent="0.2">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x14ac:dyDescent="0.2">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x14ac:dyDescent="0.2">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x14ac:dyDescent="0.2">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x14ac:dyDescent="0.2">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x14ac:dyDescent="0.2">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x14ac:dyDescent="0.2">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x14ac:dyDescent="0.2">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x14ac:dyDescent="0.2">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x14ac:dyDescent="0.2">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x14ac:dyDescent="0.2">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x14ac:dyDescent="0.2">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x14ac:dyDescent="0.2">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x14ac:dyDescent="0.2">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x14ac:dyDescent="0.2">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x14ac:dyDescent="0.2">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x14ac:dyDescent="0.2">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x14ac:dyDescent="0.2">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x14ac:dyDescent="0.2">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x14ac:dyDescent="0.2">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x14ac:dyDescent="0.2">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x14ac:dyDescent="0.2">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x14ac:dyDescent="0.2">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x14ac:dyDescent="0.2">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x14ac:dyDescent="0.2">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x14ac:dyDescent="0.2">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x14ac:dyDescent="0.2">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x14ac:dyDescent="0.2">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x14ac:dyDescent="0.2">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x14ac:dyDescent="0.2">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x14ac:dyDescent="0.2">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x14ac:dyDescent="0.2">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x14ac:dyDescent="0.2">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x14ac:dyDescent="0.2">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x14ac:dyDescent="0.2">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x14ac:dyDescent="0.2">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x14ac:dyDescent="0.2">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x14ac:dyDescent="0.2">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x14ac:dyDescent="0.2">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x14ac:dyDescent="0.2">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x14ac:dyDescent="0.2">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x14ac:dyDescent="0.2">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x14ac:dyDescent="0.2">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x14ac:dyDescent="0.2">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x14ac:dyDescent="0.2">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x14ac:dyDescent="0.2">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x14ac:dyDescent="0.2">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x14ac:dyDescent="0.2">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x14ac:dyDescent="0.2">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x14ac:dyDescent="0.2">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x14ac:dyDescent="0.2">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x14ac:dyDescent="0.2">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x14ac:dyDescent="0.2">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x14ac:dyDescent="0.2">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x14ac:dyDescent="0.2">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x14ac:dyDescent="0.2">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x14ac:dyDescent="0.2">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x14ac:dyDescent="0.2">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x14ac:dyDescent="0.2">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x14ac:dyDescent="0.2">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x14ac:dyDescent="0.2">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x14ac:dyDescent="0.2">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x14ac:dyDescent="0.2">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x14ac:dyDescent="0.2">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x14ac:dyDescent="0.2">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x14ac:dyDescent="0.2">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x14ac:dyDescent="0.2">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x14ac:dyDescent="0.2">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x14ac:dyDescent="0.2">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x14ac:dyDescent="0.2">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x14ac:dyDescent="0.2">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x14ac:dyDescent="0.2">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x14ac:dyDescent="0.2">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x14ac:dyDescent="0.2">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x14ac:dyDescent="0.2">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sheetData>
  <sheetProtection algorithmName="SHA-512" hashValue="nfMzww3NZAXmq634GhJZbuPxF2SEVkcrqVtTqL3x/uOW0S/iPP8R+YwxkLe0AhWejC573LuKLCYfnkrfGvhWZQ==" saltValue="+cUHpn78SfWEeU2R3hBaCg==" spinCount="100000" sheet="1" objects="1" scenarios="1"/>
  <mergeCells count="307">
    <mergeCell ref="O23:Q23"/>
    <mergeCell ref="R23:T23"/>
    <mergeCell ref="U23:W23"/>
    <mergeCell ref="C23:N23"/>
    <mergeCell ref="X23:Y23"/>
    <mergeCell ref="C38:N38"/>
    <mergeCell ref="O38:Q38"/>
    <mergeCell ref="R38:T38"/>
    <mergeCell ref="U38:W38"/>
    <mergeCell ref="X38:Y38"/>
    <mergeCell ref="X37:Y37"/>
    <mergeCell ref="C37:N37"/>
    <mergeCell ref="O37:Q37"/>
    <mergeCell ref="R37:T37"/>
    <mergeCell ref="U37:W37"/>
    <mergeCell ref="X36:Y36"/>
    <mergeCell ref="C35:N35"/>
    <mergeCell ref="O35:Q35"/>
    <mergeCell ref="R35:T35"/>
    <mergeCell ref="U35:W35"/>
    <mergeCell ref="X35:Y35"/>
    <mergeCell ref="C36:N36"/>
    <mergeCell ref="O36:Q36"/>
    <mergeCell ref="R36:T36"/>
    <mergeCell ref="C41:N41"/>
    <mergeCell ref="O41:Q41"/>
    <mergeCell ref="R41:T41"/>
    <mergeCell ref="U41:W41"/>
    <mergeCell ref="X41:Y41"/>
    <mergeCell ref="C42:N42"/>
    <mergeCell ref="O42:Q42"/>
    <mergeCell ref="R42:T42"/>
    <mergeCell ref="U42:W42"/>
    <mergeCell ref="X42:Y42"/>
    <mergeCell ref="X65:Y65"/>
    <mergeCell ref="C15:Y15"/>
    <mergeCell ref="C21:Y21"/>
    <mergeCell ref="C53:Y53"/>
    <mergeCell ref="C25:Y25"/>
    <mergeCell ref="X52:Y52"/>
    <mergeCell ref="X50:Y50"/>
    <mergeCell ref="C51:N51"/>
    <mergeCell ref="O51:Q51"/>
    <mergeCell ref="U48:W48"/>
    <mergeCell ref="U51:W51"/>
    <mergeCell ref="X51:Y51"/>
    <mergeCell ref="C50:N50"/>
    <mergeCell ref="O50:Q50"/>
    <mergeCell ref="R50:T50"/>
    <mergeCell ref="U50:W50"/>
    <mergeCell ref="R51:T51"/>
    <mergeCell ref="X48:Y48"/>
    <mergeCell ref="C49:N49"/>
    <mergeCell ref="O49:Q49"/>
    <mergeCell ref="R49:T49"/>
    <mergeCell ref="C63:N63"/>
    <mergeCell ref="C62:N62"/>
    <mergeCell ref="C64:N64"/>
    <mergeCell ref="U49:W49"/>
    <mergeCell ref="X49:Y49"/>
    <mergeCell ref="C48:N48"/>
    <mergeCell ref="AE70:AF70"/>
    <mergeCell ref="R68:T68"/>
    <mergeCell ref="U68:W68"/>
    <mergeCell ref="X67:Y67"/>
    <mergeCell ref="R67:T67"/>
    <mergeCell ref="O68:Q68"/>
    <mergeCell ref="C66:Y66"/>
    <mergeCell ref="C65:N65"/>
    <mergeCell ref="X62:Y62"/>
    <mergeCell ref="O63:Q63"/>
    <mergeCell ref="R63:T63"/>
    <mergeCell ref="C67:N67"/>
    <mergeCell ref="O67:Q67"/>
    <mergeCell ref="U67:W67"/>
    <mergeCell ref="X63:Y63"/>
    <mergeCell ref="R62:T62"/>
    <mergeCell ref="O65:Q65"/>
    <mergeCell ref="R65:T65"/>
    <mergeCell ref="U65:W65"/>
    <mergeCell ref="U62:W62"/>
    <mergeCell ref="U63:W63"/>
    <mergeCell ref="C77:N77"/>
    <mergeCell ref="C78:N78"/>
    <mergeCell ref="C73:N73"/>
    <mergeCell ref="C74:N74"/>
    <mergeCell ref="C75:N75"/>
    <mergeCell ref="C76:N76"/>
    <mergeCell ref="C72:N72"/>
    <mergeCell ref="C68:N68"/>
    <mergeCell ref="C71:N71"/>
    <mergeCell ref="R64:T64"/>
    <mergeCell ref="U64:W64"/>
    <mergeCell ref="O64:Q64"/>
    <mergeCell ref="X64:Y64"/>
    <mergeCell ref="C57:N57"/>
    <mergeCell ref="O57:Q57"/>
    <mergeCell ref="R57:T57"/>
    <mergeCell ref="U57:W57"/>
    <mergeCell ref="R58:T58"/>
    <mergeCell ref="U58:W58"/>
    <mergeCell ref="X57:Y57"/>
    <mergeCell ref="X58:Y58"/>
    <mergeCell ref="X61:Y61"/>
    <mergeCell ref="C61:N61"/>
    <mergeCell ref="O61:Q61"/>
    <mergeCell ref="R61:T61"/>
    <mergeCell ref="U61:W61"/>
    <mergeCell ref="X59:Y59"/>
    <mergeCell ref="C60:Y60"/>
    <mergeCell ref="C59:N59"/>
    <mergeCell ref="R59:T59"/>
    <mergeCell ref="U59:W59"/>
    <mergeCell ref="C58:N58"/>
    <mergeCell ref="O58:Q58"/>
    <mergeCell ref="O59:Q59"/>
    <mergeCell ref="O62:Q62"/>
    <mergeCell ref="X55:Y55"/>
    <mergeCell ref="C55:N55"/>
    <mergeCell ref="O55:Q55"/>
    <mergeCell ref="R55:T55"/>
    <mergeCell ref="U55:W55"/>
    <mergeCell ref="C56:N56"/>
    <mergeCell ref="O56:Q56"/>
    <mergeCell ref="R56:T56"/>
    <mergeCell ref="U56:W56"/>
    <mergeCell ref="X56:Y56"/>
    <mergeCell ref="X54:Y54"/>
    <mergeCell ref="C52:N52"/>
    <mergeCell ref="O52:Q52"/>
    <mergeCell ref="R52:T52"/>
    <mergeCell ref="U52:W52"/>
    <mergeCell ref="C54:N54"/>
    <mergeCell ref="O54:Q54"/>
    <mergeCell ref="R54:T54"/>
    <mergeCell ref="U54:W54"/>
    <mergeCell ref="O48:Q48"/>
    <mergeCell ref="R48:T48"/>
    <mergeCell ref="X46:Y46"/>
    <mergeCell ref="C47:N47"/>
    <mergeCell ref="O47:Q47"/>
    <mergeCell ref="R47:T47"/>
    <mergeCell ref="U47:W47"/>
    <mergeCell ref="X47:Y47"/>
    <mergeCell ref="C46:N46"/>
    <mergeCell ref="O46:Q46"/>
    <mergeCell ref="R46:T46"/>
    <mergeCell ref="U46:W46"/>
    <mergeCell ref="X43:Y43"/>
    <mergeCell ref="C45:N45"/>
    <mergeCell ref="O45:Q45"/>
    <mergeCell ref="R45:T45"/>
    <mergeCell ref="U45:W45"/>
    <mergeCell ref="X45:Y45"/>
    <mergeCell ref="C43:N43"/>
    <mergeCell ref="O43:Q43"/>
    <mergeCell ref="R43:T43"/>
    <mergeCell ref="U43:W43"/>
    <mergeCell ref="C44:N44"/>
    <mergeCell ref="O44:Q44"/>
    <mergeCell ref="R44:T44"/>
    <mergeCell ref="U44:W44"/>
    <mergeCell ref="X44:Y44"/>
    <mergeCell ref="X39:Y39"/>
    <mergeCell ref="C40:N40"/>
    <mergeCell ref="O40:Q40"/>
    <mergeCell ref="R40:T40"/>
    <mergeCell ref="U40:W40"/>
    <mergeCell ref="X40:Y40"/>
    <mergeCell ref="C39:N39"/>
    <mergeCell ref="O39:Q39"/>
    <mergeCell ref="R39:T39"/>
    <mergeCell ref="U39:W39"/>
    <mergeCell ref="U36:W36"/>
    <mergeCell ref="X33:Y33"/>
    <mergeCell ref="C34:N34"/>
    <mergeCell ref="O34:Q34"/>
    <mergeCell ref="R34:T34"/>
    <mergeCell ref="U34:W34"/>
    <mergeCell ref="X34:Y34"/>
    <mergeCell ref="C33:N33"/>
    <mergeCell ref="O33:Q33"/>
    <mergeCell ref="R33:T33"/>
    <mergeCell ref="U33:W33"/>
    <mergeCell ref="X29:Y29"/>
    <mergeCell ref="C32:N32"/>
    <mergeCell ref="O32:Q32"/>
    <mergeCell ref="R32:T32"/>
    <mergeCell ref="U32:W32"/>
    <mergeCell ref="X32:Y32"/>
    <mergeCell ref="C29:N29"/>
    <mergeCell ref="O29:Q29"/>
    <mergeCell ref="R29:T29"/>
    <mergeCell ref="U29:W29"/>
    <mergeCell ref="C30:Y30"/>
    <mergeCell ref="C31:N31"/>
    <mergeCell ref="O31:Q31"/>
    <mergeCell ref="R31:T31"/>
    <mergeCell ref="U31:W31"/>
    <mergeCell ref="X31:Y31"/>
    <mergeCell ref="X27:Y27"/>
    <mergeCell ref="C28:N28"/>
    <mergeCell ref="O28:Q28"/>
    <mergeCell ref="R28:T28"/>
    <mergeCell ref="U28:W28"/>
    <mergeCell ref="X28:Y28"/>
    <mergeCell ref="C27:N27"/>
    <mergeCell ref="O27:Q27"/>
    <mergeCell ref="R27:T27"/>
    <mergeCell ref="U27:W27"/>
    <mergeCell ref="X24:Y24"/>
    <mergeCell ref="C26:N26"/>
    <mergeCell ref="O26:Q26"/>
    <mergeCell ref="R26:T26"/>
    <mergeCell ref="U26:W26"/>
    <mergeCell ref="X26:Y26"/>
    <mergeCell ref="C24:N24"/>
    <mergeCell ref="O24:Q24"/>
    <mergeCell ref="R24:T24"/>
    <mergeCell ref="U24:W24"/>
    <mergeCell ref="X20:Y20"/>
    <mergeCell ref="C22:N22"/>
    <mergeCell ref="O22:Q22"/>
    <mergeCell ref="R22:T22"/>
    <mergeCell ref="U22:W22"/>
    <mergeCell ref="X22:Y22"/>
    <mergeCell ref="C20:N20"/>
    <mergeCell ref="O20:Q20"/>
    <mergeCell ref="R20:T20"/>
    <mergeCell ref="U20:W20"/>
    <mergeCell ref="C19:N19"/>
    <mergeCell ref="O19:Q19"/>
    <mergeCell ref="R19:T19"/>
    <mergeCell ref="U19:W19"/>
    <mergeCell ref="X19:Y19"/>
    <mergeCell ref="C16:N16"/>
    <mergeCell ref="O16:Q16"/>
    <mergeCell ref="R16:T16"/>
    <mergeCell ref="U16:W16"/>
    <mergeCell ref="C18:N18"/>
    <mergeCell ref="O18:Q18"/>
    <mergeCell ref="R18:T18"/>
    <mergeCell ref="U18:W18"/>
    <mergeCell ref="X18:Y18"/>
    <mergeCell ref="C17:N17"/>
    <mergeCell ref="O17:Q17"/>
    <mergeCell ref="R17:T17"/>
    <mergeCell ref="U17:W17"/>
    <mergeCell ref="X17:Y17"/>
    <mergeCell ref="X16:Y16"/>
    <mergeCell ref="X7:Y7"/>
    <mergeCell ref="C6:N6"/>
    <mergeCell ref="O6:Q6"/>
    <mergeCell ref="R6:T6"/>
    <mergeCell ref="U6:W6"/>
    <mergeCell ref="X8:Y8"/>
    <mergeCell ref="C13:N13"/>
    <mergeCell ref="O13:Q13"/>
    <mergeCell ref="R13:T13"/>
    <mergeCell ref="U13:W13"/>
    <mergeCell ref="X13:Y13"/>
    <mergeCell ref="C8:N8"/>
    <mergeCell ref="O8:Q8"/>
    <mergeCell ref="R8:T8"/>
    <mergeCell ref="U8:W8"/>
    <mergeCell ref="X6:Y6"/>
    <mergeCell ref="C7:N7"/>
    <mergeCell ref="O7:Q7"/>
    <mergeCell ref="R7:T7"/>
    <mergeCell ref="U7:W7"/>
    <mergeCell ref="C10:N10"/>
    <mergeCell ref="O10:Q10"/>
    <mergeCell ref="R10:T10"/>
    <mergeCell ref="U10:W10"/>
    <mergeCell ref="B2:Y2"/>
    <mergeCell ref="C3:N3"/>
    <mergeCell ref="O3:Q3"/>
    <mergeCell ref="R3:T3"/>
    <mergeCell ref="U3:W3"/>
    <mergeCell ref="X3:Y3"/>
    <mergeCell ref="C5:N5"/>
    <mergeCell ref="O5:Q5"/>
    <mergeCell ref="R5:T5"/>
    <mergeCell ref="U5:W5"/>
    <mergeCell ref="X5:Y5"/>
    <mergeCell ref="C4:Y4"/>
    <mergeCell ref="C9:N9"/>
    <mergeCell ref="O9:Q9"/>
    <mergeCell ref="R9:T9"/>
    <mergeCell ref="U9:W9"/>
    <mergeCell ref="X9:Y9"/>
    <mergeCell ref="C14:N14"/>
    <mergeCell ref="O14:Q14"/>
    <mergeCell ref="R14:T14"/>
    <mergeCell ref="U14:W14"/>
    <mergeCell ref="X14:Y14"/>
    <mergeCell ref="X10:Y10"/>
    <mergeCell ref="C12:N12"/>
    <mergeCell ref="O12:Q12"/>
    <mergeCell ref="R12:T12"/>
    <mergeCell ref="U12:W12"/>
    <mergeCell ref="X12:Y12"/>
    <mergeCell ref="C11:N11"/>
    <mergeCell ref="O11:Q11"/>
    <mergeCell ref="R11:T11"/>
    <mergeCell ref="U11:W11"/>
    <mergeCell ref="X11:Y11"/>
  </mergeCells>
  <phoneticPr fontId="54" type="noConversion"/>
  <conditionalFormatting sqref="B74">
    <cfRule type="expression" dxfId="32" priority="49" stopIfTrue="1">
      <formula>D74&gt;0</formula>
    </cfRule>
  </conditionalFormatting>
  <conditionalFormatting sqref="B76">
    <cfRule type="cellIs" dxfId="31" priority="53" stopIfTrue="1" operator="greaterThan">
      <formula>C76</formula>
    </cfRule>
    <cfRule type="cellIs" dxfId="30" priority="54" stopIfTrue="1" operator="lessThan">
      <formula>#REF!</formula>
    </cfRule>
  </conditionalFormatting>
  <conditionalFormatting sqref="C11">
    <cfRule type="expression" dxfId="29" priority="21" stopIfTrue="1">
      <formula>R11=U11</formula>
    </cfRule>
  </conditionalFormatting>
  <conditionalFormatting sqref="C5:N10">
    <cfRule type="expression" dxfId="28" priority="19" stopIfTrue="1">
      <formula>R5=U5</formula>
    </cfRule>
  </conditionalFormatting>
  <conditionalFormatting sqref="C12:N14">
    <cfRule type="expression" dxfId="27" priority="15" stopIfTrue="1">
      <formula>R12=U12</formula>
    </cfRule>
  </conditionalFormatting>
  <conditionalFormatting sqref="C16:N20">
    <cfRule type="expression" dxfId="26" priority="35" stopIfTrue="1">
      <formula>R16=U16</formula>
    </cfRule>
  </conditionalFormatting>
  <conditionalFormatting sqref="C22:N24 C26:N29 C54:N59 D61:N64 C61:C65 C67">
    <cfRule type="expression" dxfId="25" priority="52" stopIfTrue="1">
      <formula>R22=U22</formula>
    </cfRule>
  </conditionalFormatting>
  <conditionalFormatting sqref="C31:N52">
    <cfRule type="expression" dxfId="24" priority="3" stopIfTrue="1">
      <formula>R31=U31</formula>
    </cfRule>
  </conditionalFormatting>
  <conditionalFormatting sqref="O5:Q14">
    <cfRule type="cellIs" dxfId="23" priority="13" stopIfTrue="1" operator="lessThan">
      <formula>U5</formula>
    </cfRule>
    <cfRule type="cellIs" dxfId="22" priority="14" stopIfTrue="1" operator="greaterThan">
      <formula>R5</formula>
    </cfRule>
  </conditionalFormatting>
  <conditionalFormatting sqref="O16:Q20">
    <cfRule type="cellIs" dxfId="21" priority="33" stopIfTrue="1" operator="lessThan">
      <formula>U16</formula>
    </cfRule>
    <cfRule type="cellIs" dxfId="20" priority="34" stopIfTrue="1" operator="greaterThan">
      <formula>R16</formula>
    </cfRule>
  </conditionalFormatting>
  <conditionalFormatting sqref="O22:Q24 O26:Q29 O54:Q59 P61:Q64 O61:O65 O67:Q68">
    <cfRule type="cellIs" dxfId="19" priority="50" stopIfTrue="1" operator="lessThan">
      <formula>U22</formula>
    </cfRule>
    <cfRule type="cellIs" dxfId="18" priority="51" stopIfTrue="1" operator="greaterThan">
      <formula>R22</formula>
    </cfRule>
  </conditionalFormatting>
  <conditionalFormatting sqref="O31:Q52">
    <cfRule type="cellIs" dxfId="17" priority="1" stopIfTrue="1" operator="lessThan">
      <formula>U31</formula>
    </cfRule>
    <cfRule type="cellIs" dxfId="16" priority="2" stopIfTrue="1" operator="greaterThan">
      <formula>R31</formula>
    </cfRule>
  </conditionalFormatting>
  <conditionalFormatting sqref="X11">
    <cfRule type="expression" dxfId="15" priority="22" stopIfTrue="1">
      <formula>U11=0</formula>
    </cfRule>
  </conditionalFormatting>
  <conditionalFormatting sqref="X5:Y10">
    <cfRule type="expression" dxfId="14" priority="20" stopIfTrue="1">
      <formula>U5=0</formula>
    </cfRule>
  </conditionalFormatting>
  <conditionalFormatting sqref="X12:Y14">
    <cfRule type="expression" dxfId="13" priority="16" stopIfTrue="1">
      <formula>U12=0</formula>
    </cfRule>
  </conditionalFormatting>
  <conditionalFormatting sqref="X16:Y20">
    <cfRule type="expression" dxfId="12" priority="36" stopIfTrue="1">
      <formula>U16=0</formula>
    </cfRule>
  </conditionalFormatting>
  <conditionalFormatting sqref="X22:Y24 X26:Y29 X54:Y59 Y61:Y64 X61:X65 X67:Y67">
    <cfRule type="expression" dxfId="11" priority="55" stopIfTrue="1">
      <formula>U22=0</formula>
    </cfRule>
  </conditionalFormatting>
  <conditionalFormatting sqref="X31:Y52">
    <cfRule type="expression" dxfId="10" priority="4" stopIfTrue="1">
      <formula>U31=0</formula>
    </cfRule>
  </conditionalFormatting>
  <printOptions horizontalCentered="1"/>
  <pageMargins left="0.35433070866141736" right="0.35433070866141736" top="0.15748031496062992" bottom="0.31496062992125984" header="0.11811023622047245" footer="0.15748031496062992"/>
  <pageSetup paperSize="9" scale="42" orientation="landscape" r:id="rId1"/>
  <headerFooter alignWithMargins="0">
    <oddFooter>&amp;LCKL BCE / VERSION 2024 / 2.0&amp;CBCMC-07&amp;R&amp;P of &amp;N</oddFooter>
  </headerFooter>
  <rowBreaks count="1" manualBreakCount="1">
    <brk id="4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115"/>
  <sheetViews>
    <sheetView zoomScale="90" zoomScaleNormal="90" zoomScaleSheetLayoutView="90" workbookViewId="0">
      <pane ySplit="1" topLeftCell="A2" activePane="bottomLeft" state="frozen"/>
      <selection pane="bottomLeft" activeCell="F1" sqref="F1"/>
    </sheetView>
  </sheetViews>
  <sheetFormatPr defaultColWidth="9.140625" defaultRowHeight="15" x14ac:dyDescent="0.25"/>
  <cols>
    <col min="1" max="1" width="5.85546875" style="537" customWidth="1"/>
    <col min="2" max="2" width="25.42578125" style="537" customWidth="1"/>
    <col min="3" max="3" width="33.5703125" style="537" customWidth="1"/>
    <col min="4" max="4" width="21.5703125" style="537" bestFit="1" customWidth="1"/>
    <col min="5" max="5" width="14.7109375" style="537" customWidth="1"/>
    <col min="6" max="6" width="18" style="579" customWidth="1"/>
    <col min="7" max="7" width="9.140625" style="579"/>
    <col min="8" max="16384" width="9.140625" style="580"/>
  </cols>
  <sheetData>
    <row r="1" spans="1:7" s="537" customFormat="1" ht="18.75" customHeight="1" x14ac:dyDescent="0.25">
      <c r="A1" s="1043" t="s">
        <v>931</v>
      </c>
      <c r="B1" s="1044"/>
      <c r="C1" s="1044"/>
      <c r="D1" s="1044"/>
      <c r="E1" s="1045"/>
      <c r="F1" s="536"/>
      <c r="G1" s="536"/>
    </row>
    <row r="2" spans="1:7" s="537" customFormat="1" ht="9.9499999999999993" customHeight="1" x14ac:dyDescent="0.25">
      <c r="F2" s="536"/>
      <c r="G2" s="536"/>
    </row>
    <row r="3" spans="1:7" s="537" customFormat="1" ht="15.75" x14ac:dyDescent="0.25">
      <c r="A3" s="538" t="s">
        <v>932</v>
      </c>
      <c r="D3" s="1046" t="str">
        <f>'Checklist - Basic Office Bulk'!A1</f>
        <v xml:space="preserve">GA Code: </v>
      </c>
      <c r="E3" s="1046"/>
      <c r="F3" s="536"/>
      <c r="G3" s="536"/>
    </row>
    <row r="4" spans="1:7" s="537" customFormat="1" x14ac:dyDescent="0.25">
      <c r="A4" s="537" t="s">
        <v>933</v>
      </c>
      <c r="D4" s="1046" t="str">
        <f>'Checklist - Basic Office Bulk'!D1</f>
        <v xml:space="preserve">Certificate Holder name:   </v>
      </c>
      <c r="E4" s="1046"/>
      <c r="F4" s="536"/>
      <c r="G4" s="536"/>
    </row>
    <row r="5" spans="1:7" s="537" customFormat="1" x14ac:dyDescent="0.25">
      <c r="A5" s="539" t="s">
        <v>934</v>
      </c>
      <c r="D5" s="1046" t="str">
        <f>'Checklist - Basic Office Bulk'!X1</f>
        <v xml:space="preserve">Date of Office Audit:   </v>
      </c>
      <c r="E5" s="1046"/>
      <c r="F5" s="536"/>
      <c r="G5" s="536"/>
    </row>
    <row r="6" spans="1:7" s="537" customFormat="1" ht="9.9499999999999993" customHeight="1" x14ac:dyDescent="0.25">
      <c r="A6" s="539"/>
      <c r="F6" s="536"/>
      <c r="G6" s="536"/>
    </row>
    <row r="7" spans="1:7" s="537" customFormat="1" x14ac:dyDescent="0.25">
      <c r="A7" s="540" t="s">
        <v>935</v>
      </c>
      <c r="F7" s="536"/>
      <c r="G7" s="536"/>
    </row>
    <row r="8" spans="1:7" s="537" customFormat="1" ht="52.5" customHeight="1" thickBot="1" x14ac:dyDescent="0.3">
      <c r="A8" s="1041" t="s">
        <v>936</v>
      </c>
      <c r="B8" s="1042"/>
      <c r="C8" s="1042"/>
      <c r="D8" s="1042"/>
      <c r="E8" s="1042"/>
      <c r="F8" s="536"/>
      <c r="G8" s="536"/>
    </row>
    <row r="9" spans="1:7" s="537" customFormat="1" ht="15.75" thickBot="1" x14ac:dyDescent="0.3">
      <c r="A9" s="541" t="s">
        <v>937</v>
      </c>
      <c r="B9" s="541" t="s">
        <v>938</v>
      </c>
      <c r="C9" s="542" t="s">
        <v>939</v>
      </c>
      <c r="D9" s="542" t="s">
        <v>940</v>
      </c>
      <c r="E9" s="543" t="s">
        <v>941</v>
      </c>
      <c r="F9" s="536"/>
      <c r="G9" s="536"/>
    </row>
    <row r="10" spans="1:7" s="537" customFormat="1" ht="15.75" hidden="1" thickBot="1" x14ac:dyDescent="0.3">
      <c r="A10" s="544"/>
      <c r="B10" s="545"/>
      <c r="C10" s="546"/>
      <c r="D10" s="546"/>
      <c r="E10" s="547"/>
      <c r="F10" s="536"/>
      <c r="G10" s="536"/>
    </row>
    <row r="11" spans="1:7" s="553" customFormat="1" ht="45" x14ac:dyDescent="0.25">
      <c r="A11" s="548"/>
      <c r="B11" s="549" t="s">
        <v>942</v>
      </c>
      <c r="C11" s="550" t="s">
        <v>943</v>
      </c>
      <c r="D11" s="550" t="s">
        <v>944</v>
      </c>
      <c r="E11" s="551" t="s">
        <v>945</v>
      </c>
      <c r="F11" s="552"/>
      <c r="G11" s="552"/>
    </row>
    <row r="12" spans="1:7" s="553" customFormat="1" ht="60" x14ac:dyDescent="0.25">
      <c r="A12" s="554"/>
      <c r="B12" s="555" t="s">
        <v>946</v>
      </c>
      <c r="C12" s="556" t="s">
        <v>947</v>
      </c>
      <c r="D12" s="556" t="s">
        <v>944</v>
      </c>
      <c r="E12" s="557" t="s">
        <v>948</v>
      </c>
      <c r="F12" s="552"/>
      <c r="G12" s="552"/>
    </row>
    <row r="13" spans="1:7" s="553" customFormat="1" ht="60" x14ac:dyDescent="0.25">
      <c r="A13" s="554" t="s">
        <v>750</v>
      </c>
      <c r="B13" s="555" t="s">
        <v>949</v>
      </c>
      <c r="C13" s="556" t="s">
        <v>950</v>
      </c>
      <c r="D13" s="556" t="s">
        <v>944</v>
      </c>
      <c r="E13" s="557" t="s">
        <v>951</v>
      </c>
      <c r="F13" s="552"/>
      <c r="G13" s="552"/>
    </row>
    <row r="14" spans="1:7" s="553" customFormat="1" ht="60" x14ac:dyDescent="0.25">
      <c r="A14" s="554"/>
      <c r="B14" s="555" t="s">
        <v>952</v>
      </c>
      <c r="C14" s="556" t="s">
        <v>953</v>
      </c>
      <c r="D14" s="556" t="s">
        <v>954</v>
      </c>
      <c r="E14" s="557" t="s">
        <v>945</v>
      </c>
      <c r="F14" s="552"/>
      <c r="G14" s="552"/>
    </row>
    <row r="15" spans="1:7" s="553" customFormat="1" ht="60" x14ac:dyDescent="0.25">
      <c r="A15" s="554"/>
      <c r="B15" s="555" t="s">
        <v>955</v>
      </c>
      <c r="C15" s="556" t="s">
        <v>956</v>
      </c>
      <c r="D15" s="556" t="s">
        <v>944</v>
      </c>
      <c r="E15" s="557" t="s">
        <v>957</v>
      </c>
      <c r="F15" s="552"/>
      <c r="G15" s="552"/>
    </row>
    <row r="16" spans="1:7" s="553" customFormat="1" ht="105" x14ac:dyDescent="0.25">
      <c r="A16" s="554"/>
      <c r="B16" s="555" t="s">
        <v>958</v>
      </c>
      <c r="C16" s="556" t="s">
        <v>959</v>
      </c>
      <c r="D16" s="556" t="s">
        <v>944</v>
      </c>
      <c r="E16" s="557" t="s">
        <v>960</v>
      </c>
      <c r="F16" s="552"/>
      <c r="G16" s="552"/>
    </row>
    <row r="17" spans="1:7" s="553" customFormat="1" ht="60" x14ac:dyDescent="0.25">
      <c r="A17" s="554"/>
      <c r="B17" s="555" t="s">
        <v>961</v>
      </c>
      <c r="C17" s="556" t="s">
        <v>962</v>
      </c>
      <c r="D17" s="556" t="s">
        <v>944</v>
      </c>
      <c r="E17" s="557" t="s">
        <v>945</v>
      </c>
      <c r="F17" s="552"/>
      <c r="G17" s="552"/>
    </row>
    <row r="18" spans="1:7" s="553" customFormat="1" ht="75" x14ac:dyDescent="0.25">
      <c r="A18" s="554"/>
      <c r="B18" s="555" t="s">
        <v>963</v>
      </c>
      <c r="C18" s="556" t="s">
        <v>964</v>
      </c>
      <c r="D18" s="556" t="s">
        <v>954</v>
      </c>
      <c r="E18" s="557" t="s">
        <v>965</v>
      </c>
      <c r="F18" s="552"/>
      <c r="G18" s="552"/>
    </row>
    <row r="19" spans="1:7" s="553" customFormat="1" ht="90" x14ac:dyDescent="0.25">
      <c r="A19" s="554"/>
      <c r="B19" s="555" t="s">
        <v>966</v>
      </c>
      <c r="C19" s="556" t="s">
        <v>967</v>
      </c>
      <c r="D19" s="556" t="s">
        <v>944</v>
      </c>
      <c r="E19" s="557" t="s">
        <v>968</v>
      </c>
      <c r="F19" s="552"/>
      <c r="G19" s="552"/>
    </row>
    <row r="20" spans="1:7" s="553" customFormat="1" ht="60" x14ac:dyDescent="0.25">
      <c r="A20" s="554"/>
      <c r="B20" s="555" t="s">
        <v>969</v>
      </c>
      <c r="C20" s="556" t="s">
        <v>970</v>
      </c>
      <c r="D20" s="556" t="s">
        <v>954</v>
      </c>
      <c r="E20" s="557" t="s">
        <v>971</v>
      </c>
      <c r="F20" s="552"/>
      <c r="G20" s="552"/>
    </row>
    <row r="21" spans="1:7" s="553" customFormat="1" ht="45.75" thickBot="1" x14ac:dyDescent="0.3">
      <c r="A21" s="558"/>
      <c r="B21" s="559" t="s">
        <v>972</v>
      </c>
      <c r="C21" s="560" t="s">
        <v>973</v>
      </c>
      <c r="D21" s="560" t="s">
        <v>944</v>
      </c>
      <c r="E21" s="561" t="s">
        <v>974</v>
      </c>
      <c r="F21" s="552"/>
      <c r="G21" s="552"/>
    </row>
    <row r="22" spans="1:7" s="537" customFormat="1" x14ac:dyDescent="0.25">
      <c r="B22" s="562"/>
      <c r="C22" s="562"/>
      <c r="D22" s="562"/>
      <c r="E22" s="562"/>
      <c r="F22" s="536"/>
      <c r="G22" s="536"/>
    </row>
    <row r="23" spans="1:7" s="537" customFormat="1" ht="9.9499999999999993" customHeight="1" x14ac:dyDescent="0.25">
      <c r="F23" s="536"/>
      <c r="G23" s="536"/>
    </row>
    <row r="24" spans="1:7" s="537" customFormat="1" x14ac:dyDescent="0.25">
      <c r="A24" s="563" t="s">
        <v>975</v>
      </c>
      <c r="C24" s="562"/>
      <c r="D24" s="562"/>
      <c r="E24" s="562"/>
      <c r="F24" s="536"/>
      <c r="G24" s="536"/>
    </row>
    <row r="25" spans="1:7" s="537" customFormat="1" ht="63" customHeight="1" thickBot="1" x14ac:dyDescent="0.3">
      <c r="A25" s="1041" t="s">
        <v>976</v>
      </c>
      <c r="B25" s="1042"/>
      <c r="C25" s="1042"/>
      <c r="D25" s="1042"/>
      <c r="E25" s="1042"/>
      <c r="F25" s="536"/>
      <c r="G25" s="536"/>
    </row>
    <row r="26" spans="1:7" s="537" customFormat="1" ht="15.75" thickBot="1" x14ac:dyDescent="0.3">
      <c r="A26" s="564" t="s">
        <v>937</v>
      </c>
      <c r="B26" s="565" t="s">
        <v>938</v>
      </c>
      <c r="C26" s="566" t="s">
        <v>939</v>
      </c>
      <c r="D26" s="566" t="s">
        <v>940</v>
      </c>
      <c r="E26" s="567" t="s">
        <v>941</v>
      </c>
      <c r="F26" s="536"/>
      <c r="G26" s="536"/>
    </row>
    <row r="27" spans="1:7" s="537" customFormat="1" ht="15.75" hidden="1" thickBot="1" x14ac:dyDescent="0.3">
      <c r="A27" s="568"/>
      <c r="B27" s="569"/>
      <c r="C27" s="570"/>
      <c r="D27" s="570"/>
      <c r="E27" s="571"/>
      <c r="F27" s="536"/>
      <c r="G27" s="536"/>
    </row>
    <row r="28" spans="1:7" s="537" customFormat="1" ht="45" x14ac:dyDescent="0.25">
      <c r="A28" s="548"/>
      <c r="B28" s="572" t="s">
        <v>977</v>
      </c>
      <c r="C28" s="573" t="s">
        <v>978</v>
      </c>
      <c r="D28" s="573" t="s">
        <v>944</v>
      </c>
      <c r="E28" s="574" t="s">
        <v>979</v>
      </c>
      <c r="F28" s="536"/>
      <c r="G28" s="536"/>
    </row>
    <row r="29" spans="1:7" s="537" customFormat="1" ht="45" x14ac:dyDescent="0.25">
      <c r="A29" s="554"/>
      <c r="B29" s="555" t="s">
        <v>980</v>
      </c>
      <c r="C29" s="556" t="s">
        <v>981</v>
      </c>
      <c r="D29" s="556" t="s">
        <v>954</v>
      </c>
      <c r="E29" s="557" t="s">
        <v>945</v>
      </c>
      <c r="F29" s="536"/>
      <c r="G29" s="536"/>
    </row>
    <row r="30" spans="1:7" s="537" customFormat="1" ht="30" x14ac:dyDescent="0.25">
      <c r="A30" s="554"/>
      <c r="B30" s="555" t="s">
        <v>982</v>
      </c>
      <c r="C30" s="556" t="s">
        <v>983</v>
      </c>
      <c r="D30" s="556" t="s">
        <v>954</v>
      </c>
      <c r="E30" s="557" t="s">
        <v>945</v>
      </c>
      <c r="F30" s="536"/>
      <c r="G30" s="536"/>
    </row>
    <row r="31" spans="1:7" s="537" customFormat="1" ht="30" x14ac:dyDescent="0.25">
      <c r="A31" s="554"/>
      <c r="B31" s="555" t="s">
        <v>984</v>
      </c>
      <c r="C31" s="556" t="s">
        <v>985</v>
      </c>
      <c r="D31" s="556" t="s">
        <v>954</v>
      </c>
      <c r="E31" s="557" t="s">
        <v>945</v>
      </c>
      <c r="F31" s="536"/>
      <c r="G31" s="536"/>
    </row>
    <row r="32" spans="1:7" s="537" customFormat="1" ht="45" x14ac:dyDescent="0.25">
      <c r="A32" s="554"/>
      <c r="B32" s="555" t="s">
        <v>986</v>
      </c>
      <c r="C32" s="556" t="s">
        <v>987</v>
      </c>
      <c r="D32" s="556" t="s">
        <v>954</v>
      </c>
      <c r="E32" s="557" t="s">
        <v>945</v>
      </c>
      <c r="F32" s="536"/>
      <c r="G32" s="536"/>
    </row>
    <row r="33" spans="1:7" s="537" customFormat="1" ht="30" x14ac:dyDescent="0.25">
      <c r="A33" s="554"/>
      <c r="B33" s="555" t="s">
        <v>988</v>
      </c>
      <c r="C33" s="556" t="s">
        <v>989</v>
      </c>
      <c r="D33" s="556" t="s">
        <v>954</v>
      </c>
      <c r="E33" s="557" t="s">
        <v>945</v>
      </c>
      <c r="F33" s="536"/>
      <c r="G33" s="536"/>
    </row>
    <row r="34" spans="1:7" s="537" customFormat="1" ht="30" x14ac:dyDescent="0.25">
      <c r="A34" s="554"/>
      <c r="B34" s="555" t="s">
        <v>990</v>
      </c>
      <c r="C34" s="556" t="s">
        <v>991</v>
      </c>
      <c r="D34" s="556" t="s">
        <v>944</v>
      </c>
      <c r="E34" s="557" t="s">
        <v>945</v>
      </c>
      <c r="F34" s="536"/>
      <c r="G34" s="536"/>
    </row>
    <row r="35" spans="1:7" s="537" customFormat="1" ht="30.75" thickBot="1" x14ac:dyDescent="0.3">
      <c r="A35" s="558"/>
      <c r="B35" s="559" t="s">
        <v>992</v>
      </c>
      <c r="C35" s="560" t="s">
        <v>993</v>
      </c>
      <c r="D35" s="560" t="s">
        <v>954</v>
      </c>
      <c r="E35" s="561" t="s">
        <v>945</v>
      </c>
      <c r="F35" s="536"/>
      <c r="G35" s="536"/>
    </row>
    <row r="36" spans="1:7" s="537" customFormat="1" x14ac:dyDescent="0.25">
      <c r="B36" s="562"/>
      <c r="C36" s="562"/>
      <c r="D36" s="562"/>
      <c r="E36" s="562"/>
      <c r="F36" s="536"/>
      <c r="G36" s="536"/>
    </row>
    <row r="37" spans="1:7" s="537" customFormat="1" x14ac:dyDescent="0.25">
      <c r="A37" s="563" t="s">
        <v>994</v>
      </c>
      <c r="C37" s="562"/>
      <c r="D37" s="562"/>
      <c r="E37" s="562"/>
      <c r="F37" s="536"/>
      <c r="G37" s="536"/>
    </row>
    <row r="38" spans="1:7" s="537" customFormat="1" ht="51" customHeight="1" thickBot="1" x14ac:dyDescent="0.3">
      <c r="A38" s="1041" t="s">
        <v>995</v>
      </c>
      <c r="B38" s="1042"/>
      <c r="C38" s="1042"/>
      <c r="D38" s="1042"/>
      <c r="E38" s="1042"/>
      <c r="F38" s="536"/>
      <c r="G38" s="536"/>
    </row>
    <row r="39" spans="1:7" s="537" customFormat="1" ht="15.75" thickBot="1" x14ac:dyDescent="0.3">
      <c r="A39" s="564" t="s">
        <v>937</v>
      </c>
      <c r="B39" s="565" t="s">
        <v>938</v>
      </c>
      <c r="C39" s="566" t="s">
        <v>939</v>
      </c>
      <c r="D39" s="566" t="s">
        <v>940</v>
      </c>
      <c r="E39" s="567" t="s">
        <v>941</v>
      </c>
      <c r="F39" s="536"/>
      <c r="G39" s="536"/>
    </row>
    <row r="40" spans="1:7" s="537" customFormat="1" ht="15.75" hidden="1" thickBot="1" x14ac:dyDescent="0.3">
      <c r="A40" s="568"/>
      <c r="B40" s="569"/>
      <c r="C40" s="570"/>
      <c r="D40" s="570"/>
      <c r="E40" s="571"/>
      <c r="F40" s="536"/>
      <c r="G40" s="536"/>
    </row>
    <row r="41" spans="1:7" s="537" customFormat="1" ht="60" x14ac:dyDescent="0.25">
      <c r="A41" s="548"/>
      <c r="B41" s="572" t="s">
        <v>996</v>
      </c>
      <c r="C41" s="573" t="s">
        <v>997</v>
      </c>
      <c r="D41" s="573" t="s">
        <v>944</v>
      </c>
      <c r="E41" s="574" t="s">
        <v>998</v>
      </c>
      <c r="F41" s="536"/>
      <c r="G41" s="536"/>
    </row>
    <row r="42" spans="1:7" s="537" customFormat="1" ht="60" x14ac:dyDescent="0.25">
      <c r="A42" s="554"/>
      <c r="B42" s="555" t="s">
        <v>999</v>
      </c>
      <c r="C42" s="556" t="s">
        <v>1000</v>
      </c>
      <c r="D42" s="556" t="s">
        <v>954</v>
      </c>
      <c r="E42" s="557" t="s">
        <v>945</v>
      </c>
      <c r="F42" s="536"/>
      <c r="G42" s="536"/>
    </row>
    <row r="43" spans="1:7" s="537" customFormat="1" ht="45.75" thickBot="1" x14ac:dyDescent="0.3">
      <c r="A43" s="558"/>
      <c r="B43" s="559" t="s">
        <v>1001</v>
      </c>
      <c r="C43" s="560" t="s">
        <v>1002</v>
      </c>
      <c r="D43" s="560" t="s">
        <v>954</v>
      </c>
      <c r="E43" s="561" t="s">
        <v>945</v>
      </c>
      <c r="F43" s="536"/>
      <c r="G43" s="536"/>
    </row>
    <row r="44" spans="1:7" s="537" customFormat="1" x14ac:dyDescent="0.25">
      <c r="B44" s="562"/>
      <c r="C44" s="562"/>
      <c r="D44" s="562"/>
      <c r="E44" s="562"/>
      <c r="F44" s="536"/>
      <c r="G44" s="536"/>
    </row>
    <row r="45" spans="1:7" s="537" customFormat="1" ht="9.9499999999999993" customHeight="1" x14ac:dyDescent="0.25">
      <c r="F45" s="536"/>
      <c r="G45" s="536"/>
    </row>
    <row r="46" spans="1:7" s="537" customFormat="1" x14ac:dyDescent="0.25">
      <c r="A46" s="563" t="s">
        <v>1003</v>
      </c>
      <c r="C46" s="562"/>
      <c r="D46" s="562"/>
      <c r="E46" s="562"/>
      <c r="F46" s="536"/>
      <c r="G46" s="536"/>
    </row>
    <row r="47" spans="1:7" s="537" customFormat="1" ht="48" customHeight="1" thickBot="1" x14ac:dyDescent="0.3">
      <c r="A47" s="1041" t="s">
        <v>1004</v>
      </c>
      <c r="B47" s="1042"/>
      <c r="C47" s="1042"/>
      <c r="D47" s="1042"/>
      <c r="E47" s="1042"/>
      <c r="F47" s="536"/>
      <c r="G47" s="536"/>
    </row>
    <row r="48" spans="1:7" s="537" customFormat="1" ht="15.75" thickBot="1" x14ac:dyDescent="0.3">
      <c r="A48" s="564" t="s">
        <v>937</v>
      </c>
      <c r="B48" s="565" t="s">
        <v>938</v>
      </c>
      <c r="C48" s="566" t="s">
        <v>939</v>
      </c>
      <c r="D48" s="566" t="s">
        <v>940</v>
      </c>
      <c r="E48" s="567" t="s">
        <v>941</v>
      </c>
      <c r="F48" s="536"/>
      <c r="G48" s="536"/>
    </row>
    <row r="49" spans="1:7" s="537" customFormat="1" ht="15.75" hidden="1" thickBot="1" x14ac:dyDescent="0.3">
      <c r="A49" s="568"/>
      <c r="B49" s="569"/>
      <c r="C49" s="570"/>
      <c r="D49" s="570"/>
      <c r="E49" s="571"/>
      <c r="F49" s="536"/>
      <c r="G49" s="536"/>
    </row>
    <row r="50" spans="1:7" s="537" customFormat="1" ht="90" x14ac:dyDescent="0.25">
      <c r="A50" s="548"/>
      <c r="B50" s="572" t="s">
        <v>1005</v>
      </c>
      <c r="C50" s="573" t="s">
        <v>1006</v>
      </c>
      <c r="D50" s="573" t="s">
        <v>1007</v>
      </c>
      <c r="E50" s="574" t="s">
        <v>1008</v>
      </c>
      <c r="F50" s="536"/>
      <c r="G50" s="536"/>
    </row>
    <row r="51" spans="1:7" s="537" customFormat="1" ht="75" x14ac:dyDescent="0.25">
      <c r="A51" s="554"/>
      <c r="B51" s="555" t="s">
        <v>1009</v>
      </c>
      <c r="C51" s="556" t="s">
        <v>1010</v>
      </c>
      <c r="D51" s="556" t="s">
        <v>1007</v>
      </c>
      <c r="E51" s="557" t="s">
        <v>1011</v>
      </c>
      <c r="F51" s="536"/>
      <c r="G51" s="536"/>
    </row>
    <row r="52" spans="1:7" s="537" customFormat="1" ht="30" x14ac:dyDescent="0.25">
      <c r="A52" s="554"/>
      <c r="B52" s="555" t="s">
        <v>1012</v>
      </c>
      <c r="C52" s="556" t="s">
        <v>1013</v>
      </c>
      <c r="D52" s="556" t="s">
        <v>1007</v>
      </c>
      <c r="E52" s="557" t="s">
        <v>945</v>
      </c>
      <c r="F52" s="536"/>
      <c r="G52" s="536"/>
    </row>
    <row r="53" spans="1:7" s="537" customFormat="1" ht="75.75" thickBot="1" x14ac:dyDescent="0.3">
      <c r="A53" s="558"/>
      <c r="B53" s="559" t="s">
        <v>1014</v>
      </c>
      <c r="C53" s="560" t="s">
        <v>1015</v>
      </c>
      <c r="D53" s="560" t="s">
        <v>1007</v>
      </c>
      <c r="E53" s="561" t="s">
        <v>1011</v>
      </c>
      <c r="F53" s="536"/>
      <c r="G53" s="536"/>
    </row>
    <row r="54" spans="1:7" s="537" customFormat="1" ht="9.9499999999999993" customHeight="1" x14ac:dyDescent="0.25">
      <c r="B54" s="562"/>
      <c r="C54" s="562"/>
      <c r="D54" s="562"/>
      <c r="E54" s="562"/>
      <c r="F54" s="536"/>
      <c r="G54" s="536"/>
    </row>
    <row r="55" spans="1:7" s="537" customFormat="1" x14ac:dyDescent="0.25">
      <c r="A55" s="563" t="s">
        <v>1016</v>
      </c>
      <c r="C55" s="562"/>
      <c r="D55" s="562"/>
      <c r="E55" s="562"/>
      <c r="F55" s="536"/>
      <c r="G55" s="536"/>
    </row>
    <row r="56" spans="1:7" s="537" customFormat="1" ht="64.5" customHeight="1" thickBot="1" x14ac:dyDescent="0.3">
      <c r="A56" s="1041" t="s">
        <v>1017</v>
      </c>
      <c r="B56" s="1042"/>
      <c r="C56" s="1042"/>
      <c r="D56" s="1042"/>
      <c r="E56" s="1042"/>
      <c r="F56" s="536"/>
      <c r="G56" s="536"/>
    </row>
    <row r="57" spans="1:7" s="537" customFormat="1" ht="15.75" thickBot="1" x14ac:dyDescent="0.3">
      <c r="A57" s="564" t="s">
        <v>937</v>
      </c>
      <c r="B57" s="565" t="s">
        <v>938</v>
      </c>
      <c r="C57" s="566" t="s">
        <v>939</v>
      </c>
      <c r="D57" s="566" t="s">
        <v>940</v>
      </c>
      <c r="E57" s="567" t="s">
        <v>941</v>
      </c>
      <c r="F57" s="536"/>
      <c r="G57" s="536"/>
    </row>
    <row r="58" spans="1:7" s="537" customFormat="1" ht="15.75" hidden="1" thickBot="1" x14ac:dyDescent="0.3">
      <c r="A58" s="568"/>
      <c r="B58" s="569"/>
      <c r="C58" s="570"/>
      <c r="D58" s="570"/>
      <c r="E58" s="571"/>
      <c r="F58" s="536"/>
      <c r="G58" s="536"/>
    </row>
    <row r="59" spans="1:7" s="537" customFormat="1" ht="45" x14ac:dyDescent="0.25">
      <c r="A59" s="548"/>
      <c r="B59" s="572" t="s">
        <v>1018</v>
      </c>
      <c r="C59" s="573" t="s">
        <v>1019</v>
      </c>
      <c r="D59" s="573" t="s">
        <v>954</v>
      </c>
      <c r="E59" s="574" t="s">
        <v>945</v>
      </c>
      <c r="F59" s="536"/>
      <c r="G59" s="536"/>
    </row>
    <row r="60" spans="1:7" s="537" customFormat="1" ht="60" x14ac:dyDescent="0.25">
      <c r="A60" s="554"/>
      <c r="B60" s="555" t="s">
        <v>1020</v>
      </c>
      <c r="C60" s="556" t="s">
        <v>1021</v>
      </c>
      <c r="D60" s="556" t="s">
        <v>954</v>
      </c>
      <c r="E60" s="557" t="s">
        <v>1022</v>
      </c>
      <c r="F60" s="536"/>
      <c r="G60" s="536"/>
    </row>
    <row r="61" spans="1:7" s="537" customFormat="1" ht="30" x14ac:dyDescent="0.25">
      <c r="A61" s="554"/>
      <c r="B61" s="555" t="s">
        <v>1023</v>
      </c>
      <c r="C61" s="556" t="s">
        <v>1024</v>
      </c>
      <c r="D61" s="556" t="s">
        <v>944</v>
      </c>
      <c r="E61" s="557" t="s">
        <v>1025</v>
      </c>
      <c r="F61" s="536"/>
      <c r="G61" s="536"/>
    </row>
    <row r="62" spans="1:7" s="537" customFormat="1" ht="30" x14ac:dyDescent="0.25">
      <c r="A62" s="554"/>
      <c r="B62" s="555" t="s">
        <v>1026</v>
      </c>
      <c r="C62" s="556" t="s">
        <v>1027</v>
      </c>
      <c r="D62" s="556" t="s">
        <v>944</v>
      </c>
      <c r="E62" s="557" t="s">
        <v>945</v>
      </c>
      <c r="F62" s="536"/>
      <c r="G62" s="536"/>
    </row>
    <row r="63" spans="1:7" s="537" customFormat="1" ht="45" x14ac:dyDescent="0.25">
      <c r="A63" s="554"/>
      <c r="B63" s="555" t="s">
        <v>1028</v>
      </c>
      <c r="C63" s="556" t="s">
        <v>1029</v>
      </c>
      <c r="D63" s="556" t="s">
        <v>944</v>
      </c>
      <c r="E63" s="557" t="s">
        <v>945</v>
      </c>
      <c r="F63" s="536"/>
      <c r="G63" s="536"/>
    </row>
    <row r="64" spans="1:7" s="537" customFormat="1" ht="30.75" thickBot="1" x14ac:dyDescent="0.3">
      <c r="A64" s="558"/>
      <c r="B64" s="559" t="s">
        <v>1030</v>
      </c>
      <c r="C64" s="560" t="s">
        <v>1031</v>
      </c>
      <c r="D64" s="560" t="s">
        <v>954</v>
      </c>
      <c r="E64" s="561" t="s">
        <v>945</v>
      </c>
      <c r="F64" s="536"/>
      <c r="G64" s="536"/>
    </row>
    <row r="65" spans="1:7" s="537" customFormat="1" ht="5.0999999999999996" customHeight="1" x14ac:dyDescent="0.25">
      <c r="F65" s="536"/>
      <c r="G65" s="536"/>
    </row>
    <row r="66" spans="1:7" s="537" customFormat="1" x14ac:dyDescent="0.25">
      <c r="A66" s="575" t="s">
        <v>1032</v>
      </c>
      <c r="F66" s="536"/>
      <c r="G66" s="536"/>
    </row>
    <row r="67" spans="1:7" s="537" customFormat="1" x14ac:dyDescent="0.25">
      <c r="B67" s="576" t="s">
        <v>954</v>
      </c>
      <c r="C67" s="1049" t="s">
        <v>1033</v>
      </c>
      <c r="D67" s="1048"/>
      <c r="E67" s="1048"/>
      <c r="F67" s="536"/>
      <c r="G67" s="536"/>
    </row>
    <row r="68" spans="1:7" s="537" customFormat="1" ht="30" customHeight="1" x14ac:dyDescent="0.25">
      <c r="B68" s="576" t="s">
        <v>944</v>
      </c>
      <c r="C68" s="1049" t="s">
        <v>1034</v>
      </c>
      <c r="D68" s="1048"/>
      <c r="E68" s="1048"/>
      <c r="F68" s="536"/>
      <c r="G68" s="536"/>
    </row>
    <row r="69" spans="1:7" s="537" customFormat="1" ht="32.25" customHeight="1" x14ac:dyDescent="0.25">
      <c r="B69" s="577" t="s">
        <v>1007</v>
      </c>
      <c r="C69" s="1050" t="s">
        <v>1035</v>
      </c>
      <c r="D69" s="1051"/>
      <c r="E69" s="1051"/>
      <c r="F69" s="536"/>
      <c r="G69" s="536"/>
    </row>
    <row r="70" spans="1:7" s="537" customFormat="1" ht="9.9499999999999993" customHeight="1" x14ac:dyDescent="0.25">
      <c r="F70" s="536"/>
      <c r="G70" s="536"/>
    </row>
    <row r="71" spans="1:7" s="537" customFormat="1" x14ac:dyDescent="0.25">
      <c r="A71" s="537" t="s">
        <v>1036</v>
      </c>
      <c r="F71" s="536"/>
      <c r="G71" s="536"/>
    </row>
    <row r="72" spans="1:7" s="537" customFormat="1" x14ac:dyDescent="0.25">
      <c r="A72" s="537" t="s">
        <v>1037</v>
      </c>
      <c r="F72" s="536"/>
      <c r="G72" s="536"/>
    </row>
    <row r="73" spans="1:7" s="537" customFormat="1" ht="33.75" customHeight="1" x14ac:dyDescent="0.25">
      <c r="A73" s="1047" t="s">
        <v>1038</v>
      </c>
      <c r="B73" s="1048"/>
      <c r="C73" s="1048"/>
      <c r="D73" s="1048"/>
      <c r="E73" s="1048"/>
      <c r="F73" s="536"/>
      <c r="G73" s="536"/>
    </row>
    <row r="74" spans="1:7" s="537" customFormat="1" x14ac:dyDescent="0.25">
      <c r="A74" s="578" t="s">
        <v>1039</v>
      </c>
      <c r="F74" s="536"/>
      <c r="G74" s="536"/>
    </row>
    <row r="75" spans="1:7" s="537" customFormat="1" x14ac:dyDescent="0.25">
      <c r="F75" s="536"/>
      <c r="G75" s="536"/>
    </row>
    <row r="76" spans="1:7" s="537" customFormat="1" x14ac:dyDescent="0.25">
      <c r="F76" s="536"/>
      <c r="G76" s="536"/>
    </row>
    <row r="77" spans="1:7" s="537" customFormat="1" x14ac:dyDescent="0.25">
      <c r="F77" s="536"/>
      <c r="G77" s="536"/>
    </row>
    <row r="78" spans="1:7" s="537" customFormat="1" x14ac:dyDescent="0.25">
      <c r="F78" s="536"/>
      <c r="G78" s="536"/>
    </row>
    <row r="79" spans="1:7" s="537" customFormat="1" x14ac:dyDescent="0.25">
      <c r="F79" s="536"/>
      <c r="G79" s="536"/>
    </row>
    <row r="80" spans="1:7" s="537" customFormat="1" x14ac:dyDescent="0.25">
      <c r="F80" s="536"/>
      <c r="G80" s="536"/>
    </row>
    <row r="81" spans="6:7" s="537" customFormat="1" x14ac:dyDescent="0.25">
      <c r="F81" s="536"/>
      <c r="G81" s="536"/>
    </row>
    <row r="82" spans="6:7" s="537" customFormat="1" x14ac:dyDescent="0.25">
      <c r="F82" s="536"/>
      <c r="G82" s="536"/>
    </row>
    <row r="83" spans="6:7" s="537" customFormat="1" x14ac:dyDescent="0.25">
      <c r="F83" s="536"/>
      <c r="G83" s="536"/>
    </row>
    <row r="84" spans="6:7" s="537" customFormat="1" x14ac:dyDescent="0.25">
      <c r="F84" s="536"/>
      <c r="G84" s="536"/>
    </row>
    <row r="85" spans="6:7" s="537" customFormat="1" x14ac:dyDescent="0.25">
      <c r="F85" s="536"/>
      <c r="G85" s="536"/>
    </row>
    <row r="86" spans="6:7" s="537" customFormat="1" x14ac:dyDescent="0.25">
      <c r="F86" s="536"/>
      <c r="G86" s="536"/>
    </row>
    <row r="87" spans="6:7" s="537" customFormat="1" x14ac:dyDescent="0.25">
      <c r="F87" s="536"/>
      <c r="G87" s="536"/>
    </row>
    <row r="88" spans="6:7" s="537" customFormat="1" x14ac:dyDescent="0.25">
      <c r="F88" s="536"/>
      <c r="G88" s="536"/>
    </row>
    <row r="89" spans="6:7" s="537" customFormat="1" x14ac:dyDescent="0.25">
      <c r="F89" s="536"/>
      <c r="G89" s="536"/>
    </row>
    <row r="90" spans="6:7" s="537" customFormat="1" x14ac:dyDescent="0.25">
      <c r="F90" s="536"/>
      <c r="G90" s="536"/>
    </row>
    <row r="91" spans="6:7" s="537" customFormat="1" x14ac:dyDescent="0.25">
      <c r="F91" s="536"/>
      <c r="G91" s="536"/>
    </row>
    <row r="92" spans="6:7" s="537" customFormat="1" x14ac:dyDescent="0.25">
      <c r="F92" s="536"/>
      <c r="G92" s="536"/>
    </row>
    <row r="93" spans="6:7" s="537" customFormat="1" x14ac:dyDescent="0.25">
      <c r="F93" s="536"/>
      <c r="G93" s="536"/>
    </row>
    <row r="94" spans="6:7" s="537" customFormat="1" x14ac:dyDescent="0.25">
      <c r="F94" s="536"/>
      <c r="G94" s="536"/>
    </row>
    <row r="95" spans="6:7" s="537" customFormat="1" x14ac:dyDescent="0.25">
      <c r="F95" s="536"/>
      <c r="G95" s="536"/>
    </row>
    <row r="96" spans="6:7" s="537" customFormat="1" x14ac:dyDescent="0.25">
      <c r="F96" s="536"/>
      <c r="G96" s="536"/>
    </row>
    <row r="97" spans="6:7" s="537" customFormat="1" x14ac:dyDescent="0.25">
      <c r="F97" s="536"/>
      <c r="G97" s="536"/>
    </row>
    <row r="98" spans="6:7" s="537" customFormat="1" x14ac:dyDescent="0.25">
      <c r="F98" s="536"/>
      <c r="G98" s="536"/>
    </row>
    <row r="99" spans="6:7" s="537" customFormat="1" x14ac:dyDescent="0.25">
      <c r="F99" s="536"/>
      <c r="G99" s="536"/>
    </row>
    <row r="100" spans="6:7" s="537" customFormat="1" x14ac:dyDescent="0.25">
      <c r="F100" s="536"/>
      <c r="G100" s="536"/>
    </row>
    <row r="101" spans="6:7" s="537" customFormat="1" x14ac:dyDescent="0.25">
      <c r="F101" s="536"/>
      <c r="G101" s="536"/>
    </row>
    <row r="102" spans="6:7" s="537" customFormat="1" x14ac:dyDescent="0.25">
      <c r="F102" s="536"/>
      <c r="G102" s="536"/>
    </row>
    <row r="103" spans="6:7" s="537" customFormat="1" x14ac:dyDescent="0.25">
      <c r="F103" s="536"/>
      <c r="G103" s="536"/>
    </row>
    <row r="104" spans="6:7" s="537" customFormat="1" x14ac:dyDescent="0.25">
      <c r="F104" s="536"/>
      <c r="G104" s="536"/>
    </row>
    <row r="105" spans="6:7" s="537" customFormat="1" x14ac:dyDescent="0.25">
      <c r="F105" s="536"/>
      <c r="G105" s="536"/>
    </row>
    <row r="106" spans="6:7" s="537" customFormat="1" x14ac:dyDescent="0.25">
      <c r="F106" s="536"/>
      <c r="G106" s="536"/>
    </row>
    <row r="107" spans="6:7" s="537" customFormat="1" x14ac:dyDescent="0.25">
      <c r="F107" s="536"/>
      <c r="G107" s="536"/>
    </row>
    <row r="108" spans="6:7" s="537" customFormat="1" x14ac:dyDescent="0.25">
      <c r="F108" s="536"/>
      <c r="G108" s="536"/>
    </row>
    <row r="109" spans="6:7" s="537" customFormat="1" x14ac:dyDescent="0.25">
      <c r="F109" s="536"/>
      <c r="G109" s="536"/>
    </row>
    <row r="110" spans="6:7" s="537" customFormat="1" x14ac:dyDescent="0.25">
      <c r="F110" s="536"/>
      <c r="G110" s="536"/>
    </row>
    <row r="111" spans="6:7" s="537" customFormat="1" x14ac:dyDescent="0.25">
      <c r="F111" s="536"/>
      <c r="G111" s="536"/>
    </row>
    <row r="112" spans="6:7" s="537" customFormat="1" x14ac:dyDescent="0.25">
      <c r="F112" s="536"/>
      <c r="G112" s="536"/>
    </row>
    <row r="113" spans="6:7" s="537" customFormat="1" x14ac:dyDescent="0.25">
      <c r="F113" s="536"/>
      <c r="G113" s="536"/>
    </row>
    <row r="114" spans="6:7" s="537" customFormat="1" x14ac:dyDescent="0.25">
      <c r="F114" s="536"/>
      <c r="G114" s="536"/>
    </row>
    <row r="115" spans="6:7" s="537" customFormat="1" x14ac:dyDescent="0.25">
      <c r="F115" s="536"/>
      <c r="G115" s="536"/>
    </row>
  </sheetData>
  <sheetProtection algorithmName="SHA-512" hashValue="9O6zTRlME92cL21i9majaimjp56+C0V5peFl/PGV9/a2Y7WAckjUO2RsK5SKptED1RGWicnvSlGunQoG4WQFBw==" saltValue="2R/FfSLF0p/7vVN4k+wnSQ==" spinCount="100000" sheet="1" objects="1" scenarios="1"/>
  <mergeCells count="13">
    <mergeCell ref="A73:E73"/>
    <mergeCell ref="A38:E38"/>
    <mergeCell ref="A47:E47"/>
    <mergeCell ref="A56:E56"/>
    <mergeCell ref="C67:E67"/>
    <mergeCell ref="C68:E68"/>
    <mergeCell ref="C69:E69"/>
    <mergeCell ref="A25:E25"/>
    <mergeCell ref="A1:E1"/>
    <mergeCell ref="D3:E3"/>
    <mergeCell ref="D4:E4"/>
    <mergeCell ref="D5:E5"/>
    <mergeCell ref="A8:E8"/>
  </mergeCells>
  <conditionalFormatting sqref="A11:A21">
    <cfRule type="containsText" dxfId="9" priority="17" operator="containsText" text="y">
      <formula>NOT(ISERROR(SEARCH("y",A11)))</formula>
    </cfRule>
    <cfRule type="containsText" dxfId="8" priority="18" operator="containsText" text="a">
      <formula>NOT(ISERROR(SEARCH("a",A11)))</formula>
    </cfRule>
  </conditionalFormatting>
  <conditionalFormatting sqref="A28:A35">
    <cfRule type="containsText" dxfId="7" priority="13" operator="containsText" text="y">
      <formula>NOT(ISERROR(SEARCH("y",A28)))</formula>
    </cfRule>
    <cfRule type="containsText" dxfId="6" priority="14" operator="containsText" text="a">
      <formula>NOT(ISERROR(SEARCH("a",A28)))</formula>
    </cfRule>
  </conditionalFormatting>
  <conditionalFormatting sqref="A41:A43">
    <cfRule type="containsText" dxfId="5" priority="9" operator="containsText" text="y">
      <formula>NOT(ISERROR(SEARCH("y",A41)))</formula>
    </cfRule>
    <cfRule type="containsText" dxfId="4" priority="10" operator="containsText" text="a">
      <formula>NOT(ISERROR(SEARCH("a",A41)))</formula>
    </cfRule>
  </conditionalFormatting>
  <conditionalFormatting sqref="A50:A53">
    <cfRule type="containsText" dxfId="3" priority="5" operator="containsText" text="y">
      <formula>NOT(ISERROR(SEARCH("y",A50)))</formula>
    </cfRule>
    <cfRule type="containsText" dxfId="2" priority="6" operator="containsText" text="a">
      <formula>NOT(ISERROR(SEARCH("a",A50)))</formula>
    </cfRule>
  </conditionalFormatting>
  <conditionalFormatting sqref="A59:A64">
    <cfRule type="containsText" dxfId="1" priority="1" operator="containsText" text="y">
      <formula>NOT(ISERROR(SEARCH("y",A59)))</formula>
    </cfRule>
    <cfRule type="containsText" dxfId="0" priority="2"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700-000000000000}">
      <formula1>OR(A11="Y", A11="A")</formula1>
    </dataValidation>
  </dataValidations>
  <hyperlinks>
    <hyperlink ref="B11" r:id="rId1" display="http://glomeep.imo.org/technology/auxiliary-systems-optimization/" xr:uid="{00000000-0004-0000-0700-000000000000}"/>
    <hyperlink ref="B12" r:id="rId2" display="http://glomeep.imo.org/technology/engine-de-rating/" xr:uid="{00000000-0004-0000-0700-000001000000}"/>
    <hyperlink ref="B13" r:id="rId3" display="http://glomeep.imo.org/technology/engine-performance-optimization-automatic/" xr:uid="{00000000-0004-0000-0700-000002000000}"/>
    <hyperlink ref="B14" r:id="rId4" display="http://glomeep.imo.org/technology/engine-performance-optimization-manual/" xr:uid="{00000000-0004-0000-0700-000003000000}"/>
    <hyperlink ref="B15" r:id="rId5" display="http://glomeep.imo.org/technology/exhaust-gas-boilers-on-auxiliary-engines/" xr:uid="{00000000-0004-0000-0700-000004000000}"/>
    <hyperlink ref="B16" r:id="rId6" display="http://glomeep.imo.org/technology/hybridization-plug-in-or-conventional/" xr:uid="{00000000-0004-0000-0700-000005000000}"/>
    <hyperlink ref="B17" r:id="rId7" display="http://glomeep.imo.org/technology/improved-auxiliary-engine-load/" xr:uid="{00000000-0004-0000-0700-000006000000}"/>
    <hyperlink ref="B18" r:id="rId8" display="http://glomeep.imo.org/technology/shaft-generator/" xr:uid="{00000000-0004-0000-0700-000007000000}"/>
    <hyperlink ref="B19" r:id="rId9" display="http://glomeep.imo.org/technology/shore-power/" xr:uid="{00000000-0004-0000-0700-000008000000}"/>
    <hyperlink ref="B20" r:id="rId10" display="http://glomeep.imo.org/technology/steam-plant-operation-improvement/" xr:uid="{00000000-0004-0000-0700-000009000000}"/>
    <hyperlink ref="B21" r:id="rId11" display="http://glomeep.imo.org/technology/waste-heat-recovery-systems/" xr:uid="{00000000-0004-0000-0700-00000A000000}"/>
    <hyperlink ref="B28" r:id="rId12" display="http://glomeep.imo.org/technology/air-cavity-lubrication/" xr:uid="{00000000-0004-0000-0700-00000B000000}"/>
    <hyperlink ref="B29" r:id="rId13" display="http://glomeep.imo.org/technology/hull-cleaning/" xr:uid="{00000000-0004-0000-0700-00000C000000}"/>
    <hyperlink ref="B30" r:id="rId14" display="http://glomeep.imo.org/technology/hull-coating/" xr:uid="{00000000-0004-0000-0700-00000D000000}"/>
    <hyperlink ref="B31" r:id="rId15" display="http://glomeep.imo.org/technology/hull-form-optimization/" xr:uid="{00000000-0004-0000-0700-00000E000000}"/>
    <hyperlink ref="B32" r:id="rId16" display="http://glomeep.imo.org/technology/hull-retrofitting/" xr:uid="{00000000-0004-0000-0700-00000F000000}"/>
    <hyperlink ref="B33" r:id="rId17" display="http://glomeep.imo.org/technology/propeller-polishing/" xr:uid="{00000000-0004-0000-0700-000010000000}"/>
    <hyperlink ref="B34" r:id="rId18" display="http://glomeep.imo.org/technology/propeller-retrofitting/" xr:uid="{00000000-0004-0000-0700-000011000000}"/>
    <hyperlink ref="B35" r:id="rId19" display="http://glomeep.imo.org/technology/propulsion-improving-devices-pids/" xr:uid="{00000000-0004-0000-0700-000012000000}"/>
    <hyperlink ref="B41" r:id="rId20" display="http://glomeep.imo.org/technology/cargo-handling-systems-cargo-discharge-operation/" xr:uid="{00000000-0004-0000-0700-000013000000}"/>
    <hyperlink ref="B42" r:id="rId21" display="http://glomeep.imo.org/technology/energy-efficient-lighting-system/" xr:uid="{00000000-0004-0000-0700-000014000000}"/>
    <hyperlink ref="B43" r:id="rId22" display="http://glomeep.imo.org/technology/frequency-controlled-electric-motors/" xr:uid="{00000000-0004-0000-0700-000015000000}"/>
    <hyperlink ref="B50" r:id="rId23" display="http://glomeep.imo.org/technology/fixed-sails-or-wings/" xr:uid="{00000000-0004-0000-0700-000016000000}"/>
    <hyperlink ref="B51" r:id="rId24" display="http://glomeep.imo.org/technology/flettner-rotors/" xr:uid="{00000000-0004-0000-0700-000017000000}"/>
    <hyperlink ref="B52" r:id="rId25" display="http://glomeep.imo.org/technology/kite/" xr:uid="{00000000-0004-0000-0700-000018000000}"/>
    <hyperlink ref="B53" r:id="rId26" display="http://glomeep.imo.org/technology/solar-panels/" xr:uid="{00000000-0004-0000-0700-000019000000}"/>
    <hyperlink ref="B59" r:id="rId27" display="http://glomeep.imo.org/technology/autopilot-adjustment-and-use/" xr:uid="{00000000-0004-0000-0700-00001A000000}"/>
    <hyperlink ref="B60" r:id="rId28" display="http://glomeep.imo.org/technology/combinator-optimizing/" xr:uid="{00000000-0004-0000-0700-00001B000000}"/>
    <hyperlink ref="B61" r:id="rId29" display="http://glomeep.imo.org/technology/efficient-dp-operation/" xr:uid="{00000000-0004-0000-0700-00001C000000}"/>
    <hyperlink ref="B62" r:id="rId30" display="http://glomeep.imo.org/technology/speed-management/" xr:uid="{00000000-0004-0000-0700-00001D000000}"/>
    <hyperlink ref="B63" r:id="rId31" display="http://glomeep.imo.org/technology/trim-and-draft-optimization/" xr:uid="{00000000-0004-0000-0700-00001E000000}"/>
    <hyperlink ref="B64" r:id="rId32" display="http://glomeep.imo.org/technology/weather-routing/" xr:uid="{00000000-0004-0000-0700-00001F000000}"/>
    <hyperlink ref="A74" r:id="rId33" display="http://glomeep.imo.org/legal-disclaimer-for-eet-ip/" xr:uid="{00000000-0004-0000-0700-000020000000}"/>
    <hyperlink ref="A5" r:id="rId34" xr:uid="{00000000-0004-0000-0700-000021000000}"/>
  </hyperlinks>
  <pageMargins left="0.43307086614173229" right="0.23622047244094491" top="0.39370078740157483" bottom="0.31496062992125984" header="0.23622047244094491" footer="0.15748031496062992"/>
  <pageSetup paperSize="9" scale="89" orientation="portrait" r:id="rId35"/>
  <headerFooter alignWithMargins="0">
    <oddFooter>&amp;L&amp;8CKL BCE / VERSION 2024 / 2.0&amp;R&amp;8&amp;P of &amp;N</oddFooter>
  </headerFooter>
  <rowBreaks count="2" manualBreakCount="2">
    <brk id="22" max="4" man="1"/>
    <brk id="44" max="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Checklist - Basic Office Bulk</vt:lpstr>
      <vt:lpstr>Checklist - Ranking Office Bulk</vt:lpstr>
      <vt:lpstr>Office - Total Score Review</vt:lpstr>
      <vt:lpstr>Office - CO2 - GloMEEP</vt:lpstr>
      <vt:lpstr>'Checklist - Basic Office Bulk'!Print_Area</vt:lpstr>
      <vt:lpstr>'Checklist - Ranking Office Bulk'!Print_Area</vt:lpstr>
      <vt:lpstr>'Office - CO2 - GloMEEP'!Print_Area</vt:lpstr>
      <vt:lpstr>'Office - Total Score Review'!Print_Area</vt:lpstr>
      <vt:lpstr>'Checklist - Basic Office Bulk'!Print_Titles</vt:lpstr>
      <vt:lpstr>'Checklist - Ranking Office Bulk'!Print_Titles</vt:lpstr>
      <vt:lpstr>'Office - CO2 - GloMEEP'!Print_Titles</vt:lpstr>
      <vt:lpstr>'Office - Total Score Review'!Print_Titles</vt:lpstr>
      <vt:lpstr>'Office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Villanueva, A. M. (Alessandra) - Green Award</cp:lastModifiedBy>
  <cp:lastPrinted>2025-08-29T14:08:22Z</cp:lastPrinted>
  <dcterms:created xsi:type="dcterms:W3CDTF">2001-05-28T13:46:28Z</dcterms:created>
  <dcterms:modified xsi:type="dcterms:W3CDTF">2025-09-16T13:22:26Z</dcterms:modified>
</cp:coreProperties>
</file>