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mc:AlternateContent xmlns:mc="http://schemas.openxmlformats.org/markup-compatibility/2006">
    <mc:Choice Requires="x15">
      <x15ac:absPath xmlns:x15ac="http://schemas.microsoft.com/office/spreadsheetml/2010/11/ac" url="N:\Quality\Master BGA documents\Master Copies\00 AA Launch files\2025-10-01 Launch SEACURE TNK BBU LNG TCH UCC LPG GCC OSS ROR BCE Ver 2025\"/>
    </mc:Choice>
  </mc:AlternateContent>
  <xr:revisionPtr revIDLastSave="0" documentId="13_ncr:1_{FCA79BD4-EE86-4BC8-8C90-1BBE7D08EFCF}" xr6:coauthVersionLast="47" xr6:coauthVersionMax="47" xr10:uidLastSave="{00000000-0000-0000-0000-000000000000}"/>
  <bookViews>
    <workbookView xWindow="-120" yWindow="-120" windowWidth="29040" windowHeight="15720" tabRatio="951" xr2:uid="{00000000-000D-0000-FFFF-FFFF00000000}"/>
  </bookViews>
  <sheets>
    <sheet name="Checklist - Basic Office Oil" sheetId="16" r:id="rId1"/>
    <sheet name="Checklist - Ranking Office Oil" sheetId="4" r:id="rId2"/>
    <sheet name="Office - Total Score Review" sheetId="36" r:id="rId3"/>
    <sheet name="Office - CO2 - GloMEEP" sheetId="41" r:id="rId4"/>
  </sheets>
  <definedNames>
    <definedName name="_xlnm.Print_Area" localSheetId="0">'Checklist - Basic Office Oil'!$A$1:$Z$105</definedName>
    <definedName name="_xlnm.Print_Area" localSheetId="1">'Checklist - Ranking Office Oil'!$A$1:$AB$611</definedName>
    <definedName name="_xlnm.Print_Area" localSheetId="3">'Office - CO2 - GloMEEP'!$A$1:$E$74</definedName>
    <definedName name="_xlnm.Print_Area" localSheetId="2">'Office - Total Score Review'!$A$1:$AB$75</definedName>
    <definedName name="_xlnm.Print_Titles" localSheetId="0">'Checklist - Basic Office Oil'!$1:$3</definedName>
    <definedName name="_xlnm.Print_Titles" localSheetId="1">'Checklist - Ranking Office Oil'!$1:$3</definedName>
    <definedName name="_xlnm.Print_Titles" localSheetId="3">'Office - CO2 - GloMEEP'!$1:$1</definedName>
    <definedName name="_xlnm.Print_Titles" localSheetId="2">'Office - Total Score Review'!$1:$3</definedName>
    <definedName name="PropulsionImprovements" localSheetId="3">'Office - CO2 - GloMEEP'!$D$29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3" i="4" l="1"/>
  <c r="AA219" i="4" l="1"/>
  <c r="Y219" i="4"/>
  <c r="AA373" i="4" l="1"/>
  <c r="X376" i="4"/>
  <c r="AA369" i="4"/>
  <c r="AA368" i="4"/>
  <c r="AA371" i="4"/>
  <c r="Y372" i="4"/>
  <c r="Y371" i="4"/>
  <c r="Y369" i="4"/>
  <c r="Y368" i="4"/>
  <c r="AA372" i="4"/>
  <c r="AA375" i="4"/>
  <c r="Y373" i="4"/>
  <c r="F573" i="4" l="1"/>
  <c r="AA570" i="4" l="1"/>
  <c r="Y570" i="4"/>
  <c r="Z110" i="4" l="1"/>
  <c r="F122" i="4"/>
  <c r="AA141" i="4"/>
  <c r="AA140" i="4"/>
  <c r="Z136" i="4"/>
  <c r="AA136" i="4"/>
  <c r="AA139" i="4" l="1"/>
  <c r="Y139" i="4"/>
  <c r="AA138" i="4"/>
  <c r="Y138" i="4"/>
  <c r="Z141" i="4"/>
  <c r="Y141" i="4"/>
  <c r="Z140" i="4"/>
  <c r="Y140" i="4"/>
  <c r="AA137" i="4"/>
  <c r="Z137" i="4"/>
  <c r="Y137" i="4"/>
  <c r="AA594" i="4"/>
  <c r="Y594" i="4"/>
  <c r="Z142" i="4" l="1"/>
  <c r="Z378" i="4"/>
  <c r="Y377" i="4"/>
  <c r="Y376" i="4"/>
  <c r="Y375" i="4"/>
  <c r="AA376" i="4" l="1"/>
  <c r="AA377" i="4"/>
  <c r="AA461" i="4" l="1"/>
  <c r="Y461" i="4"/>
  <c r="Z460" i="4"/>
  <c r="Z459" i="4"/>
  <c r="Z462" i="4" s="1"/>
  <c r="AA460" i="4"/>
  <c r="AA459" i="4"/>
  <c r="U27" i="36" l="1"/>
  <c r="C27" i="36"/>
  <c r="B27" i="36"/>
  <c r="AA200" i="4"/>
  <c r="Y200" i="4"/>
  <c r="AA199" i="4"/>
  <c r="Y199" i="4"/>
  <c r="Z202" i="4"/>
  <c r="R27" i="36" s="1"/>
  <c r="AA201" i="4"/>
  <c r="Y201" i="4"/>
  <c r="AA198" i="4"/>
  <c r="Y198" i="4"/>
  <c r="Y202" i="4" l="1"/>
  <c r="O27" i="36" s="1"/>
  <c r="Y394" i="4" l="1"/>
  <c r="Y393" i="4"/>
  <c r="F397" i="4"/>
  <c r="X395" i="4"/>
  <c r="Z395" i="4" s="1"/>
  <c r="X392" i="4"/>
  <c r="Z392" i="4" s="1"/>
  <c r="Z391" i="4"/>
  <c r="Z387" i="4"/>
  <c r="X388" i="4"/>
  <c r="X389" i="4" s="1"/>
  <c r="AA389" i="4" s="1"/>
  <c r="AA391" i="4"/>
  <c r="AA387" i="4"/>
  <c r="AA388" i="4" l="1"/>
  <c r="AA392" i="4"/>
  <c r="X393" i="4"/>
  <c r="X394" i="4" s="1"/>
  <c r="AA395" i="4"/>
  <c r="Z388" i="4"/>
  <c r="Z389" i="4"/>
  <c r="Z393" i="4" l="1"/>
  <c r="AA393" i="4"/>
  <c r="Z394" i="4"/>
  <c r="AA394" i="4"/>
  <c r="AA342" i="4"/>
  <c r="Y342" i="4"/>
  <c r="Z396" i="4" l="1"/>
  <c r="AA606" i="4" l="1"/>
  <c r="AA607" i="4"/>
  <c r="Y607" i="4"/>
  <c r="Y606" i="4"/>
  <c r="AA350" i="4" l="1"/>
  <c r="AA348" i="4"/>
  <c r="U40" i="36" l="1"/>
  <c r="C40" i="36"/>
  <c r="B40" i="36"/>
  <c r="U34" i="36"/>
  <c r="C34" i="36"/>
  <c r="B34" i="36"/>
  <c r="C22" i="36"/>
  <c r="B22" i="36"/>
  <c r="Z224" i="4" l="1"/>
  <c r="Z169" i="4"/>
  <c r="Z168" i="4"/>
  <c r="X352" i="4" l="1"/>
  <c r="Z352" i="4" s="1"/>
  <c r="X355" i="4"/>
  <c r="Z355" i="4" s="1"/>
  <c r="X354" i="4"/>
  <c r="Z354" i="4" s="1"/>
  <c r="Z348" i="4"/>
  <c r="Z350" i="4"/>
  <c r="Y350" i="4"/>
  <c r="Y348" i="4"/>
  <c r="Y355" i="4"/>
  <c r="Y354" i="4"/>
  <c r="Y352" i="4"/>
  <c r="Z356" i="4" l="1"/>
  <c r="R34" i="36" s="1"/>
  <c r="Y356" i="4"/>
  <c r="O34" i="36" s="1"/>
  <c r="AA352" i="4"/>
  <c r="AA354" i="4"/>
  <c r="AA355" i="4"/>
  <c r="Y590" i="4"/>
  <c r="AA590" i="4"/>
  <c r="Z596" i="4"/>
  <c r="AA595" i="4"/>
  <c r="Y595" i="4"/>
  <c r="AA591" i="4"/>
  <c r="Y591" i="4"/>
  <c r="Z401" i="4"/>
  <c r="R40" i="36" s="1"/>
  <c r="AA400" i="4"/>
  <c r="Y400" i="4"/>
  <c r="Y401" i="4" s="1"/>
  <c r="O40" i="36" s="1"/>
  <c r="AA169" i="4" l="1"/>
  <c r="AA168" i="4"/>
  <c r="AA179" i="4"/>
  <c r="Y179" i="4"/>
  <c r="AA180" i="4"/>
  <c r="Y180" i="4"/>
  <c r="AA182" i="4"/>
  <c r="Y182" i="4"/>
  <c r="Y169" i="4"/>
  <c r="Z184" i="4"/>
  <c r="AA64" i="4"/>
  <c r="Y64" i="4"/>
  <c r="AA63" i="4"/>
  <c r="Y63" i="4"/>
  <c r="AA65" i="4"/>
  <c r="Y65" i="4"/>
  <c r="AA61" i="4"/>
  <c r="Y61" i="4"/>
  <c r="AA62" i="4"/>
  <c r="Y62" i="4"/>
  <c r="AA605" i="4" l="1"/>
  <c r="AA608" i="4"/>
  <c r="F165" i="4" l="1"/>
  <c r="U22" i="36" s="1"/>
  <c r="Z163" i="4"/>
  <c r="Z162" i="4"/>
  <c r="Z161" i="4"/>
  <c r="Z160" i="4"/>
  <c r="Z159" i="4"/>
  <c r="Z158" i="4"/>
  <c r="X163" i="4"/>
  <c r="AA163" i="4" s="1"/>
  <c r="X162" i="4"/>
  <c r="AA162" i="4" s="1"/>
  <c r="X161" i="4"/>
  <c r="AA161" i="4" s="1"/>
  <c r="X160" i="4"/>
  <c r="AA160" i="4" s="1"/>
  <c r="X159" i="4"/>
  <c r="AA159" i="4" s="1"/>
  <c r="Y163" i="4"/>
  <c r="Y162" i="4"/>
  <c r="Y161" i="4"/>
  <c r="Y160" i="4"/>
  <c r="Y159" i="4"/>
  <c r="AA158" i="4"/>
  <c r="Y158" i="4"/>
  <c r="Z164" i="4" l="1"/>
  <c r="R22" i="36" s="1"/>
  <c r="Y164" i="4"/>
  <c r="O22" i="36" s="1"/>
  <c r="Y605" i="4"/>
  <c r="Y608" i="4"/>
  <c r="Z30" i="4"/>
  <c r="D5" i="41" l="1"/>
  <c r="D4" i="41"/>
  <c r="D3" i="41"/>
  <c r="AA341" i="4" l="1"/>
  <c r="AA340" i="4"/>
  <c r="AA338" i="4"/>
  <c r="AA339" i="4"/>
  <c r="AA337" i="4"/>
  <c r="AA334" i="4"/>
  <c r="AA329" i="4"/>
  <c r="AA330" i="4"/>
  <c r="AA331" i="4"/>
  <c r="AA332" i="4"/>
  <c r="AA333" i="4"/>
  <c r="AA328" i="4"/>
  <c r="AA325" i="4"/>
  <c r="AA320" i="4"/>
  <c r="AA321" i="4"/>
  <c r="AA322" i="4"/>
  <c r="AA323" i="4"/>
  <c r="AA324" i="4"/>
  <c r="AA319" i="4"/>
  <c r="AA315" i="4"/>
  <c r="AA303" i="4"/>
  <c r="AA307" i="4"/>
  <c r="AA308" i="4"/>
  <c r="AA309" i="4"/>
  <c r="AA310" i="4"/>
  <c r="AA311" i="4"/>
  <c r="AA312" i="4"/>
  <c r="AA313" i="4"/>
  <c r="AA314" i="4"/>
  <c r="AA306" i="4"/>
  <c r="AA285" i="4"/>
  <c r="AA286" i="4"/>
  <c r="AA287" i="4"/>
  <c r="AA288" i="4"/>
  <c r="AA284" i="4"/>
  <c r="AA268" i="4"/>
  <c r="AA271" i="4"/>
  <c r="AA272" i="4"/>
  <c r="AA270" i="4"/>
  <c r="Y268" i="4"/>
  <c r="AA295" i="4" l="1"/>
  <c r="AA296" i="4"/>
  <c r="AA297" i="4"/>
  <c r="AA298" i="4"/>
  <c r="AA299" i="4"/>
  <c r="AA300" i="4"/>
  <c r="AA301" i="4"/>
  <c r="AA302" i="4"/>
  <c r="AA294" i="4"/>
  <c r="X252" i="4" l="1"/>
  <c r="AA439" i="4" l="1"/>
  <c r="AA436" i="4"/>
  <c r="AA434" i="4"/>
  <c r="AA431" i="4"/>
  <c r="X474" i="4"/>
  <c r="AA440" i="4" l="1"/>
  <c r="X432" i="4"/>
  <c r="AA432" i="4" s="1"/>
  <c r="X437" i="4"/>
  <c r="AA437" i="4" s="1"/>
  <c r="X441" i="4"/>
  <c r="AA441" i="4" s="1"/>
  <c r="AA457" i="4"/>
  <c r="AA456" i="4"/>
  <c r="AA455" i="4"/>
  <c r="F445" i="4"/>
  <c r="Z439" i="4"/>
  <c r="Z436" i="4"/>
  <c r="Z434" i="4"/>
  <c r="Y434" i="4" s="1"/>
  <c r="Z431" i="4"/>
  <c r="Z290" i="4"/>
  <c r="Z289" i="4"/>
  <c r="AA289" i="4"/>
  <c r="AA290" i="4"/>
  <c r="Z282" i="4"/>
  <c r="Z279" i="4"/>
  <c r="Z278" i="4"/>
  <c r="Z277" i="4"/>
  <c r="X236" i="4"/>
  <c r="Z343" i="4" l="1"/>
  <c r="AA443" i="4"/>
  <c r="Z441" i="4"/>
  <c r="Z437" i="4"/>
  <c r="Z432" i="4"/>
  <c r="AA304" i="4" l="1"/>
  <c r="AA292" i="4"/>
  <c r="AA282" i="4" l="1"/>
  <c r="AA279" i="4"/>
  <c r="AA278" i="4" l="1"/>
  <c r="AA277" i="4" l="1"/>
  <c r="F261" i="4"/>
  <c r="X259" i="4"/>
  <c r="AA103" i="4" l="1"/>
  <c r="Z476" i="4" l="1"/>
  <c r="Z475" i="4"/>
  <c r="AA466" i="4"/>
  <c r="X472" i="4"/>
  <c r="AA335" i="4" l="1"/>
  <c r="Y335" i="4"/>
  <c r="AA326" i="4"/>
  <c r="Y326" i="4"/>
  <c r="AA317" i="4"/>
  <c r="Y317" i="4"/>
  <c r="Y304" i="4"/>
  <c r="Y292" i="4"/>
  <c r="Y290" i="4"/>
  <c r="Y289" i="4"/>
  <c r="X257" i="4" l="1"/>
  <c r="AA257" i="4" s="1"/>
  <c r="X256" i="4"/>
  <c r="Z256" i="4" s="1"/>
  <c r="Y258" i="4"/>
  <c r="Y257" i="4"/>
  <c r="Y259" i="4"/>
  <c r="Y256" i="4"/>
  <c r="Z255" i="4"/>
  <c r="AA255" i="4"/>
  <c r="Y255" i="4"/>
  <c r="Z252" i="4"/>
  <c r="Z250" i="4"/>
  <c r="AA250" i="4"/>
  <c r="X241" i="4"/>
  <c r="Z241" i="4" s="1"/>
  <c r="X240" i="4"/>
  <c r="Z240" i="4" s="1"/>
  <c r="X245" i="4"/>
  <c r="Z245" i="4" s="1"/>
  <c r="X244" i="4"/>
  <c r="Z244" i="4" s="1"/>
  <c r="F247" i="4"/>
  <c r="Y245" i="4"/>
  <c r="Y244" i="4"/>
  <c r="AA243" i="4"/>
  <c r="Z243" i="4"/>
  <c r="Y243" i="4"/>
  <c r="Y241" i="4"/>
  <c r="Z239" i="4"/>
  <c r="Z228" i="4"/>
  <c r="Y240" i="4"/>
  <c r="AA239" i="4"/>
  <c r="AA228" i="4"/>
  <c r="Y239" i="4"/>
  <c r="Y236" i="4"/>
  <c r="AA236" i="4"/>
  <c r="AA241" i="4" l="1"/>
  <c r="AA244" i="4"/>
  <c r="AA245" i="4"/>
  <c r="AA240" i="4"/>
  <c r="AA256" i="4"/>
  <c r="Z258" i="4"/>
  <c r="AA258" i="4"/>
  <c r="Z257" i="4"/>
  <c r="Y476" i="4"/>
  <c r="Y472" i="4"/>
  <c r="Y466" i="4"/>
  <c r="Z466" i="4"/>
  <c r="X467" i="4"/>
  <c r="X468" i="4"/>
  <c r="X469" i="4"/>
  <c r="X470" i="4"/>
  <c r="X471" i="4"/>
  <c r="AA105" i="4"/>
  <c r="Y432" i="4"/>
  <c r="U14" i="36"/>
  <c r="C14" i="36"/>
  <c r="B14" i="36"/>
  <c r="Z106" i="4"/>
  <c r="R14" i="36" s="1"/>
  <c r="Y105" i="4"/>
  <c r="Y103" i="4"/>
  <c r="AA102" i="4"/>
  <c r="Y102" i="4"/>
  <c r="AA100" i="4"/>
  <c r="Y100" i="4"/>
  <c r="AA99" i="4"/>
  <c r="Y99" i="4"/>
  <c r="AA98" i="4"/>
  <c r="Y98" i="4"/>
  <c r="AA95" i="4"/>
  <c r="Y95" i="4"/>
  <c r="AA94" i="4"/>
  <c r="Y94" i="4"/>
  <c r="AA93" i="4"/>
  <c r="Y93" i="4"/>
  <c r="AA92" i="4"/>
  <c r="Y92" i="4"/>
  <c r="AA91" i="4"/>
  <c r="Y91" i="4"/>
  <c r="U9" i="36"/>
  <c r="C9" i="36"/>
  <c r="B9" i="36"/>
  <c r="Z42" i="4"/>
  <c r="R9" i="36" s="1"/>
  <c r="AA41" i="4"/>
  <c r="Y41" i="4"/>
  <c r="AA40" i="4"/>
  <c r="Y40" i="4"/>
  <c r="Z467" i="4" l="1"/>
  <c r="AA467" i="4"/>
  <c r="Z259" i="4"/>
  <c r="Z260" i="4" s="1"/>
  <c r="AA259" i="4"/>
  <c r="Z472" i="4"/>
  <c r="AA472" i="4"/>
  <c r="Y106" i="4"/>
  <c r="O14" i="36" s="1"/>
  <c r="Y42" i="4"/>
  <c r="O9" i="36" s="1"/>
  <c r="AA28" i="4"/>
  <c r="AA27" i="4"/>
  <c r="AA26" i="4"/>
  <c r="AA474" i="4" l="1"/>
  <c r="AA476" i="4"/>
  <c r="AA475" i="4"/>
  <c r="Z474" i="4"/>
  <c r="Y474" i="4" s="1"/>
  <c r="Y475" i="4"/>
  <c r="Y27" i="4"/>
  <c r="Y26" i="4"/>
  <c r="Y28" i="4"/>
  <c r="AA565" i="4"/>
  <c r="AA566" i="4"/>
  <c r="AA567" i="4"/>
  <c r="AA117" i="4"/>
  <c r="AA21" i="4"/>
  <c r="AA20" i="4"/>
  <c r="U11" i="36" l="1"/>
  <c r="C11" i="36"/>
  <c r="B11" i="36"/>
  <c r="Z67" i="4"/>
  <c r="R11" i="36" s="1"/>
  <c r="AA66" i="4"/>
  <c r="Y66" i="4"/>
  <c r="AA60" i="4"/>
  <c r="Y60" i="4"/>
  <c r="AA59" i="4"/>
  <c r="Y59" i="4"/>
  <c r="AA58" i="4"/>
  <c r="Y58" i="4"/>
  <c r="AA57" i="4"/>
  <c r="Y57" i="4"/>
  <c r="AA56" i="4"/>
  <c r="Y56" i="4"/>
  <c r="Z121" i="4"/>
  <c r="Y29" i="4"/>
  <c r="AA29" i="4"/>
  <c r="Y67" i="4" l="1"/>
  <c r="O11" i="36" s="1"/>
  <c r="F134" i="4" l="1"/>
  <c r="Z132" i="4"/>
  <c r="Z131" i="4"/>
  <c r="Z130" i="4"/>
  <c r="Z129" i="4"/>
  <c r="Z128" i="4"/>
  <c r="Z127" i="4"/>
  <c r="Z126" i="4"/>
  <c r="Z125" i="4"/>
  <c r="F478" i="4" l="1"/>
  <c r="AA405" i="4" l="1"/>
  <c r="Y405" i="4"/>
  <c r="AA407" i="4"/>
  <c r="Y407" i="4"/>
  <c r="AA406" i="4"/>
  <c r="Y406" i="4"/>
  <c r="Z408" i="4"/>
  <c r="AA579" i="4" l="1"/>
  <c r="Y579" i="4"/>
  <c r="U38" i="36" l="1"/>
  <c r="C38" i="36"/>
  <c r="B38" i="36"/>
  <c r="U37" i="36"/>
  <c r="C37" i="36"/>
  <c r="B37" i="36"/>
  <c r="U28" i="36"/>
  <c r="C28" i="36"/>
  <c r="B28" i="36"/>
  <c r="U13" i="36"/>
  <c r="U12" i="36"/>
  <c r="U17" i="36"/>
  <c r="C17" i="36"/>
  <c r="B17" i="36"/>
  <c r="C13" i="36"/>
  <c r="B13" i="36"/>
  <c r="C12" i="36"/>
  <c r="B12" i="36"/>
  <c r="AA116" i="4" l="1"/>
  <c r="Y116" i="4"/>
  <c r="Y117" i="4"/>
  <c r="Z383" i="4" l="1"/>
  <c r="R38" i="36" s="1"/>
  <c r="AA382" i="4"/>
  <c r="Y382" i="4"/>
  <c r="AA381" i="4"/>
  <c r="Y381" i="4"/>
  <c r="R37" i="36"/>
  <c r="Y383" i="4" l="1"/>
  <c r="O38" i="36" s="1"/>
  <c r="Y378" i="4" l="1"/>
  <c r="O37" i="36" l="1"/>
  <c r="AC378" i="4"/>
  <c r="AA131" i="4" l="1"/>
  <c r="AA130" i="4"/>
  <c r="AA129" i="4"/>
  <c r="AA128" i="4"/>
  <c r="AA127" i="4"/>
  <c r="AA126" i="4"/>
  <c r="AA125" i="4"/>
  <c r="Z572" i="4" l="1"/>
  <c r="R58" i="36" s="1"/>
  <c r="Z133" i="4"/>
  <c r="R17" i="36" s="1"/>
  <c r="AA132" i="4"/>
  <c r="Y132" i="4"/>
  <c r="Y131" i="4"/>
  <c r="Y130" i="4"/>
  <c r="Y129" i="4"/>
  <c r="Y128" i="4"/>
  <c r="Y127" i="4"/>
  <c r="Y126" i="4"/>
  <c r="Y125" i="4"/>
  <c r="R16" i="36"/>
  <c r="AA118" i="4"/>
  <c r="Y118" i="4"/>
  <c r="AA119" i="4"/>
  <c r="Y119" i="4"/>
  <c r="AA120" i="4"/>
  <c r="Y120" i="4"/>
  <c r="AA110" i="4"/>
  <c r="Y83" i="16"/>
  <c r="R60" i="36"/>
  <c r="AA589" i="4"/>
  <c r="Y589" i="4"/>
  <c r="AA587" i="4"/>
  <c r="Y587" i="4"/>
  <c r="AA586" i="4"/>
  <c r="Y586" i="4"/>
  <c r="AA593" i="4"/>
  <c r="Y593" i="4"/>
  <c r="Z581" i="4"/>
  <c r="R59" i="36" s="1"/>
  <c r="AA580" i="4"/>
  <c r="Y580" i="4"/>
  <c r="AA578" i="4"/>
  <c r="Y578" i="4"/>
  <c r="AA577" i="4"/>
  <c r="Y577" i="4"/>
  <c r="AA576" i="4"/>
  <c r="Y576" i="4"/>
  <c r="AA568" i="4"/>
  <c r="Y568" i="4"/>
  <c r="Y567" i="4"/>
  <c r="AA569" i="4"/>
  <c r="Y569" i="4"/>
  <c r="AA562" i="4"/>
  <c r="Y562" i="4"/>
  <c r="AA561" i="4"/>
  <c r="Y561" i="4"/>
  <c r="AA560" i="4"/>
  <c r="Y560" i="4"/>
  <c r="Z555" i="4"/>
  <c r="R57" i="36" s="1"/>
  <c r="AA551" i="4"/>
  <c r="Y551" i="4"/>
  <c r="AA550" i="4"/>
  <c r="Y550" i="4"/>
  <c r="AA549" i="4"/>
  <c r="Y549" i="4"/>
  <c r="AA548" i="4"/>
  <c r="Y548" i="4"/>
  <c r="AA553" i="4"/>
  <c r="Y553" i="4"/>
  <c r="AA552" i="4"/>
  <c r="Y552" i="4"/>
  <c r="AA252" i="4"/>
  <c r="R28" i="36"/>
  <c r="AA216" i="4"/>
  <c r="Y216" i="4"/>
  <c r="AA215" i="4"/>
  <c r="Y215" i="4"/>
  <c r="AA223" i="4"/>
  <c r="Y223" i="4"/>
  <c r="AA222" i="4"/>
  <c r="Y222" i="4"/>
  <c r="AA206" i="4"/>
  <c r="Y206" i="4"/>
  <c r="AA221" i="4"/>
  <c r="Y221" i="4"/>
  <c r="AA218" i="4"/>
  <c r="Y218" i="4"/>
  <c r="AA207" i="4"/>
  <c r="Y207" i="4"/>
  <c r="AA217" i="4"/>
  <c r="Y217" i="4"/>
  <c r="AA214" i="4"/>
  <c r="Y214" i="4"/>
  <c r="AA210" i="4"/>
  <c r="Y210" i="4"/>
  <c r="AA212" i="4"/>
  <c r="Y212" i="4"/>
  <c r="Y105" i="16"/>
  <c r="Y104" i="16"/>
  <c r="AA83" i="4"/>
  <c r="AA84" i="4"/>
  <c r="AA86" i="4"/>
  <c r="Z87" i="4"/>
  <c r="R13" i="36" s="1"/>
  <c r="Y86" i="4"/>
  <c r="Y84" i="4"/>
  <c r="Y83" i="4"/>
  <c r="Z80" i="4"/>
  <c r="R12" i="36" s="1"/>
  <c r="AA79" i="4"/>
  <c r="Y79" i="4"/>
  <c r="AA78" i="4"/>
  <c r="Y78" i="4"/>
  <c r="AA77" i="4"/>
  <c r="Y77" i="4"/>
  <c r="AA76" i="4"/>
  <c r="Y76" i="4"/>
  <c r="AA74" i="4"/>
  <c r="Y74" i="4"/>
  <c r="AA73" i="4"/>
  <c r="Y73" i="4"/>
  <c r="AA72" i="4"/>
  <c r="Y72" i="4"/>
  <c r="AA71" i="4"/>
  <c r="Y71" i="4"/>
  <c r="Y92" i="16"/>
  <c r="Y91" i="16"/>
  <c r="U32" i="36"/>
  <c r="Z535" i="4"/>
  <c r="R54" i="36" s="1"/>
  <c r="X526" i="4"/>
  <c r="X525" i="4"/>
  <c r="X530" i="4"/>
  <c r="Y530" i="4"/>
  <c r="X529" i="4"/>
  <c r="Y529" i="4"/>
  <c r="Y528" i="4"/>
  <c r="Y526" i="4"/>
  <c r="Y525" i="4"/>
  <c r="Y524" i="4"/>
  <c r="C24" i="36"/>
  <c r="B24" i="36"/>
  <c r="C20" i="36"/>
  <c r="U19" i="36"/>
  <c r="Z146" i="4"/>
  <c r="R19" i="36" s="1"/>
  <c r="Y145" i="4"/>
  <c r="Y146" i="4" s="1"/>
  <c r="O19" i="36" s="1"/>
  <c r="C19" i="36"/>
  <c r="B19" i="36"/>
  <c r="U21" i="36"/>
  <c r="U23" i="36"/>
  <c r="R23" i="36"/>
  <c r="Y168" i="4"/>
  <c r="Y170" i="4"/>
  <c r="Y173" i="4"/>
  <c r="Y175" i="4"/>
  <c r="Y177" i="4"/>
  <c r="Y183" i="4"/>
  <c r="Z155" i="4"/>
  <c r="R21" i="36" s="1"/>
  <c r="Y150" i="4"/>
  <c r="Y151" i="4"/>
  <c r="Y152" i="4"/>
  <c r="Y153" i="4"/>
  <c r="Y154" i="4"/>
  <c r="AA264" i="4"/>
  <c r="AA263" i="4"/>
  <c r="Y263" i="4"/>
  <c r="Y425" i="4"/>
  <c r="U54" i="36"/>
  <c r="Y531" i="4"/>
  <c r="Y532" i="4"/>
  <c r="Y533" i="4"/>
  <c r="Y534" i="4"/>
  <c r="B54" i="36"/>
  <c r="C54" i="36"/>
  <c r="AA534" i="4"/>
  <c r="AA533" i="4"/>
  <c r="AA532" i="4"/>
  <c r="AA531" i="4"/>
  <c r="U5" i="36"/>
  <c r="Z17" i="4"/>
  <c r="R5" i="36" s="1"/>
  <c r="Y6" i="4"/>
  <c r="Y7" i="4"/>
  <c r="Y8" i="4"/>
  <c r="Y9" i="4"/>
  <c r="Y10" i="4"/>
  <c r="Y11" i="4"/>
  <c r="Y12" i="4"/>
  <c r="Y13" i="4"/>
  <c r="Y14" i="4"/>
  <c r="Y15" i="4"/>
  <c r="Y16" i="4"/>
  <c r="Y20" i="4"/>
  <c r="Y21" i="4"/>
  <c r="Y25" i="4"/>
  <c r="Y33" i="4"/>
  <c r="Y34" i="4"/>
  <c r="Y35" i="4"/>
  <c r="Y36" i="4"/>
  <c r="Y45" i="4"/>
  <c r="Y46" i="4"/>
  <c r="Y47" i="4"/>
  <c r="Y48" i="4"/>
  <c r="Y49" i="4"/>
  <c r="Y50" i="4"/>
  <c r="Y51" i="4"/>
  <c r="Y52" i="4"/>
  <c r="Y110" i="4"/>
  <c r="Y111" i="4"/>
  <c r="Y112" i="4"/>
  <c r="Y113" i="4"/>
  <c r="Y114" i="4"/>
  <c r="Y115" i="4"/>
  <c r="Y136" i="4"/>
  <c r="Y188" i="4"/>
  <c r="Y189" i="4"/>
  <c r="Y190" i="4"/>
  <c r="Y191" i="4"/>
  <c r="Y192" i="4"/>
  <c r="Y193" i="4"/>
  <c r="Y228" i="4"/>
  <c r="Y230" i="4"/>
  <c r="Y250" i="4"/>
  <c r="Y252" i="4"/>
  <c r="Y277" i="4"/>
  <c r="Y278" i="4"/>
  <c r="Y279" i="4"/>
  <c r="Y282" i="4"/>
  <c r="Y359" i="4"/>
  <c r="Y360" i="4" s="1"/>
  <c r="O35" i="36" s="1"/>
  <c r="Y363" i="4"/>
  <c r="Y364" i="4" s="1"/>
  <c r="O36" i="36" s="1"/>
  <c r="Y387" i="4"/>
  <c r="Y388" i="4"/>
  <c r="Y389" i="4"/>
  <c r="Y391" i="4"/>
  <c r="Y392" i="4"/>
  <c r="Y395" i="4"/>
  <c r="Y411" i="4"/>
  <c r="Y412" i="4" s="1"/>
  <c r="O42" i="36" s="1"/>
  <c r="Y415" i="4"/>
  <c r="Y416" i="4"/>
  <c r="Y417" i="4"/>
  <c r="Y418" i="4"/>
  <c r="Y419" i="4"/>
  <c r="Y423" i="4"/>
  <c r="Y424" i="4"/>
  <c r="Y426" i="4"/>
  <c r="Y431" i="4"/>
  <c r="Y436" i="4"/>
  <c r="Y437" i="4"/>
  <c r="Y439" i="4"/>
  <c r="Y440" i="4"/>
  <c r="Y441" i="4"/>
  <c r="Y443" i="4"/>
  <c r="Y447" i="4"/>
  <c r="Y448" i="4"/>
  <c r="Y449" i="4"/>
  <c r="Y450" i="4"/>
  <c r="Y455" i="4"/>
  <c r="Y456" i="4"/>
  <c r="Y457" i="4"/>
  <c r="Y459" i="4"/>
  <c r="Y460" i="4"/>
  <c r="Y467" i="4"/>
  <c r="Y468" i="4"/>
  <c r="Y469" i="4"/>
  <c r="Y470" i="4"/>
  <c r="Y471" i="4"/>
  <c r="Y481" i="4"/>
  <c r="Y482" i="4"/>
  <c r="Y483" i="4"/>
  <c r="Y484" i="4"/>
  <c r="Y485" i="4"/>
  <c r="Y486" i="4"/>
  <c r="Y490" i="4"/>
  <c r="Y491" i="4"/>
  <c r="Y492" i="4"/>
  <c r="Y493" i="4"/>
  <c r="Y494" i="4"/>
  <c r="Y495" i="4"/>
  <c r="Y496" i="4"/>
  <c r="Y497" i="4"/>
  <c r="Y501" i="4"/>
  <c r="Y502" i="4"/>
  <c r="Y503" i="4"/>
  <c r="Y504" i="4"/>
  <c r="Y505" i="4"/>
  <c r="Y506" i="4"/>
  <c r="Y507" i="4"/>
  <c r="Y508" i="4"/>
  <c r="Y509" i="4"/>
  <c r="Y510" i="4"/>
  <c r="Y514" i="4"/>
  <c r="Y515" i="4"/>
  <c r="Y516" i="4"/>
  <c r="Y517" i="4"/>
  <c r="Y518" i="4"/>
  <c r="Y519" i="4"/>
  <c r="Y539" i="4"/>
  <c r="Y541" i="4"/>
  <c r="Y542" i="4"/>
  <c r="Y543" i="4"/>
  <c r="Y547" i="4"/>
  <c r="Y554" i="4"/>
  <c r="Y558" i="4"/>
  <c r="Y559" i="4"/>
  <c r="Y563" i="4"/>
  <c r="Y564" i="4"/>
  <c r="Y565" i="4"/>
  <c r="Y566" i="4"/>
  <c r="Y571" i="4"/>
  <c r="Y575" i="4"/>
  <c r="Y585" i="4"/>
  <c r="Y600" i="4"/>
  <c r="Y601" i="4"/>
  <c r="Y602" i="4"/>
  <c r="Y603" i="4"/>
  <c r="Y604" i="4"/>
  <c r="Y609" i="4"/>
  <c r="Z22" i="4"/>
  <c r="R6" i="36" s="1"/>
  <c r="R7" i="36"/>
  <c r="Z37" i="4"/>
  <c r="R8" i="36" s="1"/>
  <c r="Z53" i="4"/>
  <c r="R10" i="36" s="1"/>
  <c r="R18" i="36"/>
  <c r="Z194" i="4"/>
  <c r="R25" i="36" s="1"/>
  <c r="R30" i="36"/>
  <c r="Z265" i="4"/>
  <c r="R31" i="36" s="1"/>
  <c r="Z273" i="4"/>
  <c r="R32" i="36" s="1"/>
  <c r="R33" i="36"/>
  <c r="Z360" i="4"/>
  <c r="R35" i="36" s="1"/>
  <c r="Z364" i="4"/>
  <c r="R36" i="36" s="1"/>
  <c r="R39" i="36"/>
  <c r="R41" i="36"/>
  <c r="Z412" i="4"/>
  <c r="R42" i="36" s="1"/>
  <c r="Z420" i="4"/>
  <c r="R43" i="36" s="1"/>
  <c r="Z427" i="4"/>
  <c r="R44" i="36" s="1"/>
  <c r="Z444" i="4"/>
  <c r="R45" i="36" s="1"/>
  <c r="Z451" i="4"/>
  <c r="R46" i="36" s="1"/>
  <c r="R47" i="36"/>
  <c r="Z487" i="4"/>
  <c r="R50" i="36" s="1"/>
  <c r="Z498" i="4"/>
  <c r="R51" i="36" s="1"/>
  <c r="Z511" i="4"/>
  <c r="R52" i="36" s="1"/>
  <c r="Z520" i="4"/>
  <c r="R53" i="36" s="1"/>
  <c r="R56" i="36"/>
  <c r="Z610" i="4"/>
  <c r="R62" i="36" s="1"/>
  <c r="U6" i="36"/>
  <c r="U7" i="36"/>
  <c r="U8" i="36"/>
  <c r="U10" i="36"/>
  <c r="U16" i="36"/>
  <c r="U18" i="36"/>
  <c r="U25" i="36"/>
  <c r="U29" i="36"/>
  <c r="U30" i="36"/>
  <c r="U31" i="36"/>
  <c r="U33" i="36"/>
  <c r="U35" i="36"/>
  <c r="U36" i="36"/>
  <c r="U39" i="36"/>
  <c r="U41" i="36"/>
  <c r="U42" i="36"/>
  <c r="U43" i="36"/>
  <c r="U44" i="36"/>
  <c r="U45" i="36"/>
  <c r="U46" i="36"/>
  <c r="U47" i="36"/>
  <c r="U48" i="36"/>
  <c r="U50" i="36"/>
  <c r="U51" i="36"/>
  <c r="U52" i="36"/>
  <c r="U53" i="36"/>
  <c r="U56" i="36"/>
  <c r="U57" i="36"/>
  <c r="U58" i="36"/>
  <c r="U59" i="36"/>
  <c r="U60" i="36"/>
  <c r="U62" i="36"/>
  <c r="A1" i="4"/>
  <c r="C15" i="36"/>
  <c r="B43" i="36"/>
  <c r="B44" i="36"/>
  <c r="B45" i="36"/>
  <c r="B46" i="36"/>
  <c r="B47" i="36"/>
  <c r="B48" i="36"/>
  <c r="B49" i="36"/>
  <c r="B50" i="36"/>
  <c r="B51" i="36"/>
  <c r="B52" i="36"/>
  <c r="B53" i="36"/>
  <c r="B55" i="36"/>
  <c r="B56" i="36"/>
  <c r="B57" i="36"/>
  <c r="B58" i="36"/>
  <c r="B59" i="36"/>
  <c r="B60" i="36"/>
  <c r="B61" i="36"/>
  <c r="B62" i="36"/>
  <c r="B42" i="36"/>
  <c r="B36" i="36"/>
  <c r="B41" i="36"/>
  <c r="B39" i="36"/>
  <c r="B35" i="36"/>
  <c r="B30" i="36"/>
  <c r="B29" i="36"/>
  <c r="B26" i="36"/>
  <c r="B25" i="36"/>
  <c r="B23" i="36"/>
  <c r="B21" i="36"/>
  <c r="B20" i="36"/>
  <c r="B18" i="36"/>
  <c r="B16" i="36"/>
  <c r="B15" i="36"/>
  <c r="B10" i="36"/>
  <c r="B8" i="36"/>
  <c r="B7" i="36"/>
  <c r="B6" i="36"/>
  <c r="B5" i="36"/>
  <c r="B31" i="36"/>
  <c r="B33" i="36"/>
  <c r="B32" i="36"/>
  <c r="C62" i="36"/>
  <c r="C61" i="36"/>
  <c r="C60" i="36"/>
  <c r="C59" i="36"/>
  <c r="C58" i="36"/>
  <c r="C57" i="36"/>
  <c r="C56" i="36"/>
  <c r="C55" i="36"/>
  <c r="C53" i="36"/>
  <c r="C52" i="36"/>
  <c r="C51" i="36"/>
  <c r="C50" i="36"/>
  <c r="C49" i="36"/>
  <c r="C48" i="36"/>
  <c r="C47" i="36"/>
  <c r="C46" i="36"/>
  <c r="C45" i="36"/>
  <c r="C44" i="36"/>
  <c r="C43" i="36"/>
  <c r="C42" i="36"/>
  <c r="C41" i="36"/>
  <c r="C39" i="36"/>
  <c r="C36" i="36"/>
  <c r="C35" i="36"/>
  <c r="C33" i="36"/>
  <c r="C32" i="36"/>
  <c r="C31" i="36"/>
  <c r="C30" i="36"/>
  <c r="C29" i="36"/>
  <c r="C26" i="36"/>
  <c r="C25" i="36"/>
  <c r="C23" i="36"/>
  <c r="C21" i="36"/>
  <c r="C18" i="36"/>
  <c r="C16" i="36"/>
  <c r="C10" i="36"/>
  <c r="C8" i="36"/>
  <c r="C7" i="36"/>
  <c r="C6" i="36"/>
  <c r="C5" i="36"/>
  <c r="C4" i="36"/>
  <c r="B4" i="36"/>
  <c r="X230" i="4"/>
  <c r="AA8" i="4"/>
  <c r="Z1" i="36"/>
  <c r="D1" i="36"/>
  <c r="A1" i="36"/>
  <c r="AA571" i="4"/>
  <c r="AA564" i="4"/>
  <c r="AA563" i="4"/>
  <c r="AA559" i="4"/>
  <c r="AA558" i="4"/>
  <c r="AA519" i="4"/>
  <c r="AA518" i="4"/>
  <c r="AA517" i="4"/>
  <c r="AA516" i="4"/>
  <c r="AA515" i="4"/>
  <c r="AA514" i="4"/>
  <c r="AA497" i="4"/>
  <c r="AA496" i="4"/>
  <c r="AA495" i="4"/>
  <c r="AA494" i="4"/>
  <c r="AA493" i="4"/>
  <c r="AA492" i="4"/>
  <c r="AA491" i="4"/>
  <c r="AA490" i="4"/>
  <c r="AA486" i="4"/>
  <c r="AA485" i="4"/>
  <c r="AA484" i="4"/>
  <c r="AA483" i="4"/>
  <c r="AA482" i="4"/>
  <c r="AA481" i="4"/>
  <c r="AA450" i="4"/>
  <c r="AA449" i="4"/>
  <c r="AA448" i="4"/>
  <c r="AA447" i="4"/>
  <c r="AA426" i="4"/>
  <c r="AA425" i="4"/>
  <c r="AA424" i="4"/>
  <c r="AA423" i="4"/>
  <c r="AA183" i="4"/>
  <c r="AA177" i="4"/>
  <c r="AA175" i="4"/>
  <c r="AA173" i="4"/>
  <c r="AA170" i="4"/>
  <c r="AA25" i="4"/>
  <c r="AA16" i="4"/>
  <c r="AA15" i="4"/>
  <c r="AA14" i="4"/>
  <c r="AA13" i="4"/>
  <c r="AA12" i="4"/>
  <c r="AA11" i="4"/>
  <c r="AA10" i="4"/>
  <c r="AA9" i="4"/>
  <c r="AA7" i="4"/>
  <c r="AA6" i="4"/>
  <c r="D1" i="4"/>
  <c r="Z1" i="4"/>
  <c r="AA411" i="4"/>
  <c r="AA419" i="4"/>
  <c r="AA418" i="4"/>
  <c r="AA417" i="4"/>
  <c r="AA416" i="4"/>
  <c r="AA415" i="4"/>
  <c r="AA363" i="4"/>
  <c r="AA359" i="4"/>
  <c r="AA150" i="4"/>
  <c r="Y6" i="16"/>
  <c r="Y8" i="16"/>
  <c r="Y9" i="16"/>
  <c r="Y10" i="16"/>
  <c r="Y12" i="16"/>
  <c r="Y13" i="16"/>
  <c r="Y14" i="16"/>
  <c r="Y15" i="16"/>
  <c r="Y17" i="16"/>
  <c r="Y18" i="16"/>
  <c r="Y20" i="16"/>
  <c r="Y21" i="16"/>
  <c r="Y22" i="16"/>
  <c r="Y25" i="16"/>
  <c r="Y26" i="16"/>
  <c r="Y27" i="16"/>
  <c r="Y28" i="16"/>
  <c r="Y29" i="16"/>
  <c r="Y30" i="16"/>
  <c r="Y31" i="16"/>
  <c r="Y32" i="16"/>
  <c r="Y33" i="16"/>
  <c r="Y34" i="16"/>
  <c r="Y35" i="16"/>
  <c r="Y36" i="16"/>
  <c r="Y37" i="16"/>
  <c r="Y38" i="16"/>
  <c r="Y39" i="16"/>
  <c r="Y41" i="16"/>
  <c r="Y42" i="16"/>
  <c r="Y44" i="16"/>
  <c r="Y45" i="16"/>
  <c r="Y46" i="16"/>
  <c r="Y47" i="16"/>
  <c r="Y50" i="16"/>
  <c r="Y51" i="16"/>
  <c r="Y52" i="16"/>
  <c r="Y53" i="16"/>
  <c r="Y54" i="16"/>
  <c r="Y56" i="16"/>
  <c r="Y57" i="16"/>
  <c r="Y58" i="16"/>
  <c r="Y59" i="16"/>
  <c r="Y60" i="16"/>
  <c r="Y61" i="16"/>
  <c r="Y63" i="16"/>
  <c r="Y64" i="16"/>
  <c r="Y65" i="16"/>
  <c r="Y66" i="16"/>
  <c r="Y68" i="16"/>
  <c r="Y69" i="16"/>
  <c r="Y70" i="16"/>
  <c r="Y71" i="16"/>
  <c r="Y72" i="16"/>
  <c r="Y76" i="16"/>
  <c r="Y78" i="16"/>
  <c r="Y80" i="16"/>
  <c r="X84" i="16"/>
  <c r="Y84" i="16" s="1"/>
  <c r="X86" i="16"/>
  <c r="Y86" i="16" s="1"/>
  <c r="X87" i="16"/>
  <c r="Y87" i="16" s="1"/>
  <c r="X88" i="16"/>
  <c r="Y88" i="16" s="1"/>
  <c r="Y95" i="16"/>
  <c r="Y97" i="16"/>
  <c r="Y98" i="16"/>
  <c r="Y99" i="16"/>
  <c r="Y100" i="16"/>
  <c r="Y101" i="16"/>
  <c r="Y102" i="16"/>
  <c r="AA507" i="4"/>
  <c r="AA543" i="4"/>
  <c r="AA542" i="4"/>
  <c r="AA541" i="4"/>
  <c r="AA539" i="4"/>
  <c r="AA510" i="4"/>
  <c r="AA509" i="4"/>
  <c r="AA609" i="4"/>
  <c r="AA604" i="4"/>
  <c r="AA603" i="4"/>
  <c r="AA602" i="4"/>
  <c r="AA601" i="4"/>
  <c r="AA600" i="4"/>
  <c r="AA585" i="4"/>
  <c r="AA575" i="4"/>
  <c r="AA554" i="4"/>
  <c r="AA547" i="4"/>
  <c r="AA508" i="4"/>
  <c r="AA506" i="4"/>
  <c r="AA505" i="4"/>
  <c r="AA504" i="4"/>
  <c r="AA503" i="4"/>
  <c r="AA502" i="4"/>
  <c r="AA501" i="4"/>
  <c r="AA193" i="4"/>
  <c r="AA192" i="4"/>
  <c r="AA191" i="4"/>
  <c r="AA190" i="4"/>
  <c r="AA189" i="4"/>
  <c r="AA188" i="4"/>
  <c r="AA154" i="4"/>
  <c r="AA153" i="4"/>
  <c r="AA152" i="4"/>
  <c r="AA151" i="4"/>
  <c r="AA145" i="4"/>
  <c r="AA115" i="4"/>
  <c r="AA114" i="4"/>
  <c r="AA113" i="4"/>
  <c r="AA112" i="4"/>
  <c r="AA111" i="4"/>
  <c r="AA52" i="4"/>
  <c r="AA51" i="4"/>
  <c r="AA50" i="4"/>
  <c r="AA49" i="4"/>
  <c r="AA48" i="4"/>
  <c r="AA47" i="4"/>
  <c r="AA46" i="4"/>
  <c r="AA45" i="4"/>
  <c r="AA36" i="4"/>
  <c r="AA35" i="4"/>
  <c r="AA34" i="4"/>
  <c r="AA33" i="4"/>
  <c r="Y22" i="4" l="1"/>
  <c r="Y462" i="4"/>
  <c r="O47" i="36" s="1"/>
  <c r="Y343" i="4"/>
  <c r="O33" i="36" s="1"/>
  <c r="Y224" i="4"/>
  <c r="O28" i="36" s="1"/>
  <c r="Y596" i="4"/>
  <c r="O60" i="36" s="1"/>
  <c r="AA233" i="4"/>
  <c r="AA234" i="4"/>
  <c r="AA232" i="4"/>
  <c r="Y246" i="4"/>
  <c r="O29" i="36" s="1"/>
  <c r="Y260" i="4"/>
  <c r="O30" i="36" s="1"/>
  <c r="Z236" i="4"/>
  <c r="Z230" i="4"/>
  <c r="AA230" i="4"/>
  <c r="Y477" i="4"/>
  <c r="O48" i="36" s="1"/>
  <c r="Y30" i="4"/>
  <c r="O7" i="36" s="1"/>
  <c r="AA528" i="4"/>
  <c r="Y87" i="4"/>
  <c r="O13" i="36" s="1"/>
  <c r="Y572" i="4"/>
  <c r="O58" i="36" s="1"/>
  <c r="Y427" i="4"/>
  <c r="O44" i="36" s="1"/>
  <c r="AA526" i="4"/>
  <c r="Y121" i="4"/>
  <c r="O16" i="36" s="1"/>
  <c r="Y544" i="4"/>
  <c r="O56" i="36" s="1"/>
  <c r="Y408" i="4"/>
  <c r="O41" i="36" s="1"/>
  <c r="Y396" i="4"/>
  <c r="O39" i="36" s="1"/>
  <c r="U63" i="36"/>
  <c r="Y511" i="4"/>
  <c r="O52" i="36" s="1"/>
  <c r="AA530" i="4"/>
  <c r="Y273" i="4"/>
  <c r="O32" i="36" s="1"/>
  <c r="AA524" i="4"/>
  <c r="Y194" i="4"/>
  <c r="O25" i="36" s="1"/>
  <c r="O6" i="36"/>
  <c r="AA525" i="4"/>
  <c r="Y37" i="4"/>
  <c r="O8" i="36" s="1"/>
  <c r="Y487" i="4"/>
  <c r="O50" i="36" s="1"/>
  <c r="Y420" i="4"/>
  <c r="O43" i="36" s="1"/>
  <c r="Y155" i="4"/>
  <c r="O21" i="36" s="1"/>
  <c r="Y184" i="4"/>
  <c r="O23" i="36" s="1"/>
  <c r="Y581" i="4"/>
  <c r="O59" i="36" s="1"/>
  <c r="Y444" i="4"/>
  <c r="O45" i="36" s="1"/>
  <c r="Y264" i="4"/>
  <c r="Y265" i="4" s="1"/>
  <c r="O31" i="36" s="1"/>
  <c r="Y142" i="4"/>
  <c r="O18" i="36" s="1"/>
  <c r="AA529" i="4"/>
  <c r="Y80" i="4"/>
  <c r="O12" i="36" s="1"/>
  <c r="Y610" i="4"/>
  <c r="O62" i="36" s="1"/>
  <c r="Y535" i="4"/>
  <c r="O54" i="36" s="1"/>
  <c r="Y133" i="4"/>
  <c r="O17" i="36" s="1"/>
  <c r="Y555" i="4"/>
  <c r="O57" i="36" s="1"/>
  <c r="Y520" i="4"/>
  <c r="O53" i="36" s="1"/>
  <c r="Y498" i="4"/>
  <c r="O51" i="36" s="1"/>
  <c r="Y451" i="4"/>
  <c r="O46" i="36" s="1"/>
  <c r="Y53" i="4"/>
  <c r="O10" i="36" s="1"/>
  <c r="Y17" i="4"/>
  <c r="O5" i="36" s="1"/>
  <c r="Z246" i="4" l="1"/>
  <c r="R29" i="36" s="1"/>
  <c r="O63" i="36"/>
  <c r="Z471" i="4"/>
  <c r="AA471" i="4"/>
  <c r="AA470" i="4"/>
  <c r="Z470" i="4"/>
  <c r="Z469" i="4"/>
  <c r="AA469" i="4"/>
  <c r="Z468" i="4"/>
  <c r="AA468" i="4"/>
  <c r="Z477" i="4" l="1"/>
  <c r="R48" i="36" s="1"/>
  <c r="R63" i="36" s="1"/>
  <c r="AF66" i="36" s="1"/>
</calcChain>
</file>

<file path=xl/sharedStrings.xml><?xml version="1.0" encoding="utf-8"?>
<sst xmlns="http://schemas.openxmlformats.org/spreadsheetml/2006/main" count="1715" uniqueCount="1167">
  <si>
    <t>5820</t>
  </si>
  <si>
    <t>Management of bilge water and sludge handling onboard</t>
  </si>
  <si>
    <t>SAFETY AND ENVIRONMENTAL PROTECTION POLICY</t>
  </si>
  <si>
    <t>Are computer systems, in relation to IMO MSC/Circ.891, certified by a recognised organisation?</t>
  </si>
  <si>
    <t>DESIGNATED PERSONS</t>
  </si>
  <si>
    <t>Does the company have the overriding authority of the master clearly defined? (ISM Code 2002 5.2)</t>
  </si>
  <si>
    <t>5822.2</t>
  </si>
  <si>
    <t>Is it company policy to install a separate sludge discharge pump with the purpose of discharging the sludge to reception facility?</t>
  </si>
  <si>
    <t>5822.3</t>
  </si>
  <si>
    <t>Is a checklist used for bunker operations (company format) ?</t>
  </si>
  <si>
    <t>5821.9</t>
  </si>
  <si>
    <t>Is it a company policy to always deliver all bilge water to reception facilities?</t>
  </si>
  <si>
    <t>5822</t>
  </si>
  <si>
    <t>Outfitting of sludge handling system</t>
  </si>
  <si>
    <t>5822.1</t>
  </si>
  <si>
    <t>Is it company policy to install a sludge collecting pump as per MEPC.1/Circ.642? (with the sole purpose of collecting the sludge from different ER tanks to the Oil Residue (Sludge) Tank)?</t>
  </si>
  <si>
    <t>6400.11</t>
  </si>
  <si>
    <t>Are masters entitled to use non-compulsory pilot services? (must be stated in a company procedure)</t>
  </si>
  <si>
    <t>6100.7</t>
  </si>
  <si>
    <t>Are there procedures/instructions for the internal transfer of fuel oil between main storage tanks?</t>
  </si>
  <si>
    <t xml:space="preserve">Do relevant ERT member(s) participate in an ERS training course as provided by the ERS service provider (class) ? </t>
  </si>
  <si>
    <t>Does the company have procedures/instructions for mooring/unmooring operations?</t>
  </si>
  <si>
    <t>Are tasks &amp; responsibilities of shipboard personnel assigned to ballast water exchange operations defined, documented &amp; controlled ?</t>
  </si>
  <si>
    <t>Does the system cover the arrangements needed to ensure that the company, day and night, is prepared to respond effectively to hazards, accidents or emergencies involving their ships?</t>
  </si>
  <si>
    <t>6200.5</t>
  </si>
  <si>
    <t>6200.6</t>
  </si>
  <si>
    <t>Is an annual ERT drill performed at the office which includes participation by the ERS service provider (class) and one company vessel ?</t>
  </si>
  <si>
    <t>NAVIGATION / BRIDGE OPERATIONS</t>
  </si>
  <si>
    <t>2100.6</t>
  </si>
  <si>
    <t>2100.7</t>
  </si>
  <si>
    <t>2100.8</t>
  </si>
  <si>
    <t>2100.9</t>
  </si>
  <si>
    <t>5460</t>
  </si>
  <si>
    <t>Lubrication and Use of Oils (Element nr.: 5810, 5811 &amp; 5812)</t>
  </si>
  <si>
    <t>Stern tube lubrication</t>
  </si>
  <si>
    <t>5810.1</t>
  </si>
  <si>
    <t>5810.3</t>
  </si>
  <si>
    <t xml:space="preserve">Is there an appropriate procedure in place for entering the pump room ?  </t>
  </si>
  <si>
    <t>5801</t>
  </si>
  <si>
    <t>Has a company policy been implemented that the "contract of sale" will include the requirement to develop a "Ship Recycling Plan" by the recycling facility (in consultation with the owner) or does the "contract of sale" with the cash buyer include the obligation to request such a plan upon sale to the recycling facility?</t>
  </si>
  <si>
    <t>Is an updated list of persons to be contacted available? (coastal States, port contacts, company interest contacts)</t>
  </si>
  <si>
    <t>Is it company policy to use hydraulic oil that  is certified according to the EEL in mooring and anchor appliances?</t>
  </si>
  <si>
    <t>Is it company policy to use hydraulic oil that is certified according to the EEL in crane appliances?</t>
  </si>
  <si>
    <r>
      <t xml:space="preserve">Does company policy require </t>
    </r>
    <r>
      <rPr>
        <b/>
        <sz val="16"/>
        <rFont val="Arial"/>
        <family val="2"/>
      </rPr>
      <t xml:space="preserve">updated </t>
    </r>
    <r>
      <rPr>
        <sz val="16"/>
        <rFont val="Arial"/>
        <family val="2"/>
      </rPr>
      <t xml:space="preserve">fuel change over procedures (company approved) to be available onboard for the main engine, auxiliary engines and boilers?  (procedures should be available for each fuel type used onboard) </t>
    </r>
  </si>
  <si>
    <t xml:space="preserve">Are tasks,qualifications and responsibilities described in the manuals and in the job descriptions? </t>
  </si>
  <si>
    <t>Are corrective and/or preventive actions taken ?</t>
  </si>
  <si>
    <t>Does the MS require ship-critical equipment and systems to be identified?</t>
  </si>
  <si>
    <t>Are adequate system back-up’s for office administrative PC systems made (where applicable) and are procedures for this documented ?</t>
  </si>
  <si>
    <t>350.2</t>
  </si>
  <si>
    <t>Are ship inspections held at defined intervals? (minimum of twice a year or equivalent)</t>
  </si>
  <si>
    <t>6300.8</t>
  </si>
  <si>
    <t>Is it company policy that ballast tanks of vessels delivered after 01-07-2012, are coated with a hard coating of a light colour?</t>
  </si>
  <si>
    <t>6300.6</t>
  </si>
  <si>
    <t>6300.7</t>
  </si>
  <si>
    <t>Is the coating approved according to the IMO performance standard? (type approval or statement of compliance according to Res. MSC 215(82) in Coating Technical File)</t>
  </si>
  <si>
    <t>Does the company have a system which ensures an adequate level of corrosion prevention of the seawater ballast tanks? (Protective coatings provided in ballast tanks has to be in a GOOD condition)</t>
  </si>
  <si>
    <r>
      <t>For existing vessels:</t>
    </r>
    <r>
      <rPr>
        <b/>
        <sz val="16"/>
        <rFont val="Arial"/>
        <family val="2"/>
      </rPr>
      <t xml:space="preserve"> </t>
    </r>
    <r>
      <rPr>
        <sz val="16"/>
        <rFont val="Arial"/>
        <family val="2"/>
      </rPr>
      <t>Are ballast tanks coated with a hard coating of a light colour?</t>
    </r>
  </si>
  <si>
    <t>Is it company procedure that the ship shore safety checklist has to be used before loading/unloading operations?</t>
  </si>
  <si>
    <t>6300.1</t>
  </si>
  <si>
    <t>6300.4</t>
  </si>
  <si>
    <t>GENERAL MAN.</t>
  </si>
  <si>
    <t>QUALITY DEPT.</t>
  </si>
  <si>
    <t xml:space="preserve">GA Code: </t>
  </si>
  <si>
    <t xml:space="preserve">                    </t>
  </si>
  <si>
    <t>Doc. &amp; Impl.</t>
  </si>
  <si>
    <t xml:space="preserve">RANKING SCORE </t>
  </si>
  <si>
    <t>RANKING MAX. SCORE</t>
  </si>
  <si>
    <t>7300.5</t>
  </si>
  <si>
    <t>Does the MS provide for specific measures aimed at promoting the reliability of ship-critical equipment and systems?</t>
  </si>
  <si>
    <t>Are those event reports considered in creating a list of critical equipment?</t>
  </si>
  <si>
    <t>6110.7</t>
  </si>
  <si>
    <t>2100.12</t>
  </si>
  <si>
    <t>2100.13</t>
  </si>
  <si>
    <t>Is a company policy concerning safety and the environment and which is signed by the Man. Dir., available?</t>
  </si>
  <si>
    <t>Does the company have procedures to control documents and data relevant to the 
Man.System?</t>
  </si>
  <si>
    <r>
      <t xml:space="preserve">Training / Courses for Personnel
</t>
    </r>
    <r>
      <rPr>
        <sz val="16"/>
        <rFont val="Arial"/>
        <family val="2"/>
      </rPr>
      <t>Additional Green Award Requirements &amp; IMO Model Courses</t>
    </r>
  </si>
  <si>
    <t>Is objective evidence available that the safety and environmental aspects of the operation of each ship is monitored and that the required adequate resources and shore-based support is applied?</t>
  </si>
  <si>
    <t>RESOURCES AND PERSONNEL AND STCW</t>
  </si>
  <si>
    <t>COMPANY RESPONSIBILITIES AND AUTHORITY</t>
  </si>
  <si>
    <t>217.1</t>
  </si>
  <si>
    <t>217.3</t>
  </si>
  <si>
    <t>217.5</t>
  </si>
  <si>
    <t>217.7</t>
  </si>
  <si>
    <t>217.9</t>
  </si>
  <si>
    <t>217</t>
  </si>
  <si>
    <t>1200.6</t>
  </si>
  <si>
    <t>1200.8</t>
  </si>
  <si>
    <t>1200.9</t>
  </si>
  <si>
    <t>1300</t>
  </si>
  <si>
    <t>1200</t>
  </si>
  <si>
    <t>1500.10</t>
  </si>
  <si>
    <t>1600.7</t>
  </si>
  <si>
    <t>1600.8</t>
  </si>
  <si>
    <t>3100.5</t>
  </si>
  <si>
    <t>3200.13</t>
  </si>
  <si>
    <t>5460.1</t>
  </si>
  <si>
    <t>5700.5</t>
  </si>
  <si>
    <t>5700.6</t>
  </si>
  <si>
    <t>5900.1</t>
  </si>
  <si>
    <t>5900.12</t>
  </si>
  <si>
    <t>5900.2</t>
  </si>
  <si>
    <t>5900.13</t>
  </si>
  <si>
    <t>Is it company policy for ships to participate in the Environmental Ship Index, where applicable?  (The ESI is a project from the World Port Climate Initiative; its aim is to recognise ships whose air emissions are below regulatory limits and in doing so contribute to improvements in air quality and reduction of greenhouse gas emissions in the shipping sector).</t>
  </si>
  <si>
    <t>7300.6</t>
  </si>
  <si>
    <t>7300.7</t>
  </si>
  <si>
    <t>Does the company policy for newbuilds implement additional measures to reduce harmful air emissions (NOx, SOx and PM) and improve energy efficiency (reduce CO2 or fuel consumption)?</t>
  </si>
  <si>
    <t>Is a management review done?</t>
  </si>
  <si>
    <t>Are internal audits carried out to verify whether safety and pollution-prevention activities, and other procedures, comply with the Management System (MS)?</t>
  </si>
  <si>
    <t>Scoring (%)</t>
  </si>
  <si>
    <t>6400.12</t>
  </si>
  <si>
    <t>Is it company policy to employ all ship-personnel on a permanent basis?</t>
  </si>
  <si>
    <t>Is it company policy to employ senior officers on a permanent basis?</t>
  </si>
  <si>
    <t>Is communication with media included in the emergency procedures?</t>
  </si>
  <si>
    <t xml:space="preserve">Are shore-ship communications, defined levels of authority and lines of communication documented and working effectively ?               </t>
  </si>
  <si>
    <t>1200.3</t>
  </si>
  <si>
    <t>1200.4</t>
  </si>
  <si>
    <t>1300.1</t>
  </si>
  <si>
    <t>1400.1</t>
  </si>
  <si>
    <t>1400.2</t>
  </si>
  <si>
    <t>Is the working language monitored and checked by the ship's staff and verified during internal audits?</t>
  </si>
  <si>
    <t>Does the company have instructions for carrying out winch brake tests (to be carried out at least once a year or after an excessive load)?</t>
  </si>
  <si>
    <t>Are obsolete documents removed promptly?</t>
  </si>
  <si>
    <r>
      <t>For existing vessels:</t>
    </r>
    <r>
      <rPr>
        <sz val="16"/>
        <rFont val="Arial"/>
        <family val="2"/>
      </rPr>
      <t xml:space="preserve"> Are ballast tanks coated with dark epoxy maintained with a modified epoxy coating of a light colour, after safety benefit assessment is carried out?</t>
    </r>
  </si>
  <si>
    <r>
      <t>Alternative for  1300.1:</t>
    </r>
    <r>
      <rPr>
        <sz val="16"/>
        <rFont val="Arial"/>
        <family val="2"/>
      </rPr>
      <t xml:space="preserve"> sufficient number of air cylinders for the sole purpose of safety drills.</t>
    </r>
  </si>
  <si>
    <r>
      <t>Computer Systems, Networks, Data Security and Training.</t>
    </r>
    <r>
      <rPr>
        <sz val="16"/>
        <rFont val="Arial"/>
        <family val="2"/>
      </rPr>
      <t xml:space="preserve"> GA requirement</t>
    </r>
  </si>
  <si>
    <t>Do these criteria take manufacturer’s recommendations into account ?</t>
  </si>
  <si>
    <t>Are procedures for an "Emergency room" in the office defined?</t>
  </si>
  <si>
    <t>109.1</t>
  </si>
  <si>
    <t>Are safety and environmental inspections carried out, documented and reported?</t>
  </si>
  <si>
    <t>109.2</t>
  </si>
  <si>
    <t>RR</t>
  </si>
  <si>
    <t>5812.1</t>
  </si>
  <si>
    <t>5812.2</t>
  </si>
  <si>
    <t>5812.3</t>
  </si>
  <si>
    <t>5900.10</t>
  </si>
  <si>
    <t>5910.6</t>
  </si>
  <si>
    <t>6200.10</t>
  </si>
  <si>
    <t>1200.10</t>
  </si>
  <si>
    <t>3200.11</t>
  </si>
  <si>
    <t>Does the company periodically evaluate the efficiency of the MS and review the MS, in accordance with procedures established by the company, when necessary?</t>
  </si>
  <si>
    <t>Are enhanced surveys performed and approved by the Classification Society ?</t>
  </si>
  <si>
    <t>6100.2</t>
  </si>
  <si>
    <t>Is the HSQ Manager designated to authorise hot work?</t>
  </si>
  <si>
    <t>1400</t>
  </si>
  <si>
    <t>2120</t>
  </si>
  <si>
    <t>Norm item</t>
  </si>
  <si>
    <t>106.5</t>
  </si>
  <si>
    <t>106.6</t>
  </si>
  <si>
    <t>106.7</t>
  </si>
  <si>
    <t>106.8</t>
  </si>
  <si>
    <t>Is it company policy that maintenance meetings are carried out on board? (e.g. each month and at (all) sections on board)</t>
  </si>
  <si>
    <t>111.1</t>
  </si>
  <si>
    <t>111.2</t>
  </si>
  <si>
    <t>(Preparation of vessel before delivery) Has a company procedure been implemented to clearly mark all compartments which could have an oxygen deficient or dangerous atmosphere? ( e.g. cofferdams, fuel oil tanks, waste oil tanks, black/grey water tanks, etc.)</t>
  </si>
  <si>
    <t>5822.6</t>
  </si>
  <si>
    <t>Is it a company selection process to assign ships that always deliver all sludge to reception facilities?</t>
  </si>
  <si>
    <t>Programme of Inspections</t>
  </si>
  <si>
    <t>Has the company developed an internal technical inspection programme?</t>
  </si>
  <si>
    <t>Does the company have relevant previous survey and internal technical inspection reports?</t>
  </si>
  <si>
    <t>6110</t>
  </si>
  <si>
    <t>Critical and Stand-by Equipment</t>
  </si>
  <si>
    <t>6110.1</t>
  </si>
  <si>
    <t>6110.2</t>
  </si>
  <si>
    <t>Does the list of critical equipment include and specify stand-by equipment for every ship?</t>
  </si>
  <si>
    <t>6110.3</t>
  </si>
  <si>
    <t>Is the feedback from the ship considered in the process of creating a list of critical equipment? (eg. PMS reports)</t>
  </si>
  <si>
    <t>6110.4</t>
  </si>
  <si>
    <t>Is it company policy to install a Computer Based Program for spare parts management of critical equipment and stand-by equipment?</t>
  </si>
  <si>
    <t>6110.8</t>
  </si>
  <si>
    <r>
      <t xml:space="preserve">Condition Assessment Program, Maintenance    </t>
    </r>
    <r>
      <rPr>
        <sz val="16"/>
        <rFont val="Arial"/>
        <family val="2"/>
      </rPr>
      <t xml:space="preserve">Additional Green Award requirements </t>
    </r>
  </si>
  <si>
    <t>7500.2</t>
  </si>
  <si>
    <t>Does the company require the shipyard to include in these procedures that the "Material Declaration" contains information on the safe removal of hazardous materials? (requirement to be part of the building contract)</t>
  </si>
  <si>
    <t>Alternative for 7100.1 (7100.2, 7100.3, 7100.4)</t>
  </si>
  <si>
    <t xml:space="preserve">Is there a policy that system back-ups for vessel computer-based systems are made (where applicable)? </t>
  </si>
  <si>
    <t>Is there a policy that system back-ups for vessel administrative PC systems are made?</t>
  </si>
  <si>
    <t>Is a system administrator designated for administrative PC systems in the office ?</t>
  </si>
  <si>
    <r>
      <t xml:space="preserve">TOTAL SCORE REVIEW
</t>
    </r>
    <r>
      <rPr>
        <b/>
        <sz val="28"/>
        <rFont val="Arial"/>
        <family val="2"/>
      </rPr>
      <t>OFFICE AUDIT - OILTANKER</t>
    </r>
  </si>
  <si>
    <t>Does the company have procedures/instructions for hull / ship's construction condition-inspections to be carried out by ship's personnel?</t>
  </si>
  <si>
    <t>Does the company have information regarding the relevant maintenance level of the vessel?</t>
  </si>
  <si>
    <t>Has a company procedure been implemented within the Management System that a Final Survey, by an independent organization, will be carried out on the "Inventory of Hazardous Materials" (Part I, Part II and Part III) before delivery to either the recycling facility or cash buyer?</t>
  </si>
  <si>
    <t>(Preparation of vessel before delivery) Has a company procedure been implemented to ensure that the vessel's cargo spaces &amp; other compartments where possible, will be delivered to either the recycling facility or cash-buyer in a "gas-free &amp; safe for entry and hot work" condition?</t>
  </si>
  <si>
    <t>Are company vessels in receipt of an evaluation report of an annual drill between company, ERS service provider (class) and a company vessel ?</t>
  </si>
  <si>
    <t>5421.1</t>
  </si>
  <si>
    <t>5421.2</t>
  </si>
  <si>
    <t xml:space="preserve">Has the company carried out a safety assessment with respective manufacturers, for any necessary modifications to the vessel's boilers and each fuel system onboard?  (modifications should be class approved) </t>
  </si>
  <si>
    <r>
      <t>Ballast Water Management</t>
    </r>
    <r>
      <rPr>
        <sz val="14"/>
        <rFont val="Arial"/>
        <family val="2"/>
      </rPr>
      <t/>
    </r>
  </si>
  <si>
    <t>Mooring Equipment</t>
  </si>
  <si>
    <t>Corrosion Prevention of Seawater Ballast Tanks</t>
  </si>
  <si>
    <t>Employment of Personnel</t>
  </si>
  <si>
    <t>Are tasks, qualifications and responsibilities defined in the manuals and in the job descriptions?</t>
  </si>
  <si>
    <t>Are non-conformities reported including their possible cause?</t>
  </si>
  <si>
    <t>MAINTENANCE OF THE SHIP AND EQUIPMENT</t>
  </si>
  <si>
    <t>DOCUMENTATION</t>
  </si>
  <si>
    <t>COMPANY VERIFICATION, REVIEW AND EVALUATION</t>
  </si>
  <si>
    <t>IMO ELEMENTS</t>
  </si>
  <si>
    <t>110.2</t>
  </si>
  <si>
    <t>110.3</t>
  </si>
  <si>
    <t>Is appropriate corrective action taken?</t>
  </si>
  <si>
    <t>110.4</t>
  </si>
  <si>
    <t>Are records of these activities maintained?</t>
  </si>
  <si>
    <t>110.5</t>
  </si>
  <si>
    <t>110.6</t>
  </si>
  <si>
    <r>
      <t>SOLAS, General Provisions</t>
    </r>
    <r>
      <rPr>
        <sz val="16"/>
        <rFont val="Arial"/>
        <family val="2"/>
      </rPr>
      <t xml:space="preserve">   </t>
    </r>
    <r>
      <rPr>
        <b/>
        <sz val="16"/>
        <rFont val="Arial"/>
        <family val="2"/>
      </rPr>
      <t xml:space="preserve">                                                                                                                </t>
    </r>
  </si>
  <si>
    <t>Is this policy maintained and implemented at all shore-based levels as well as all 
ship-based levels ?</t>
  </si>
  <si>
    <t>3200.5</t>
  </si>
  <si>
    <t xml:space="preserve">Does the office support the master in cases where the ship cannot reasonably be expected to carry out ballast water exchange? </t>
  </si>
  <si>
    <t>Is company aware of cargo specifications which are required by the charterer of the ship?</t>
  </si>
  <si>
    <t>4100.6</t>
  </si>
  <si>
    <t>Is it company policy to categorize the ship into departments as per TMSA (OCIMF) in the process of creating a list of critical equipment?</t>
  </si>
  <si>
    <t>6110.5</t>
  </si>
  <si>
    <t>Is it company policy to install a Computer Based Program to register failures, break downs and near misses in order to have a constant event report on the systems?</t>
  </si>
  <si>
    <t>Newbuild policy</t>
  </si>
  <si>
    <t>5450.1</t>
  </si>
  <si>
    <t>Indicates that the whole element did not reach the minimum score, hence a finding is issued. The number shows the scores obtained.</t>
  </si>
  <si>
    <t>5200</t>
  </si>
  <si>
    <t>* for detailed interpretations of the colours and the usage of the checklist, please refer to the pdf-file named "Instruction Notes" located on www.greenaward.org under "Certification/ Download".</t>
  </si>
  <si>
    <t>Is there an instruction that all persons involved are to be familiar with the intended bunker operation and/or internal transfer operation and their duties?</t>
  </si>
  <si>
    <t>Due to characteristics of environmentally friendly lubricants (EEL certified) are extra measures taken into account for the applicable system if needed? (e.g. condition of seals &amp; filters, temperature &amp; condition of oil, prevention of humidity ingress etc.)</t>
  </si>
  <si>
    <t>NAUTICAL DEPT.</t>
  </si>
  <si>
    <t>OPER./CHART DEPT.</t>
  </si>
  <si>
    <t>FINANCIAL DEPT.</t>
  </si>
  <si>
    <t>Does the company require the corrosion prevention system to be part of the vessel maintenance system?</t>
  </si>
  <si>
    <t>Are inspection, maintenance and discard criteria for mooring wires and tails / fibre ropes established and carried out by a competent person? (time interval for inspection should be in the PMS)</t>
  </si>
  <si>
    <t>MANAGEMENT ELEMENTS (continued)</t>
  </si>
  <si>
    <t>Does the company provide the ship(s) with an automatic wire rope lubricator?</t>
  </si>
  <si>
    <t>6200.1</t>
  </si>
  <si>
    <t>6200.2</t>
  </si>
  <si>
    <t>Is an owner's inspection report  available?</t>
  </si>
  <si>
    <t>N</t>
  </si>
  <si>
    <t>Is it company policy to install Clean Water Tank (to enable Oily Bilge Water to be processed while in port and special areas)?</t>
  </si>
  <si>
    <t>INS- / CLAIM DEPT.</t>
  </si>
  <si>
    <t>Does the company distribute relevant cargo instructions to the vessel? (e.g.  is ship compatible for intended cargo)</t>
  </si>
  <si>
    <t>Have the owners/managers established documented policies concerning shore/ship personnel?</t>
  </si>
  <si>
    <t>5811.1</t>
  </si>
  <si>
    <t>Safety of Navigation / SOLAS chart carriage requirements</t>
  </si>
  <si>
    <t>Has the level of competency been defined and documented for office personnel performing functions pertinent to safety and the environment?</t>
  </si>
  <si>
    <t>Does the company have a procedure to verify the integrity of the sea staff certification and medical fitness before being assigned to the ship?</t>
  </si>
  <si>
    <t xml:space="preserve">NOT APPLICABLE </t>
  </si>
  <si>
    <t>Is an overview of the valid certificates per ship available and is the overview updated?</t>
  </si>
  <si>
    <t>Does the company require the shipyard to have procedures to require equipment-/machinery-suppliers to provide a "Material Declaration"? (used by the yard to develop the Inventory Part I)  (requirement to be part of the building contract)</t>
  </si>
  <si>
    <t>Is personnel promotion policy (ship &amp; office) documented in company procedures?</t>
  </si>
  <si>
    <t>Is the responsibility of the master clearly defined and documented?</t>
  </si>
  <si>
    <t>Does the company have instructions for smoking areas on board?</t>
  </si>
  <si>
    <t>Does the company have procedures/instructions in relation to the entire cargo tank operations?</t>
  </si>
  <si>
    <t>Are responsibilities and authorities of all office personnel clearly defined ?</t>
  </si>
  <si>
    <t>Is the designated person provided with shore-based support and adequate resources?</t>
  </si>
  <si>
    <t xml:space="preserve">Do arrangements include training and an introduction to the quality system for the executive management ? </t>
  </si>
  <si>
    <t>Are records of this training/courses available?</t>
  </si>
  <si>
    <t>109.3</t>
  </si>
  <si>
    <t>LEGEND</t>
  </si>
  <si>
    <t>Score</t>
  </si>
  <si>
    <t>Indicates which crew/employee may be interviewed/questioned.</t>
  </si>
  <si>
    <t>Shows that a certain item is complied.</t>
  </si>
  <si>
    <r>
      <t xml:space="preserve">Shows that a certain item is </t>
    </r>
    <r>
      <rPr>
        <i/>
        <sz val="16"/>
        <rFont val="Arial"/>
        <family val="2"/>
      </rPr>
      <t>not</t>
    </r>
    <r>
      <rPr>
        <sz val="16"/>
        <rFont val="Arial"/>
        <family val="2"/>
      </rPr>
      <t xml:space="preserve"> complied.</t>
    </r>
  </si>
  <si>
    <t>Indicates that an alternative is used, hence the score for that item is a "0".</t>
  </si>
  <si>
    <t>The checklist was filled in incorrectly, thus shows "error".</t>
  </si>
  <si>
    <t>Shows which elements are minimum = maximum. Hence scores on all items is required to fully comply.</t>
  </si>
  <si>
    <t>111.4</t>
  </si>
  <si>
    <t>112.1</t>
  </si>
  <si>
    <t>112.2</t>
  </si>
  <si>
    <t>112.3</t>
  </si>
  <si>
    <t>112.4</t>
  </si>
  <si>
    <t>MINIMUM RANKING SCORE REQUIRED</t>
  </si>
  <si>
    <t>Enhanced Surveys</t>
  </si>
  <si>
    <t>Are the results of audits and reviews brought to the attention of all personnel having responsibility in the area involved?</t>
  </si>
  <si>
    <t>112.5</t>
  </si>
  <si>
    <t>211.1</t>
  </si>
  <si>
    <t>212.1</t>
  </si>
  <si>
    <t>301.1</t>
  </si>
  <si>
    <t>310.1</t>
  </si>
  <si>
    <r>
      <t xml:space="preserve">Compressor for the refilling of air cylinders for breathing apparatus or Alternative, </t>
    </r>
    <r>
      <rPr>
        <sz val="16"/>
        <rFont val="Arial"/>
        <family val="2"/>
      </rPr>
      <t>Additional Green Award requirement</t>
    </r>
  </si>
  <si>
    <t xml:space="preserve">Ships required to carry out Fuel Change Over to low sulphur MARINE DIESEL OIL or low sulphur MARINE GAS OIL  ( low sulphur Distillates )  </t>
  </si>
  <si>
    <t>The Total Score Review has been moved to another tab named "Office - Total Score Review"</t>
  </si>
  <si>
    <t>Is the risk assessment and relevant onboard procedures + instructions reviewed on a regular basis (at least once a year or if circumstances require a review) ?</t>
  </si>
  <si>
    <t>Does the company have a policy concerning the retention and disposal of oil residues (sludge)?</t>
  </si>
  <si>
    <t>DEVELOPMENT OF PLANS FOR SHIPBOARD OPERATIONS</t>
  </si>
  <si>
    <t>EMERGENCY PREPAREDNESS</t>
  </si>
  <si>
    <t>Is the risk assessment carried out in order to create a list of critical equipment for every ship after intermediate survey (at least every 2.5 years)?</t>
  </si>
  <si>
    <t>1300.2</t>
  </si>
  <si>
    <t>5440.6</t>
  </si>
  <si>
    <t>5812.4</t>
  </si>
  <si>
    <t>5812.6</t>
  </si>
  <si>
    <t>6400</t>
  </si>
  <si>
    <t>6300</t>
  </si>
  <si>
    <t>Points that add up 
to minimum score
(indication only)</t>
  </si>
  <si>
    <t>a</t>
  </si>
  <si>
    <t>Are arrangements for shore and vessel systems documented ? (configuration scheme)</t>
  </si>
  <si>
    <t>O</t>
  </si>
  <si>
    <t>Total score</t>
  </si>
  <si>
    <t>1500.4</t>
  </si>
  <si>
    <t>1500.5</t>
  </si>
  <si>
    <t>1500.9</t>
  </si>
  <si>
    <t>1600.1</t>
  </si>
  <si>
    <t>1600.2</t>
  </si>
  <si>
    <t>1600.3</t>
  </si>
  <si>
    <t>Is training provided at a level required to effectively operate and maintain the system and cover normal, abnormal and emergency conditions?</t>
  </si>
  <si>
    <t>Does the company provide the ship with a winch brake test kit?</t>
  </si>
  <si>
    <t>Are management instructions regarding disposal of soot and soot-water mixtures available onboard for ships equipped with Soot separation / collection tank?</t>
  </si>
  <si>
    <t>5821.4</t>
  </si>
  <si>
    <t>5821.5</t>
  </si>
  <si>
    <t>MAINTENANCE / SURVEYS</t>
  </si>
  <si>
    <t>6100.1</t>
  </si>
  <si>
    <t>Is an updated list of national &amp; local authorities, as required in the SOPEP &amp; the emergency response plan, available in the office ?</t>
  </si>
  <si>
    <t>Is the internal audit scheme applicable to the IT department?</t>
  </si>
  <si>
    <t>Enclosed Space Entry &amp; Hot Work</t>
  </si>
  <si>
    <t>Control of drugs &amp; alcohol onboard</t>
  </si>
  <si>
    <t>Emergency Response System</t>
  </si>
  <si>
    <t>M</t>
  </si>
  <si>
    <t>4100.3</t>
  </si>
  <si>
    <t>4100.4</t>
  </si>
  <si>
    <t>4100.5</t>
  </si>
  <si>
    <t>102.3</t>
  </si>
  <si>
    <t>103.1</t>
  </si>
  <si>
    <t>103.2</t>
  </si>
  <si>
    <t>Prevention of pollution by oil</t>
  </si>
  <si>
    <t>109.4</t>
  </si>
  <si>
    <t>109.5</t>
  </si>
  <si>
    <t>110.1</t>
  </si>
  <si>
    <t>CREW</t>
  </si>
  <si>
    <t xml:space="preserve">                                </t>
  </si>
  <si>
    <t>7100.1</t>
  </si>
  <si>
    <t>7100.2</t>
  </si>
  <si>
    <t>7100.3</t>
  </si>
  <si>
    <t>7100.4</t>
  </si>
  <si>
    <t xml:space="preserve"> </t>
  </si>
  <si>
    <t>7200.1</t>
  </si>
  <si>
    <t>7200.2</t>
  </si>
  <si>
    <t>7200.3</t>
  </si>
  <si>
    <t>7200.4</t>
  </si>
  <si>
    <t>Does the bunker procedure include a bunker plan (company format) ?</t>
  </si>
  <si>
    <t>Does the company have objective evidence to show their support of the shipboard personnel in reporting of non-conformities / near misses?</t>
  </si>
  <si>
    <t>Are there procedures to ensure that a sufficient number of personnel is available in case of emergency during port stay?</t>
  </si>
  <si>
    <t>Is it company policy to employ ratings on a permanent basis?</t>
  </si>
  <si>
    <t xml:space="preserve">Are the lubricants &amp; cleaning products compatible with the wire and approved by the wire manufacturer? </t>
  </si>
  <si>
    <t>7300.10</t>
  </si>
  <si>
    <t>2120.1</t>
  </si>
  <si>
    <t>Mooring wire lubrication</t>
  </si>
  <si>
    <t>Is it company policy to use a mooring wire lubricant / grease that  is certified according to the EEL?</t>
  </si>
  <si>
    <t>Deck equipment lubrication (use of oils)</t>
  </si>
  <si>
    <t>Is it company policy to use grease that is certified according to the EEL (all deck equipment)?</t>
  </si>
  <si>
    <t>Is it company policy to use gear oil that is certified according to the EEL (all deck equipment)?</t>
  </si>
  <si>
    <t>Bunker Operations</t>
  </si>
  <si>
    <t>Oil Tanker Cargo Operations &amp; Additional Green Award requirements</t>
  </si>
  <si>
    <t xml:space="preserve">MAXIMUM OBTAINABLE RANKING SCORE </t>
  </si>
  <si>
    <t>Navigation</t>
  </si>
  <si>
    <t xml:space="preserve">OFFICE RANKING SCORE </t>
  </si>
  <si>
    <r>
      <t>Alternative for 6200.7:</t>
    </r>
    <r>
      <rPr>
        <sz val="16"/>
        <rFont val="Arial"/>
        <family val="2"/>
      </rPr>
      <t xml:space="preserve"> (for fibre ropes) Are there procedures for care of fibre ropes?</t>
    </r>
  </si>
  <si>
    <t>6200.11</t>
  </si>
  <si>
    <t>310.4</t>
  </si>
  <si>
    <t>Is the plan reviewed? (periodic and event review)</t>
  </si>
  <si>
    <t>310.5</t>
  </si>
  <si>
    <t>310.6</t>
  </si>
  <si>
    <t>Is office personnel familiar with the shipboard oil pollution emergency plan?</t>
  </si>
  <si>
    <t>310.7</t>
  </si>
  <si>
    <t>Is it company policy to employ officers on a permanent basis?</t>
  </si>
  <si>
    <t>Are all personnel entering an enclosed space provided with a personal gas detector which can measure HC, oxygen and relevant toxic vapours?</t>
  </si>
  <si>
    <t>GENERAL</t>
  </si>
  <si>
    <t>TOTAL SCORES</t>
  </si>
  <si>
    <t>3100.4</t>
  </si>
  <si>
    <t>3200.1</t>
  </si>
  <si>
    <t>CARGOES / CARGO OPERATIONS</t>
  </si>
  <si>
    <t>4100.1</t>
  </si>
  <si>
    <t>New buildings - For Owner / Managers and 3rd-party Ship Managers
For 5900.1, 5900.12 and 5900.2</t>
  </si>
  <si>
    <t>4100.7</t>
  </si>
  <si>
    <t>PREVENTION OF POLLUTION</t>
  </si>
  <si>
    <t>6200.7</t>
  </si>
  <si>
    <t>Is an evaluation report of vessel's performance sent to the company?</t>
  </si>
  <si>
    <t>Is ship's crew trained and drilled periodically according to enclosed space entry procedures ?</t>
  </si>
  <si>
    <t>Does training also include rescue and first aid?</t>
  </si>
  <si>
    <t xml:space="preserve">Are objectives concerning safety and the environment described? </t>
  </si>
  <si>
    <t>6100.3</t>
  </si>
  <si>
    <t>6100.4</t>
  </si>
  <si>
    <t>6100.6</t>
  </si>
  <si>
    <t>IT  DEPT.</t>
  </si>
  <si>
    <t xml:space="preserve">PERSONNEL DEPT. </t>
  </si>
  <si>
    <t>Have the management personnel, responsible for the area involved, taken timely corrective actions on deficiencies found?</t>
  </si>
  <si>
    <t>Does the company have a repair history on each vessel?</t>
  </si>
  <si>
    <t>Mooring Operations</t>
  </si>
  <si>
    <t>101.1</t>
  </si>
  <si>
    <t>102.1</t>
  </si>
  <si>
    <t>102.2</t>
  </si>
  <si>
    <t>Is a shipboard oil pollution emergency plan developed?</t>
  </si>
  <si>
    <t>310.3</t>
  </si>
  <si>
    <t>Is training and testing of the oil pollution emergency plan done?</t>
  </si>
  <si>
    <t>5820.3</t>
  </si>
  <si>
    <t>5820.4</t>
  </si>
  <si>
    <t>5820.5</t>
  </si>
  <si>
    <t>Is it company policy to include Sludge/Bilge and Soot collection tanks in the PMS for regular cleaning / inspection?</t>
  </si>
  <si>
    <t>5820.6</t>
  </si>
  <si>
    <t>5821</t>
  </si>
  <si>
    <t>Outfitting of bilge water system</t>
  </si>
  <si>
    <t>5821.1</t>
  </si>
  <si>
    <t>5821.2</t>
  </si>
  <si>
    <t>Measures taken to reduce PM emissions</t>
  </si>
  <si>
    <t>Are operational instructions on board written in a language understood by officers and shipboard personnel?</t>
  </si>
  <si>
    <t>106.14</t>
  </si>
  <si>
    <t>106.17</t>
  </si>
  <si>
    <t>107.1</t>
  </si>
  <si>
    <t>107.3</t>
  </si>
  <si>
    <t>108.1</t>
  </si>
  <si>
    <t>108.2</t>
  </si>
  <si>
    <t>108.3</t>
  </si>
  <si>
    <t>108.4</t>
  </si>
  <si>
    <t>7300.9</t>
  </si>
  <si>
    <t>1200.5</t>
  </si>
  <si>
    <t>Is it company policy that a safety meeting, attended by all personnel involved, is held prior to entering the space or commencement of hot work in order to review procedures and PPE (including those specific for the intended work) ?</t>
  </si>
  <si>
    <t xml:space="preserve">Does the company give instructions for internal inspections and do these inspections take manufacturer’s recommendations into account? </t>
  </si>
  <si>
    <t>Is there an Enclosed Space Entry and Hot  Work  permit to work system, taking account of IMO and industry guidelines and where relevant local port / terminal requirements?</t>
  </si>
  <si>
    <t>Is company approval of the Hot Work permit required before work can begin?</t>
  </si>
  <si>
    <t>7300.1</t>
  </si>
  <si>
    <t>Does the company require a responsible officer to be designated for all aspects of the operation?</t>
  </si>
  <si>
    <t>NOx Emissions</t>
  </si>
  <si>
    <t>105.7</t>
  </si>
  <si>
    <t>Are master's reviews reported and evaluated?</t>
  </si>
  <si>
    <t>106.1</t>
  </si>
  <si>
    <t>106.2</t>
  </si>
  <si>
    <t>106.3</t>
  </si>
  <si>
    <t>106.4</t>
  </si>
  <si>
    <t>Is crew on board provided with suitable personal protective equipment and suitable equipment for testing the atmosphere of an enclosed space? (e.g. breathing apparatus, protective clothing and approved + calibrated atmosphere testing equipment)</t>
  </si>
  <si>
    <t>5910.2</t>
  </si>
  <si>
    <t>5910.4</t>
  </si>
  <si>
    <t>5910.5</t>
  </si>
  <si>
    <t>5910.7</t>
  </si>
  <si>
    <t>6200.8</t>
  </si>
  <si>
    <t>6200.9</t>
  </si>
  <si>
    <t>6200.12</t>
  </si>
  <si>
    <t>6400.1</t>
  </si>
  <si>
    <t>6400.8</t>
  </si>
  <si>
    <t>6400.9</t>
  </si>
  <si>
    <t>6400.3</t>
  </si>
  <si>
    <t>6400.4</t>
  </si>
  <si>
    <t>6400.5</t>
  </si>
  <si>
    <t>6400.6</t>
  </si>
  <si>
    <t>7400.4</t>
  </si>
  <si>
    <t>201.1</t>
  </si>
  <si>
    <t>Is it company policy to have  safety stock inventory reports for critical equipment and stand-by equipment?</t>
  </si>
  <si>
    <t>For Owner/Managers</t>
  </si>
  <si>
    <r>
      <t>6400.10, 6400.11 &amp; 6400.12 are alternatives to 6400.1, 6400.8 &amp; 6400.9</t>
    </r>
    <r>
      <rPr>
        <b/>
        <sz val="16"/>
        <rFont val="Arial"/>
        <family val="2"/>
      </rPr>
      <t xml:space="preserve">
For 3rd-party Ship Managers</t>
    </r>
  </si>
  <si>
    <t>6400.10</t>
  </si>
  <si>
    <t>Revision Code</t>
  </si>
  <si>
    <r>
      <t>Particulate Matter (PM) Emissions</t>
    </r>
    <r>
      <rPr>
        <b/>
        <sz val="18"/>
        <rFont val="Arial"/>
        <family val="2"/>
      </rPr>
      <t xml:space="preserve">   </t>
    </r>
  </si>
  <si>
    <t>Is an evaluation of the Hot Work permit made (permit shows the appropriate safety precautions relevant to the location of work)?</t>
  </si>
  <si>
    <t>1200.7</t>
  </si>
  <si>
    <t>2120.2</t>
  </si>
  <si>
    <t>Is the working language between the office and the vessels defined?</t>
  </si>
  <si>
    <t xml:space="preserve">Ship Recycling - Policy for ships due to be recycled    </t>
  </si>
  <si>
    <t>For Owner / Managers only (Not applicable to 3rd-party ship managers)</t>
  </si>
  <si>
    <t>Ship Recycling - Inventory of Hazardous Materials</t>
  </si>
  <si>
    <t>7300.2</t>
  </si>
  <si>
    <t>Does the company use weather routing services for ships on long haul voyages?</t>
  </si>
  <si>
    <t>Does the company have a procedure in order to report an incident to the nearest coastal state in the event of the ship being abandoned or if a report from the ship is incomplete or unobtainable?</t>
  </si>
  <si>
    <t>Are valid documents available at all relevant locations?</t>
  </si>
  <si>
    <t>111.3</t>
  </si>
  <si>
    <t>Are changes to documents reviewed and approved by authorised personnel?</t>
  </si>
  <si>
    <t>Are the Management System (MS) Manuals maintained and updated?</t>
  </si>
  <si>
    <t>SOLAS 1974</t>
  </si>
  <si>
    <t>SOLAS Certificates</t>
  </si>
  <si>
    <t>MARPOL 73/78</t>
  </si>
  <si>
    <t>Prevention of pollution by garbage</t>
  </si>
  <si>
    <t>7300.8</t>
  </si>
  <si>
    <t>PURCHASING DEPT.</t>
  </si>
  <si>
    <t>TECHNICAL DEPT.</t>
  </si>
  <si>
    <t>Are all senior and deck officers conversant with the English language for maritime communication?</t>
  </si>
  <si>
    <t>106.13</t>
  </si>
  <si>
    <t>MACHINERY / ENGINE OPERATIONS</t>
  </si>
  <si>
    <t>3100.1</t>
  </si>
  <si>
    <t>3100.2</t>
  </si>
  <si>
    <t>3100.3</t>
  </si>
  <si>
    <t>Is/are (a) designated person(s) assigned in the office?</t>
  </si>
  <si>
    <t>104.3</t>
  </si>
  <si>
    <t>105.1</t>
  </si>
  <si>
    <t>105.6</t>
  </si>
  <si>
    <r>
      <t xml:space="preserve">Indicates that the minimum score for the relevant element is "0", hence a finding will </t>
    </r>
    <r>
      <rPr>
        <i/>
        <sz val="16"/>
        <rFont val="Arial"/>
        <family val="2"/>
      </rPr>
      <t>not</t>
    </r>
    <r>
      <rPr>
        <sz val="16"/>
        <rFont val="Arial"/>
        <family val="2"/>
      </rPr>
      <t xml:space="preserve"> be issued.</t>
    </r>
  </si>
  <si>
    <t>ELEMENTS WITH NO 
MINIMUM SCORE</t>
  </si>
  <si>
    <t>Is the Master of a vessel fully conversant with the Company's Management Systems?</t>
  </si>
  <si>
    <t>Do office personnel receive training/courses with regard to the ISM Code and are they consistent with the  MS manuals?</t>
  </si>
  <si>
    <t>Provisions concerning Reports on Incidents Involving Harmful Substances (Protocol 1)</t>
  </si>
  <si>
    <t>REPORTS AND ANALYSES OF NON-CONFORMATIES, ACCIDENTS AND  HAZARDOUS OCCURENCES</t>
  </si>
  <si>
    <t>Is it company policy that the vessels have a compressor for the refilling of air cylinders for breathing apparatus?</t>
  </si>
  <si>
    <t>Are internal audits held on board the ships?</t>
  </si>
  <si>
    <t>106.9</t>
  </si>
  <si>
    <t xml:space="preserve">Is standard composition of crew documented in company policy?  </t>
  </si>
  <si>
    <t>106.10</t>
  </si>
  <si>
    <t>Measures taken to reduce NOx emissions</t>
  </si>
  <si>
    <t>1200.1</t>
  </si>
  <si>
    <t>1600.5</t>
  </si>
  <si>
    <t>1600.6</t>
  </si>
  <si>
    <t>1200.2</t>
  </si>
  <si>
    <t>2300.1</t>
  </si>
  <si>
    <t>106.11</t>
  </si>
  <si>
    <t>NOT APPLICABLE</t>
  </si>
  <si>
    <t>6300.5</t>
  </si>
  <si>
    <t>1600.4</t>
  </si>
  <si>
    <t>Is the entity who is responsible for the operations of the ship clearly defined ? (Owner or entity)</t>
  </si>
  <si>
    <t xml:space="preserve">Certificate Holder name:   </t>
  </si>
  <si>
    <t xml:space="preserve">Date of Office Audit:   </t>
  </si>
  <si>
    <t>1200.12</t>
  </si>
  <si>
    <t>5821.6</t>
  </si>
  <si>
    <t>5821.7</t>
  </si>
  <si>
    <t>5821.8</t>
  </si>
  <si>
    <t>Is it company policy that the 2nd officer (deck) must complete an approved advanced training for oil tanker cargo operations? (As a minimum, the program should comply with STCW 2010 including Manila amendments Reg V/1-1)</t>
  </si>
  <si>
    <t>106.12</t>
  </si>
  <si>
    <t>Compliance with General Provisions</t>
  </si>
  <si>
    <t>103.3</t>
  </si>
  <si>
    <t>103.4</t>
  </si>
  <si>
    <t>104.1</t>
  </si>
  <si>
    <t>Environmental Ship Index (ESI)</t>
  </si>
  <si>
    <t>7400.1</t>
  </si>
  <si>
    <t>7400.2</t>
  </si>
  <si>
    <t>7500.1</t>
  </si>
  <si>
    <t>MASTER'S RESPONSIBILITY AND AUTHORITY</t>
  </si>
  <si>
    <t>Does the company have procedures for the preparation of plans and instructions for key shipboard operations concerning safety of the ship and prevention of pollution?</t>
  </si>
  <si>
    <t>6110.6</t>
  </si>
  <si>
    <t>Does the company have instructions/procedures for the reporting of 
non-conformities/ near misses?</t>
  </si>
  <si>
    <t>Is a maintenance checklist used regarding the (monthly) maintenance inspection?</t>
  </si>
  <si>
    <t>Do arrangements include a provision for masters and officers to receive an adequate introduction and continuous update of the company's safety and environmental system?</t>
  </si>
  <si>
    <r>
      <t>MANAGEMENT</t>
    </r>
    <r>
      <rPr>
        <b/>
        <sz val="16"/>
        <color indexed="57"/>
        <rFont val="Arial"/>
        <family val="2"/>
      </rPr>
      <t xml:space="preserve"> </t>
    </r>
    <r>
      <rPr>
        <b/>
        <sz val="16"/>
        <color indexed="10"/>
        <rFont val="Arial"/>
        <family val="2"/>
      </rPr>
      <t>ELEMENTS</t>
    </r>
  </si>
  <si>
    <t>218</t>
  </si>
  <si>
    <t xml:space="preserve">Noise Levels On Board Ships </t>
  </si>
  <si>
    <t>Is it company policy that the ships are surveyed for the measurement of noise level and the results recorded in the noise survey report in accordance with the Res MSC.337(91)?</t>
  </si>
  <si>
    <t>218.1</t>
  </si>
  <si>
    <t>218.2</t>
  </si>
  <si>
    <t>Is it company policy to identify areas of the vessels based on the noise levels and to place relevant visible warning notices at the entrance to these areas? (IMO noise symbols)</t>
  </si>
  <si>
    <t>1700</t>
  </si>
  <si>
    <t>Noise and Vibration Management</t>
  </si>
  <si>
    <t>1700.1</t>
  </si>
  <si>
    <t>Is it company policy to verify the noise survey report every 5 years?</t>
  </si>
  <si>
    <t>1700.2</t>
  </si>
  <si>
    <t>Is it company policy that the crew entering spaces where noise levels exceed 85db(a) should wear hearing protectors which meet the requirements of the HML(High-Medium-Low) method (ISO 4869-2:1994)?</t>
  </si>
  <si>
    <t>1700.3</t>
  </si>
  <si>
    <t>Is it company policy to periodically inspect the noise and vibration of all machinery equipment and rectify any abnormalities?</t>
  </si>
  <si>
    <t>1700.4</t>
  </si>
  <si>
    <t xml:space="preserve">Is it company policy to take appropriate measures in order to protect the crew from cargo handling equipment noise if it exceeds 85db(a) (by taking into account technical solutions and/or exposure limits)? </t>
  </si>
  <si>
    <t>Noise Mitigation and Health Hazards</t>
  </si>
  <si>
    <t>1700.5</t>
  </si>
  <si>
    <t>Does the SMS include the following?
1.Hearing protection;
2.Exposure limits;
3.Training regarding noise and health hazards.</t>
  </si>
  <si>
    <t>1700.6</t>
  </si>
  <si>
    <t>Does the company provide the crew with a hearing conservation programme which includes the following:
1.Hazards of high and long duration of noise exposure;
2.Maintenance of audiometric test records; 
3.Periodic  analysis of records and hearing acuity of individuals with high hearing loss.</t>
  </si>
  <si>
    <t>1700.7</t>
  </si>
  <si>
    <t>1700.8</t>
  </si>
  <si>
    <t>Is it company policy to determine the noise exposure level of each rating/officer by taking into account the job profile, time spent by each crew member in different work spaces? (ISO 9612:2009 procedure)</t>
  </si>
  <si>
    <t>1710</t>
  </si>
  <si>
    <t>Underwater Noise and Vibration Management</t>
  </si>
  <si>
    <t>1710.1</t>
  </si>
  <si>
    <t>1710.2</t>
  </si>
  <si>
    <t>1710.3</t>
  </si>
  <si>
    <t>Does the company take any additional maintenance routines (e.g. polishing/coating) to reduce cavitation from the propeller?</t>
  </si>
  <si>
    <t>Noise/Vibration Monitoring and Measures</t>
  </si>
  <si>
    <t>350.4</t>
  </si>
  <si>
    <t>Is it a company policy to designate a person responsible for execution of the garbage 
management onboard?</t>
  </si>
  <si>
    <t>5200.16</t>
  </si>
  <si>
    <t>5200.17</t>
  </si>
  <si>
    <t xml:space="preserve">5200.18 </t>
  </si>
  <si>
    <t xml:space="preserve">5200.19 </t>
  </si>
  <si>
    <t>Does the company have a reporting system on lack of availability of reception facilities for certain types of garbage? (such as GISIS by IMO or equivalent)</t>
  </si>
  <si>
    <t>5200.20</t>
  </si>
  <si>
    <t>Is it a company policy that plastic is never incinerated?</t>
  </si>
  <si>
    <t>5200.22</t>
  </si>
  <si>
    <t>5200.25</t>
  </si>
  <si>
    <t xml:space="preserve">Is it a company policy that all incinerated ashes and clinkers are always delivered to the port reception facilities? </t>
  </si>
  <si>
    <t>5200.28</t>
  </si>
  <si>
    <t>Waste Management / Garbage Handling Onboard</t>
  </si>
  <si>
    <t>7200</t>
  </si>
  <si>
    <t>7200.7</t>
  </si>
  <si>
    <t>7200.6</t>
  </si>
  <si>
    <t xml:space="preserve">Is it company policy to employ extra deck officers onboard in addition to what is required by minimum safe manning document? </t>
  </si>
  <si>
    <t xml:space="preserve">Is it company policy to employ extra engine officers onboard in addition to what is required by minimum safe manning document? </t>
  </si>
  <si>
    <t xml:space="preserve">Is it company policy to employ extra deck ratings onboard in addition to what is required by minimum safe manning document? </t>
  </si>
  <si>
    <t xml:space="preserve">Is it company policy to employ extra engine ratings onboard in addition to what is required by minimum safe manning document? </t>
  </si>
  <si>
    <t>7200.8</t>
  </si>
  <si>
    <t>7200.9</t>
  </si>
  <si>
    <t>Is it company policy to employ riding squads to carry out extensive maintenance jobs ?</t>
  </si>
  <si>
    <t>Is it company policy that manufacturer service engineers routinely attend the vessel or provide remote monitoring assistance for maintenance/repair of technical equipment or systems ?</t>
  </si>
  <si>
    <t>Is it company policy to hire an electrical officer in addition to the engine officers required by the safe manning document?</t>
  </si>
  <si>
    <r>
      <t>Extra Personnel</t>
    </r>
    <r>
      <rPr>
        <sz val="16"/>
        <rFont val="Arial"/>
        <family val="2"/>
      </rPr>
      <t>, Additional Green Award Requirement</t>
    </r>
  </si>
  <si>
    <t>Is it company policy that all onboard personnel are trained and qualified according to the approved Basic training for Oil tanker cargo operations? (as STCW 2010 including Manila amendments Reg V/1-1)
(If training comprises at least 3 months approved seagoing service on tankers (instead of an approved  tanker familiarization course) this should include onboard computer-based training (CBT) and a documented system showing participation and qualifications).</t>
  </si>
  <si>
    <t>Does the company provide "onboard assessment/train the trainer" courses for the onboard management (IMO 1.30) ?</t>
  </si>
  <si>
    <t>Does the company provide simulator training /courses for officers involved in cargo and ballast handling (IMO 2.06) ?</t>
  </si>
  <si>
    <t xml:space="preserve">Does the company provide "Marine Environmental Awareness" course (IMO 1.38) for all the ship personnel? </t>
  </si>
  <si>
    <t>7300.21</t>
  </si>
  <si>
    <t>7300.22</t>
  </si>
  <si>
    <t xml:space="preserve">Does the company provide "Marine Environmental Awareness"  (IMO 1.38) to the HSQE manager ? </t>
  </si>
  <si>
    <t>Does the company provide bridge team management/ bridge resource management training / course for all deck officers (IMO 1.22) ?</t>
  </si>
  <si>
    <t>7300.19</t>
  </si>
  <si>
    <t>Does the company provide engine room resource management training/courses for all engine officers ?</t>
  </si>
  <si>
    <t>7300.20</t>
  </si>
  <si>
    <t>Does the company have a structured program for refresher and updated training of company related courses at suitable intervals for office and shipboard personnel?</t>
  </si>
  <si>
    <t>7300.14</t>
  </si>
  <si>
    <t>7400</t>
  </si>
  <si>
    <r>
      <t>Familiarization</t>
    </r>
    <r>
      <rPr>
        <sz val="16"/>
        <rFont val="Arial"/>
        <family val="2"/>
      </rPr>
      <t>, Additional Green Award Requirements</t>
    </r>
  </si>
  <si>
    <t>7400.9</t>
  </si>
  <si>
    <t>7400.8</t>
  </si>
  <si>
    <t>Is it company policy that the shipboard crew after a period of absence or leave has been provided with familiarization of changes with regard to the operations/machinery which is related to their position ?</t>
  </si>
  <si>
    <t>Does the company have a method in which senior officers are deployed onboard within the company fleet? (eg. Senior officers returning to the same vessel)</t>
  </si>
  <si>
    <t>Does the company have a method in which junior officers are deployed onboard within the company fleet? (eg. Junior officers rotating among the companies fleet)</t>
  </si>
  <si>
    <t>Is it company policy that a company format handover report is requested from all off-signing officers onboard ?</t>
  </si>
  <si>
    <t>7500</t>
  </si>
  <si>
    <t>Safe Manning and Fatigue Management</t>
  </si>
  <si>
    <t>7500.4</t>
  </si>
  <si>
    <t>7500.5</t>
  </si>
  <si>
    <t>Are reports of work/rest hours reviewed on regular basis ?</t>
  </si>
  <si>
    <t>Is there a company policy to monitor and address non compliance on STCW 2010 Manila amendments of work/rest hours ?</t>
  </si>
  <si>
    <t>7500.7</t>
  </si>
  <si>
    <t>Is it company practice to design a newbuild ship in such a manner to attenuate/reduce underwater noise?</t>
  </si>
  <si>
    <t>ECDIS (Compulsory carriage of ECDIS)</t>
  </si>
  <si>
    <t xml:space="preserve">If carriage of ECDIS is compulsory, is it a company policy for the ECDIS to be type-approved according to Res A 817(19)  as amended by MSC 64 (67) and MSC 86 (70) or MSC.232(82)? </t>
  </si>
  <si>
    <t>Is it a company policy that an acceptable back-up arrangement is in place? (an independent  type-approved ECDIS with an independent  position fixing system using official Electronic Navigational Charts (or a combination of official ENCs and Raster Navigational Charts) or a full / reduced folio of up-to-date paper charts, as relevant to the ship's voyage)</t>
  </si>
  <si>
    <t>Training  &amp; Onboard Use of ECDIS (Compulsory carriage of ECDIS)</t>
  </si>
  <si>
    <t>Is it a company policy that a risk assessment is carried out for the operation of ECDIS which identifies and controls the hazards when using ENCs and (if used) when ECDIS is in RCDS mode?</t>
  </si>
  <si>
    <t>Does the company have a contract for automatic supply of new hydrographic publications?</t>
  </si>
  <si>
    <t>Does the company have a contract for electronic update of hydrographic publications? 
(eg. Temporary and Preliminary NtM)</t>
  </si>
  <si>
    <t xml:space="preserve"> Is it a company policy to include navigational equipment in electronic Planned Maintenance System?</t>
  </si>
  <si>
    <t>Is the company aware of the vessel´s critical areas transiting?</t>
  </si>
  <si>
    <t>2100.15</t>
  </si>
  <si>
    <t>Is it a company policy to equip vessels with  the multi constellation GNSS receivers?</t>
  </si>
  <si>
    <t>2100.16</t>
  </si>
  <si>
    <t>Is it a company policy to equip vessels with the eLoran receivers?</t>
  </si>
  <si>
    <t>2100.17</t>
  </si>
  <si>
    <t>Is it a company policy that the position for all stages of voyage is compared with a different method of positioning than GPS?</t>
  </si>
  <si>
    <t>2111</t>
  </si>
  <si>
    <t>Electronic chart display &amp; information systems / ECDIS</t>
  </si>
  <si>
    <t>2111.3</t>
  </si>
  <si>
    <t>Does the company provide navigational procedures concerning the use of ECDIS?</t>
  </si>
  <si>
    <t>2111.4</t>
  </si>
  <si>
    <t>Is it a company policy to list ECDIS as critical equipment and integrate into PMS? (hardware and software)</t>
  </si>
  <si>
    <t>2111.5</t>
  </si>
  <si>
    <t>Is it a company policy that ECDIS is tested according to IHO ECDIS data presentation and performance check with a use of test data set after every update of the software (including back up)?</t>
  </si>
  <si>
    <t>2111.6</t>
  </si>
  <si>
    <t>Is it a company policy that regardless of the generic training the crew is familiarised with the ECDIS unit(s) installed onboard according to the Industry Recommendations for ECDIS Familiarisation?</t>
  </si>
  <si>
    <t>2111.7</t>
  </si>
  <si>
    <t>Is it a company policy to provide structured ECDIS training(s) for all officers on top of the generic training (besides the familiarization onboard in R2111.6)?</t>
  </si>
  <si>
    <t>2111.8</t>
  </si>
  <si>
    <t>Does the company have a contract / agreement with ECDIS manufacturer in relation to the maintenance of the software?</t>
  </si>
  <si>
    <t>2111.11</t>
  </si>
  <si>
    <t>Does the company have a standard for display settings (layers) of ECDIS for various navigation conditions (arrival / departure - coastal - deep sea)?</t>
  </si>
  <si>
    <t>2111.12</t>
  </si>
  <si>
    <t>Is it a company policy that the vessels have a basic folio of paper charts (in case second ECDIS is a back up system)?</t>
  </si>
  <si>
    <t>Applicable to the companies with ships for which carriage of ECDIS is compulsory</t>
  </si>
  <si>
    <t>Is it company policy to have a ship administrator onboard ? (In addition to the standard complement and extra deck-officers and -ratings above)?</t>
  </si>
  <si>
    <t>5500</t>
  </si>
  <si>
    <t>Sewage Management</t>
  </si>
  <si>
    <t>5500.2</t>
  </si>
  <si>
    <t>5500.4</t>
  </si>
  <si>
    <t>Does the company have a procedure to monitor and address any non-compliance in the effluent standards?</t>
  </si>
  <si>
    <t>5510</t>
  </si>
  <si>
    <t>Grey Water Management</t>
  </si>
  <si>
    <t>5510.1</t>
  </si>
  <si>
    <t>Is it company policy to install a sewage treatment plant capable of treating grey water?</t>
  </si>
  <si>
    <t>5510.2</t>
  </si>
  <si>
    <t>Is it company policy to not discharge grey water within coastal and port areas?</t>
  </si>
  <si>
    <t>2100.18</t>
  </si>
  <si>
    <t>2100.19</t>
  </si>
  <si>
    <r>
      <rPr>
        <b/>
        <u/>
        <sz val="16"/>
        <rFont val="Arial"/>
        <family val="2"/>
      </rPr>
      <t>Alternative to 2100.18</t>
    </r>
    <r>
      <rPr>
        <sz val="16"/>
        <rFont val="Arial"/>
        <family val="2"/>
      </rPr>
      <t>: Do the vessels have a capability to receive comprehensive weather information from the office or from coastal stations / platforms?</t>
    </r>
  </si>
  <si>
    <t>7400.10</t>
  </si>
  <si>
    <t>In those cases when junior or senior officers are transferred to another class of ship that differ considerably from where their experience lie, is an onboard appropriate operational experience with previous off-signing officers implemented for a specific minimum period?</t>
  </si>
  <si>
    <r>
      <t xml:space="preserve">Does the company install a class approved stern tube </t>
    </r>
    <r>
      <rPr>
        <u/>
        <sz val="16"/>
        <rFont val="Arial"/>
        <family val="2"/>
      </rPr>
      <t>water</t>
    </r>
    <r>
      <rPr>
        <sz val="16"/>
        <rFont val="Arial"/>
        <family val="2"/>
      </rPr>
      <t xml:space="preserve"> lubricated system which uses </t>
    </r>
    <r>
      <rPr>
        <u/>
        <sz val="16"/>
        <rFont val="Arial"/>
        <family val="2"/>
      </rPr>
      <t>sea water</t>
    </r>
    <r>
      <rPr>
        <sz val="16"/>
        <rFont val="Arial"/>
        <family val="2"/>
      </rPr>
      <t xml:space="preserve"> as a lubricant? (system includes water conditioning and monitoring equipment)</t>
    </r>
  </si>
  <si>
    <t>5810.6</t>
  </si>
  <si>
    <r>
      <rPr>
        <b/>
        <u/>
        <sz val="16"/>
        <rFont val="Arial"/>
        <family val="2"/>
      </rPr>
      <t xml:space="preserve">Alternative for 5810.1 &amp; 5810.3: </t>
    </r>
    <r>
      <rPr>
        <sz val="16"/>
        <rFont val="Arial"/>
        <family val="2"/>
      </rPr>
      <t xml:space="preserve">
Does the company install a class approved stern tube </t>
    </r>
    <r>
      <rPr>
        <u/>
        <sz val="16"/>
        <rFont val="Arial"/>
        <family val="2"/>
      </rPr>
      <t>water</t>
    </r>
    <r>
      <rPr>
        <sz val="16"/>
        <rFont val="Arial"/>
        <family val="2"/>
      </rPr>
      <t xml:space="preserve"> lubricated system which uses </t>
    </r>
    <r>
      <rPr>
        <u/>
        <sz val="16"/>
        <rFont val="Arial"/>
        <family val="2"/>
      </rPr>
      <t>fresh water</t>
    </r>
    <r>
      <rPr>
        <sz val="16"/>
        <rFont val="Arial"/>
        <family val="2"/>
      </rPr>
      <t xml:space="preserve"> as a lubricant? (system includes water and conditioning and monitoring equipment)
*Additives used to maintain the condition of the water should be environmentally friendly.</t>
    </r>
  </si>
  <si>
    <r>
      <t xml:space="preserve">Is it company policy that a condition assessment for </t>
    </r>
    <r>
      <rPr>
        <u/>
        <sz val="16"/>
        <rFont val="Arial"/>
        <family val="2"/>
      </rPr>
      <t>Hull</t>
    </r>
    <r>
      <rPr>
        <sz val="16"/>
        <rFont val="Arial"/>
        <family val="2"/>
      </rPr>
      <t xml:space="preserve"> will be carried out on vessels more than </t>
    </r>
    <r>
      <rPr>
        <u/>
        <sz val="16"/>
        <rFont val="Arial"/>
        <family val="2"/>
      </rPr>
      <t>15 years old</t>
    </r>
    <r>
      <rPr>
        <sz val="16"/>
        <rFont val="Arial"/>
        <family val="2"/>
      </rPr>
      <t xml:space="preserve">, or by the </t>
    </r>
    <r>
      <rPr>
        <u/>
        <sz val="16"/>
        <rFont val="Arial"/>
        <family val="2"/>
      </rPr>
      <t>end of the 3rd special survey</t>
    </r>
    <r>
      <rPr>
        <sz val="16"/>
        <rFont val="Arial"/>
        <family val="2"/>
      </rPr>
      <t>, whichever is earlier?</t>
    </r>
  </si>
  <si>
    <r>
      <t xml:space="preserve">Is it company policy that a condition assessment for </t>
    </r>
    <r>
      <rPr>
        <u/>
        <sz val="16"/>
        <rFont val="Arial"/>
        <family val="2"/>
      </rPr>
      <t>Cargo Systems</t>
    </r>
    <r>
      <rPr>
        <sz val="16"/>
        <rFont val="Arial"/>
        <family val="2"/>
      </rPr>
      <t xml:space="preserve"> will be carried out on vessels more than </t>
    </r>
    <r>
      <rPr>
        <u/>
        <sz val="16"/>
        <rFont val="Arial"/>
        <family val="2"/>
      </rPr>
      <t>15 years old</t>
    </r>
    <r>
      <rPr>
        <sz val="16"/>
        <rFont val="Arial"/>
        <family val="2"/>
      </rPr>
      <t xml:space="preserve">, or by the </t>
    </r>
    <r>
      <rPr>
        <u/>
        <sz val="16"/>
        <rFont val="Arial"/>
        <family val="2"/>
      </rPr>
      <t>end of the 3rd special survey</t>
    </r>
    <r>
      <rPr>
        <sz val="16"/>
        <rFont val="Arial"/>
        <family val="2"/>
      </rPr>
      <t>, whichever is earlier?</t>
    </r>
  </si>
  <si>
    <r>
      <t xml:space="preserve">Is it company policy that a condition assessment for </t>
    </r>
    <r>
      <rPr>
        <u/>
        <sz val="16"/>
        <rFont val="Arial"/>
        <family val="2"/>
      </rPr>
      <t>Machinery</t>
    </r>
    <r>
      <rPr>
        <sz val="16"/>
        <rFont val="Arial"/>
        <family val="2"/>
      </rPr>
      <t xml:space="preserve"> will be carried out on vessels more than </t>
    </r>
    <r>
      <rPr>
        <u/>
        <sz val="16"/>
        <rFont val="Arial"/>
        <family val="2"/>
      </rPr>
      <t>15 years old</t>
    </r>
    <r>
      <rPr>
        <sz val="16"/>
        <rFont val="Arial"/>
        <family val="2"/>
      </rPr>
      <t xml:space="preserve">, or by the </t>
    </r>
    <r>
      <rPr>
        <u/>
        <sz val="16"/>
        <rFont val="Arial"/>
        <family val="2"/>
      </rPr>
      <t>end of the 3rd special survey</t>
    </r>
    <r>
      <rPr>
        <sz val="16"/>
        <rFont val="Arial"/>
        <family val="2"/>
      </rPr>
      <t xml:space="preserve">, whichever is earlier? </t>
    </r>
  </si>
  <si>
    <r>
      <t xml:space="preserve">Is it company policy to request ship owners to carry out condition assessment for </t>
    </r>
    <r>
      <rPr>
        <u/>
        <sz val="16"/>
        <rFont val="Arial"/>
        <family val="2"/>
      </rPr>
      <t>Hull</t>
    </r>
    <r>
      <rPr>
        <sz val="16"/>
        <rFont val="Arial"/>
        <family val="2"/>
      </rPr>
      <t xml:space="preserve"> on vessels more than </t>
    </r>
    <r>
      <rPr>
        <u/>
        <sz val="16"/>
        <rFont val="Arial"/>
        <family val="2"/>
      </rPr>
      <t>15 years old</t>
    </r>
    <r>
      <rPr>
        <sz val="16"/>
        <rFont val="Arial"/>
        <family val="2"/>
      </rPr>
      <t xml:space="preserve">, or by the </t>
    </r>
    <r>
      <rPr>
        <u/>
        <sz val="16"/>
        <rFont val="Arial"/>
        <family val="2"/>
      </rPr>
      <t>end of the 3rd special survey</t>
    </r>
    <r>
      <rPr>
        <sz val="16"/>
        <rFont val="Arial"/>
        <family val="2"/>
      </rPr>
      <t>, whichever is earlier?</t>
    </r>
  </si>
  <si>
    <r>
      <t xml:space="preserve">Is it company policy to request ship owners to carry out condition assessment for </t>
    </r>
    <r>
      <rPr>
        <u/>
        <sz val="16"/>
        <rFont val="Arial"/>
        <family val="2"/>
      </rPr>
      <t>Cargo Systems</t>
    </r>
    <r>
      <rPr>
        <sz val="16"/>
        <rFont val="Arial"/>
        <family val="2"/>
      </rPr>
      <t xml:space="preserve"> on vessels more than </t>
    </r>
    <r>
      <rPr>
        <u/>
        <sz val="16"/>
        <rFont val="Arial"/>
        <family val="2"/>
      </rPr>
      <t>15 years old</t>
    </r>
    <r>
      <rPr>
        <sz val="16"/>
        <rFont val="Arial"/>
        <family val="2"/>
      </rPr>
      <t xml:space="preserve">, or by the </t>
    </r>
    <r>
      <rPr>
        <u/>
        <sz val="16"/>
        <rFont val="Arial"/>
        <family val="2"/>
      </rPr>
      <t>end of the 3rd special survey</t>
    </r>
    <r>
      <rPr>
        <sz val="16"/>
        <rFont val="Arial"/>
        <family val="2"/>
      </rPr>
      <t>, whichever is earlier?</t>
    </r>
  </si>
  <si>
    <r>
      <t xml:space="preserve">Is it company policy to request ship owners to carry out condition assessment for </t>
    </r>
    <r>
      <rPr>
        <u/>
        <sz val="16"/>
        <rFont val="Arial"/>
        <family val="2"/>
      </rPr>
      <t>Machinery</t>
    </r>
    <r>
      <rPr>
        <sz val="16"/>
        <rFont val="Arial"/>
        <family val="2"/>
      </rPr>
      <t xml:space="preserve"> on vessels more than </t>
    </r>
    <r>
      <rPr>
        <u/>
        <sz val="16"/>
        <rFont val="Arial"/>
        <family val="2"/>
      </rPr>
      <t>15 years old</t>
    </r>
    <r>
      <rPr>
        <sz val="16"/>
        <rFont val="Arial"/>
        <family val="2"/>
      </rPr>
      <t xml:space="preserve">, or by the </t>
    </r>
    <r>
      <rPr>
        <u/>
        <sz val="16"/>
        <rFont val="Arial"/>
        <family val="2"/>
      </rPr>
      <t>end of the 3rd special survey</t>
    </r>
    <r>
      <rPr>
        <sz val="16"/>
        <rFont val="Arial"/>
        <family val="2"/>
      </rPr>
      <t>, whichever is earlier?</t>
    </r>
  </si>
  <si>
    <t>Is it company policy that newly employed personnel are provided with familiarization  with regard to operations/machinery which is related to their position ?</t>
  </si>
  <si>
    <r>
      <rPr>
        <b/>
        <u/>
        <sz val="16"/>
        <rFont val="Arial"/>
        <family val="2"/>
      </rPr>
      <t xml:space="preserve">Alternative for 5810.1 &amp; 5810.6: </t>
    </r>
    <r>
      <rPr>
        <sz val="16"/>
        <rFont val="Arial"/>
        <family val="2"/>
      </rPr>
      <t xml:space="preserve">
Is there a company policy to fit vessels with a class approved stern tube lubrication system with an </t>
    </r>
    <r>
      <rPr>
        <u/>
        <sz val="16"/>
        <rFont val="Arial"/>
        <family val="2"/>
      </rPr>
      <t>air type</t>
    </r>
    <r>
      <rPr>
        <sz val="16"/>
        <rFont val="Arial"/>
        <family val="2"/>
      </rPr>
      <t xml:space="preserve"> or </t>
    </r>
    <r>
      <rPr>
        <u/>
        <sz val="16"/>
        <rFont val="Arial"/>
        <family val="2"/>
      </rPr>
      <t>void space seal</t>
    </r>
    <r>
      <rPr>
        <sz val="16"/>
        <rFont val="Arial"/>
        <family val="2"/>
      </rPr>
      <t>?</t>
    </r>
  </si>
  <si>
    <t>Are all seafarers subject to an unannounced alcohol testing on board as initiated by the office? (Approved test equipment to be available on board)</t>
  </si>
  <si>
    <t>Are all seafarers subject to shore-based drug and alcohol testing at least once in last 12 months?</t>
  </si>
  <si>
    <t>1610</t>
  </si>
  <si>
    <t>Cyber Risk Management</t>
  </si>
  <si>
    <t>1400.5</t>
  </si>
  <si>
    <t>1400.6</t>
  </si>
  <si>
    <r>
      <rPr>
        <b/>
        <u/>
        <sz val="16"/>
        <rFont val="Arial"/>
        <family val="2"/>
      </rPr>
      <t>Alternative to 1400.1 &amp; 1400.5</t>
    </r>
    <r>
      <rPr>
        <sz val="16"/>
        <rFont val="Arial"/>
        <family val="2"/>
      </rPr>
      <t>: In case crew members are not subject to shore-based drug and alcohol testing at least once in last 12 months, are all fleet vessels subject to unannounced drug and alcohol testing at least twice in 12 months by an external organisation?</t>
    </r>
  </si>
  <si>
    <t>1400.7</t>
  </si>
  <si>
    <t>Does the company contract an external drug and alcohol test organization to monitor fleet vessels for next due vessel tests such that the organization can appropriately decide themselves location and date of attendance?</t>
  </si>
  <si>
    <t>s</t>
  </si>
  <si>
    <t>1610.1</t>
  </si>
  <si>
    <t>1610.3</t>
  </si>
  <si>
    <t>Does the cyber risk policy differentiate between IT (information technology) and OT (operational technology) systems?</t>
  </si>
  <si>
    <t>1610.4</t>
  </si>
  <si>
    <t>Does the cyber risk policy focus on elements such as third-party access and bring your own device (BYOD) in the office?</t>
  </si>
  <si>
    <t>1610.5</t>
  </si>
  <si>
    <t>Does the company designate and train personnel as appropriate to identify and respond to cyber threats to the company's information technology systems?</t>
  </si>
  <si>
    <t>Does the company have a policy in place to build new ships equipped with cyber secure systems and components?</t>
  </si>
  <si>
    <t>1610.6</t>
  </si>
  <si>
    <t xml:space="preserve">If others = </t>
  </si>
  <si>
    <r>
      <t xml:space="preserve">Does the company take any of the following measures to reduce underwater noise and vibration:
1.Installation of state of art propellers (With reduced cavitation);
2.Wake conditioning devices;
3.Installation of air injection propeller;
4.Vibration isolators mounted on the diesel generators;
5. Installation of propeller boss cap with fins;
6. Others = </t>
    </r>
    <r>
      <rPr>
        <sz val="16"/>
        <color rgb="FF339966"/>
        <rFont val="Arial"/>
        <family val="2"/>
      </rPr>
      <t>*fill during audit*</t>
    </r>
    <r>
      <rPr>
        <sz val="16"/>
        <rFont val="Arial"/>
        <family val="2"/>
      </rPr>
      <t>?</t>
    </r>
  </si>
  <si>
    <t>*fill during audit*</t>
  </si>
  <si>
    <t>(Only applicable to new ships (ships contracted to build on or after 1st July 2014) of a gross tonnage of 1,600 and above.)</t>
  </si>
  <si>
    <t>1510</t>
  </si>
  <si>
    <t>Emergency Oil Recovery</t>
  </si>
  <si>
    <t>1510.1</t>
  </si>
  <si>
    <t>1510.2</t>
  </si>
  <si>
    <t>Does the company equip its vessels (GA-certified) with a system providing emergency access to cargo tanks and bunker tanks (for example, from the vessel deck), should the vessel be submerged?</t>
  </si>
  <si>
    <t>Does the company ensure that its ships (GA-certified) carry an oil skimmer or a similar device that can be used in an emergency situation of oil spill overboard?</t>
  </si>
  <si>
    <t>1800</t>
  </si>
  <si>
    <t>Social Dimension / Sustainability</t>
  </si>
  <si>
    <t>1800.1</t>
  </si>
  <si>
    <t>1800.2</t>
  </si>
  <si>
    <t>1800.3</t>
  </si>
  <si>
    <t>1800.4</t>
  </si>
  <si>
    <t>1800.5</t>
  </si>
  <si>
    <t>1800.6</t>
  </si>
  <si>
    <t>1800.7</t>
  </si>
  <si>
    <t>1800.8</t>
  </si>
  <si>
    <t>1800.10</t>
  </si>
  <si>
    <t>1800.11</t>
  </si>
  <si>
    <t>1800.12</t>
  </si>
  <si>
    <t>A. Good Health &amp; Well-Being</t>
  </si>
  <si>
    <t>Does the company ensure that all vessels under its control have an ITF or similar agreement in place?</t>
  </si>
  <si>
    <t>Does the company have procedure regarding relieving shipboard personnel on compassionate grounds? (For example, in case of a family emergency)</t>
  </si>
  <si>
    <t>Is the company subscribed to any digital platform (web or app) that can be referred to by shipboard staff for seeking medical advice?</t>
  </si>
  <si>
    <t>Does the company ensure that the shipboard staff is aware of platforms (online/offline) providing access to emotional support networks to tackle mental health issues?</t>
  </si>
  <si>
    <t>B. Reduced Inequalities / Equal Opportunities / Diversity</t>
  </si>
  <si>
    <t>B.1 General</t>
  </si>
  <si>
    <t>Does the company have a policy focusing on subjects such as equal opportunities, equality and diversity, inclusion, anti-discrimination, anti-harassment, etc. to prevent and eliminate discrimination at workplace (office and ship)?</t>
  </si>
  <si>
    <t>Does the company have confidential reporting procedures enabling all employees to report harassment &amp; discrimination?</t>
  </si>
  <si>
    <t>Does the company take steps to create awareness among its staff (on shore &amp; off shore) and to ensure effective implementation of its policies focusing on subjects such as equal opportunities, equality and diversity, inclusion, anti-discrimination, anti-harassment, etc.?</t>
  </si>
  <si>
    <t>B.2 Gender-specific</t>
  </si>
  <si>
    <t xml:space="preserve">Does the company take steps to promote and achieve gender diversity/equality at office and on board vessels (at all levels)? </t>
  </si>
  <si>
    <t>C. Sustainability Reporting</t>
  </si>
  <si>
    <t>Does the company prepare and publish its performance on environmental, social and governance criteria annually (in line with internationally recognised frameworks, such as GRI, IIRC and SASB standards)?</t>
  </si>
  <si>
    <t>Is it company policy to familiarize engine room personnel with on board sludge and bilge water management procedures?</t>
  </si>
  <si>
    <t>Is it company policy to ensure that all engine room personnel are familiar with the system layout, drawings and manuals?</t>
  </si>
  <si>
    <r>
      <t xml:space="preserve">A. Clean Drains (Drains that are </t>
    </r>
    <r>
      <rPr>
        <b/>
        <u/>
        <sz val="16"/>
        <color indexed="8"/>
        <rFont val="Arial"/>
        <family val="2"/>
      </rPr>
      <t>normally not</t>
    </r>
    <r>
      <rPr>
        <b/>
        <sz val="16"/>
        <color indexed="8"/>
        <rFont val="Arial"/>
        <family val="2"/>
      </rPr>
      <t xml:space="preserve"> contaminated by oil)</t>
    </r>
  </si>
  <si>
    <t>Does the company have a policy that bilge water from the Clean drain tank (for the collection of "clean drains", as per MEPC.1/Circ.642) passes through 15 ppm oil content meter and alarm?</t>
  </si>
  <si>
    <t>5821.17</t>
  </si>
  <si>
    <t>B. Soot Collection Tank arrangement</t>
  </si>
  <si>
    <t>C. Oily bilge water tank arrangement</t>
  </si>
  <si>
    <t>Is it company policy to pump Oily bilge water from the Oily bilge water holding tank through the Oily Water Separator to the Clean water tank (rather than overboard discharge)?</t>
  </si>
  <si>
    <t>D. Oily water separator / Oil content meter</t>
  </si>
  <si>
    <r>
      <rPr>
        <b/>
        <u/>
        <sz val="16"/>
        <rFont val="Arial"/>
        <family val="2"/>
      </rPr>
      <t>N/A for vessels keel laid after 2005</t>
    </r>
    <r>
      <rPr>
        <sz val="16"/>
        <rFont val="Arial"/>
        <family val="2"/>
      </rPr>
      <t xml:space="preserve">
Is it company policy to install an oil content meter with an automatic stopping device capable of measuring the difference in emulsifying particles and oil, as per IMO resolution MEPC.107(49)</t>
    </r>
  </si>
  <si>
    <t>Are instructions available in the management system to avoid that the Oil Content Meter is flushed/diluted with clean water during Oily Water Separator operation or is an equipment or a protection system installed (e.g. White Box) to prevent illegal discharges of bilge water from machinery spaces?</t>
  </si>
  <si>
    <r>
      <rPr>
        <b/>
        <u/>
        <sz val="16"/>
        <rFont val="Arial"/>
        <family val="2"/>
      </rPr>
      <t>N/A for vessels keel laid after 2005</t>
    </r>
    <r>
      <rPr>
        <sz val="16"/>
        <rFont val="Arial"/>
        <family val="2"/>
      </rPr>
      <t xml:space="preserve">
Is it company policy to equip the Oily Water Separator with a re-circulating facility for testing purposes as per IMO resolution MEPC.107(49) 6.1.1. ?</t>
    </r>
  </si>
  <si>
    <t>5821.9 is an alternative to 5821.1 - 5821.8 &amp; 5821.17 (all the above)</t>
  </si>
  <si>
    <t>Is it company policy to improve the efficiency and capacity of the sludge handling system by installing:
- a tank or system with the sole purpose of removing large quantities of water from the sludge?
- a separate tank or system with the sole purpose of evaporating water from the sludge? 
- a separate tank or system with the purpose of mixing the sludge while incinerated (in incinerator or boiler)</t>
  </si>
  <si>
    <t>Does the company require the shipyard to develop an "Inventory of Hazardous Materials" (Part I) at the stage of design and/or construction? (requirement to be part of the building contract)</t>
  </si>
  <si>
    <t>Is each Green Award-certified company vessel in the possession of an "Inventory of Hazardous Materials" (Part I completed)?</t>
  </si>
  <si>
    <r>
      <t>Alternative to 5900.10:</t>
    </r>
    <r>
      <rPr>
        <sz val="16"/>
        <rFont val="Arial"/>
        <family val="2"/>
      </rPr>
      <t xml:space="preserve"> Has the company started the process to prepare Part I of the "Inventory of Hazardous Materials" with a target completion date for each Green Award certified vessel in the fleet?</t>
    </r>
  </si>
  <si>
    <t>5910.8</t>
  </si>
  <si>
    <t>Has a company policy been implemented within the Management System that end-of-life vessels will only be recycled at a recycling facility either compliant with the requirements of the Hong Kong Convention or on the EU-list? (regardless of being sold directly to a recycling facility or to a cash buyer)?</t>
  </si>
  <si>
    <t>Has a company procedure been implemented within the Management System to audit a recycling facility before concluding a "contract of sale"?</t>
  </si>
  <si>
    <t>5910.9</t>
  </si>
  <si>
    <t>Does the company disclose it's ship recycling policy in a public domain (such as company website) or via an environmental initiative such as SRTI (Ship Recycling Transparency Initiative)?</t>
  </si>
  <si>
    <t>Policy regarding monitoring the recycling of company vessels</t>
  </si>
  <si>
    <t>5910.10</t>
  </si>
  <si>
    <t>5910.11</t>
  </si>
  <si>
    <t>5910.12</t>
  </si>
  <si>
    <t>Has a company procedure been implemented within the Management System to deploy a full-time personnel at the recycling facility for the entire duration of recycling of the company vessels (to monitor and report the recycling process)?</t>
  </si>
  <si>
    <r>
      <rPr>
        <b/>
        <u/>
        <sz val="16"/>
        <rFont val="Arial"/>
        <family val="2"/>
      </rPr>
      <t>Alternative to 5910.10 &amp; 5910.12</t>
    </r>
    <r>
      <rPr>
        <sz val="16"/>
        <rFont val="Arial"/>
        <family val="2"/>
      </rPr>
      <t xml:space="preserve">
Has a company procedure been implemented within the Management System to hire third-parties (consultants or cash buyers) for continuous monitoring and reporting of the recycling process employed by the recycling facility to dismantle the company vessels?</t>
    </r>
  </si>
  <si>
    <r>
      <rPr>
        <b/>
        <u/>
        <sz val="16"/>
        <rFont val="Arial"/>
        <family val="2"/>
      </rPr>
      <t>Alternative to 5910.10 &amp; 5910.11</t>
    </r>
    <r>
      <rPr>
        <sz val="16"/>
        <rFont val="Arial"/>
        <family val="2"/>
      </rPr>
      <t xml:space="preserve">
Has a company procedure been implemented within the Management System to audit the recycling facility during the recycling of the company vessels?</t>
    </r>
  </si>
  <si>
    <t>5430.10</t>
  </si>
  <si>
    <t>Diesel Particulate Filter</t>
  </si>
  <si>
    <t>Diesel Oxidation Catalyst</t>
  </si>
  <si>
    <t>Electrostatic Precipitator</t>
  </si>
  <si>
    <t>Does the company use any one of the following measures on board one or more of its vessels to reduce PM emissions from main and/or auxiliary engines?</t>
  </si>
  <si>
    <t>5410.10</t>
  </si>
  <si>
    <t>Does the company use a continuous emission monitoring system (in-situ or extractive) for monitoring and recording NOx emissions?</t>
  </si>
  <si>
    <t>5410.20</t>
  </si>
  <si>
    <t>Does the company use any one of the following measures on board one or more of its vessels to reduce NOx emissions from main and/or auxiliary engines?</t>
  </si>
  <si>
    <t>Direct Water Injection</t>
  </si>
  <si>
    <t>Fuel Water Emulsification</t>
  </si>
  <si>
    <t>Intake Air Humidification</t>
  </si>
  <si>
    <t>A. Emission Monitoring</t>
  </si>
  <si>
    <t>B. Emission Reduction</t>
  </si>
  <si>
    <t xml:space="preserve">Does the company give guidance for an additional examination after unusual events such as long periods of inactivity, excessive loads, heat exposure, loading/discharge at swell ports, etc.? </t>
  </si>
  <si>
    <t>Is a log for "working days" of mooring wires and tails / fibre ropes maintained? (to predict the point of discard &amp; for evaluation of wire/rope performance )</t>
  </si>
  <si>
    <t>Is an annual technical report made by the Company's superintendent?</t>
  </si>
  <si>
    <t>Is it a company policy to enrol the vessels in a meteorological &amp; oceanographic service in a form of a software application?</t>
  </si>
  <si>
    <t>Slow Steaming</t>
  </si>
  <si>
    <t>5410.21</t>
  </si>
  <si>
    <t>Is it company policy to implement regulated slow steaming on some or all of the vessels within their fleet in an effort to reduce NOx emissions?</t>
  </si>
  <si>
    <t>C. Additional Questions</t>
  </si>
  <si>
    <t>Exhaust Gas Recirculation (EGR)</t>
  </si>
  <si>
    <t>5410.22</t>
  </si>
  <si>
    <t>5410.24</t>
  </si>
  <si>
    <t>Does the company’s PPE matrix include handling of caustic soda for exhaust gas recirculation?</t>
  </si>
  <si>
    <t>5410.25</t>
  </si>
  <si>
    <t>5410.26</t>
  </si>
  <si>
    <t>5410.27</t>
  </si>
  <si>
    <t>5410.28</t>
  </si>
  <si>
    <t>Selective Catalytic Reduction (SCR)</t>
  </si>
  <si>
    <t>Does the company take adequate measures to avoid the breakdown of the SCR unit?
Measures should include (all of) the following:
1. Requisition's of materials
2. Redundancy 
3. Effects of back pressure
4. Maintenance regimes of the SCR
5. Monitoring the condition of the catalyst.</t>
  </si>
  <si>
    <t>SOx Emissions</t>
  </si>
  <si>
    <t>5420.11</t>
  </si>
  <si>
    <t>Does the company use a continuous emission monitoring system (in-situ or extractive) for monitoring and recording SOx emissions?</t>
  </si>
  <si>
    <t>5420.12</t>
  </si>
  <si>
    <r>
      <t xml:space="preserve">Main and auxiliary engines:
Does the company </t>
    </r>
    <r>
      <rPr>
        <u/>
        <sz val="16"/>
        <rFont val="Arial"/>
        <family val="2"/>
      </rPr>
      <t>voluntarily</t>
    </r>
    <r>
      <rPr>
        <sz val="16"/>
        <rFont val="Arial"/>
        <family val="2"/>
      </rPr>
      <t xml:space="preserve"> burn low sulphur fuel (max. 0.10% sulphur) or use equivalent methodology </t>
    </r>
    <r>
      <rPr>
        <b/>
        <sz val="16"/>
        <rFont val="Arial"/>
        <family val="2"/>
      </rPr>
      <t>during the ship's stay at every port?</t>
    </r>
    <r>
      <rPr>
        <sz val="16"/>
        <rFont val="Arial"/>
        <family val="2"/>
      </rPr>
      <t xml:space="preserve">
</t>
    </r>
    <r>
      <rPr>
        <i/>
        <sz val="16"/>
        <rFont val="Arial"/>
        <family val="2"/>
      </rPr>
      <t>(If exhaust gas cleaning system is used, sulphur content is measured with SO2:CO2 ratio. Ratio of max 4.3 is equal to 0.10% sulphur content)</t>
    </r>
  </si>
  <si>
    <t>Exhaust Gas Cleaning System (EGCS)</t>
  </si>
  <si>
    <t>5420.13</t>
  </si>
  <si>
    <r>
      <t xml:space="preserve">Does the company use the requirements of Scheme B* (continuous emission monitoring with parameter checks) for testing, survey, certification and verification of EGC systems on board all its ships having such systems (EGC)?
</t>
    </r>
    <r>
      <rPr>
        <i/>
        <sz val="16"/>
        <rFont val="Arial"/>
        <family val="2"/>
      </rPr>
      <t>* Under scheme B, the SOx emissions compliance plan (SECP) should present how the continuous monitoring of ship exhaust gas emissions will demonstrate that the total SO2(ppm)/CO2(%) ratio is comparable to the requirements of 14.1 and/or 14.4 of MARPOL Annex 6.
* Ships should be in possession of EGC technical manual, scheme B (ETM-B).</t>
    </r>
  </si>
  <si>
    <r>
      <t xml:space="preserve">Does the company provide the relevant crew with manufacturer training for the SCR unit?
</t>
    </r>
    <r>
      <rPr>
        <i/>
        <sz val="16"/>
        <rFont val="Arial"/>
        <family val="2"/>
      </rPr>
      <t>*The manufacturer training should cover the normal operation of the SCR unit including bunkering of any chemicals (consumables), calibration of sensors, routine maintenance as well as the procedures to be followed in case of system failure and deviation from normal operation.</t>
    </r>
  </si>
  <si>
    <r>
      <t xml:space="preserve">Does the company install a monitoring unit which monitors and measures any formation of ammonia slip?
</t>
    </r>
    <r>
      <rPr>
        <i/>
        <sz val="16"/>
        <rFont val="Arial"/>
        <family val="2"/>
      </rPr>
      <t>*The monitoring unit should be capable of issuing a warning in the event of ammonia formation.</t>
    </r>
  </si>
  <si>
    <r>
      <t xml:space="preserve">Does the company provide the relevant crew with manufacturer training for the EGR unit?
</t>
    </r>
    <r>
      <rPr>
        <i/>
        <sz val="16"/>
        <rFont val="Arial"/>
        <family val="2"/>
      </rPr>
      <t>*The manufacturer training should cover the normal operation of the EGR system including bunkering of any chemicals (consumables), calibration of sensors, routine maintenance as well as the procedures to be followed in case of system failure and deviation from normal operation.</t>
    </r>
  </si>
  <si>
    <r>
      <t xml:space="preserve">Are negative results from the continuous monitoring of exhaust gas recirculation bleed-off discharge water collected from the ship and addressed by the company?
</t>
    </r>
    <r>
      <rPr>
        <i/>
        <sz val="16"/>
        <rFont val="Arial"/>
        <family val="2"/>
      </rPr>
      <t>*The guidelines set out in MEPC.259 (68) are applicable to EGR bleed-off discharge water as well.</t>
    </r>
  </si>
  <si>
    <t>5420.14</t>
  </si>
  <si>
    <r>
      <t xml:space="preserve">Are negative test results from the continuous monitoring of wash water discharge collected from the ship and addressed by the company?
</t>
    </r>
    <r>
      <rPr>
        <i/>
        <sz val="16"/>
        <rFont val="Arial"/>
        <family val="2"/>
      </rPr>
      <t>*The wash water discharge criteria have been set out in MEPC.259 (68).</t>
    </r>
  </si>
  <si>
    <t>5420.16</t>
  </si>
  <si>
    <t>5420.20</t>
  </si>
  <si>
    <t>5420.21</t>
  </si>
  <si>
    <t>Does the company take adequate measures to avoid breakdown of the EGCS unit?
Measures should include (all of) the following:
1. Material requisitions
2. Redundancy
3. Risk of condensation
4. Safety process regarding handling and storage of caustic soda.
5. Noise prevention 
6. Contingency plan for failure
7. Remote monitoring
8. Technical support from the manufacturer (Telephone helpline)</t>
  </si>
  <si>
    <t>Does the company’s PPE matrix include handling of caustic soda for closed-loop scrubbers?</t>
  </si>
  <si>
    <t>Does the company provide relevant crew with manufacturer training course for the EGC unit?</t>
  </si>
  <si>
    <t>5440.10</t>
  </si>
  <si>
    <t>Does the company use flow meters for monitoring and recording of fuel consumption? (Flow meter is to be calibrated and certified by for example a classification society)</t>
  </si>
  <si>
    <t>Has the company established an energy baseline using the methodology from ISO 50001:2011 with the aim to reduce the energy consumption of the organisation?</t>
  </si>
  <si>
    <t>Does the company perform audits at planned intervals to demonstrate the conformity to the requirements of the EnMS (Energy management system) in accordance with ISO 50001:2011?</t>
  </si>
  <si>
    <t>5440.14</t>
  </si>
  <si>
    <t>Does the company use a ship performance monitoring software to monitor and reduce energy consumption by operational measures for their entire fleet?</t>
  </si>
  <si>
    <t>5440.15</t>
  </si>
  <si>
    <t>Measures related to Machinery</t>
  </si>
  <si>
    <t>Measures related to Propulsion and Hull Improvements</t>
  </si>
  <si>
    <t>Measures related to Energy Consumers</t>
  </si>
  <si>
    <t>Measures related to Energy Recovery</t>
  </si>
  <si>
    <t>(Design and operational based measures)
Energy efficiency measures implemented on-board company vessels?</t>
  </si>
  <si>
    <t>5440.16</t>
  </si>
  <si>
    <t>Has the company achieved an annual average reduction of at least 2.0% in CO2 emissions per transport work (gCO2/tnm) since 1st Jan 2013?</t>
  </si>
  <si>
    <t>5440.17</t>
  </si>
  <si>
    <r>
      <rPr>
        <b/>
        <u/>
        <sz val="16"/>
        <rFont val="Arial"/>
        <family val="2"/>
      </rPr>
      <t>Alternative to 5440.16</t>
    </r>
    <r>
      <rPr>
        <sz val="16"/>
        <rFont val="Arial"/>
        <family val="2"/>
      </rPr>
      <t>: Has the company achieved an annual average reduction of at least 1.0% in CO2 emissions per transport work (gCO2/tnm) since 1st Jan 2013?</t>
    </r>
  </si>
  <si>
    <t>Low carbon fuels</t>
  </si>
  <si>
    <t>5440.18</t>
  </si>
  <si>
    <t>GTL (Gas to liquid) fuel</t>
  </si>
  <si>
    <t>Bio-diesel</t>
  </si>
  <si>
    <t>Bio-LNG (Bio-methane)</t>
  </si>
  <si>
    <t>Methanol</t>
  </si>
  <si>
    <t>Ethanol</t>
  </si>
  <si>
    <t>Dimethyl Ether</t>
  </si>
  <si>
    <t>5440.19</t>
  </si>
  <si>
    <t>5440.20</t>
  </si>
  <si>
    <t>5440.21</t>
  </si>
  <si>
    <t>Zero carbon fuels</t>
  </si>
  <si>
    <t>Anhydrous Ammonia</t>
  </si>
  <si>
    <t>Hydrogen</t>
  </si>
  <si>
    <t>Fuel Cells (Powered by ammonia or hydrogen)</t>
  </si>
  <si>
    <t>Batteries</t>
  </si>
  <si>
    <t>Nuclear</t>
  </si>
  <si>
    <t>5440.22</t>
  </si>
  <si>
    <t>Does the company have any vessels within their fleet which use renewable energy sources for energy production such as:</t>
  </si>
  <si>
    <t>Renewable Energy source</t>
  </si>
  <si>
    <t>Solar</t>
  </si>
  <si>
    <t>LNG (Liquefied Natural Gas)</t>
  </si>
  <si>
    <t>LPG (Liquefied Petroleum Gas)</t>
  </si>
  <si>
    <t>Measures related to Technical Solutions for optimizing the operations</t>
  </si>
  <si>
    <t>Does the company provide access to the internet at all times for shipboard personnel on board all ships under its control?</t>
  </si>
  <si>
    <t>Does the company provide the following specific facilities for its women seafarers:
– feminine hygiene items (in bonded stores) &amp; separate disposal facilities on board
– separate washrooms with sanitary facilities on board
– suitable sized (gender specific) safety and protective clothing on board
– access to medical supplies without having to consult male colleagues on board</t>
  </si>
  <si>
    <t>Does the company have a policy of logging discharges from the Clean drain tank (tank used for the collection of "clean drains", as per MEPC.1/Circ.642) in the engine room logbook?</t>
  </si>
  <si>
    <t>Is it company policy to build vessels with bilge and sludge handling system in accordance with the MEPC.1/Circ. 642 guidelines?</t>
  </si>
  <si>
    <t xml:space="preserve">Is an energy efficiency baseline measured for each ship? 
*Using a calculation of fuel consumption (Unit = Fuel consumption per transport work expressed in grams per tonne-nautical mile or other relevant unit as applicable to relevant ship category) (or)
*Using measurement of CO2 emissions from emission monitoring equipment (grams CO2 per tonne nautical mile or other relevant units as applicable to relevant ship category)
(Baseline is a measurement of the ships average (operational) energy efficiency under normal operating conditions before energy efficient measures or policies are implemented). </t>
  </si>
  <si>
    <t>ENERGY EFFICIENCY TECHNOLOGIES INFORMATION PORTAL</t>
  </si>
  <si>
    <t>TECHNOLOGY GROUPS</t>
  </si>
  <si>
    <t>MACHINERY TECHNOLOGIES</t>
  </si>
  <si>
    <t>This technology group includes measures that improve the energy efficiency of main and auxiliary engines. These include measures such as auxiliary systems optimization, optimizing heat exchangers, waste heat recovery systems, electronic auto-tuning, batteries and other solutions.</t>
  </si>
  <si>
    <t>Y?</t>
  </si>
  <si>
    <t>NAME</t>
  </si>
  <si>
    <t>FUNCTION</t>
  </si>
  <si>
    <t>TECHNICAL MATURITY*</t>
  </si>
  <si>
    <t>APPLICABILITY</t>
  </si>
  <si>
    <t>Auxiliary systems optimization</t>
  </si>
  <si>
    <t>Optimizing auxiliary systems to actual operational profiles, not design conditions</t>
  </si>
  <si>
    <t>Semi-mature</t>
  </si>
  <si>
    <t>All vessels</t>
  </si>
  <si>
    <t>Engine de-rating</t>
  </si>
  <si>
    <t>De-rating an engine for reduction of the vessel's maximum speed to increase its efficiency by limiting the potential power output</t>
  </si>
  <si>
    <t>Vessels sailing 10-15% slower than design speed</t>
  </si>
  <si>
    <t>Engine performance optimization (automatic)</t>
  </si>
  <si>
    <t>Automatic increase of engine efficiency through testing and tuning according to actual operational load and conditions</t>
  </si>
  <si>
    <t>Mainly for two stroke engines</t>
  </si>
  <si>
    <t>Engine performance optimization (manual)</t>
  </si>
  <si>
    <t>Manual increase of engine efficiency through testing and tuning according to actual operational load and conditions</t>
  </si>
  <si>
    <t>Mature</t>
  </si>
  <si>
    <t>Exhaust gas boilers on auxiliary engines</t>
  </si>
  <si>
    <t>Exhaust gas boilers recover the heat from the exhaust gas of auxiliary engines to generate steam, hot water or heat for process heating</t>
  </si>
  <si>
    <t>Vessels without shaft generator</t>
  </si>
  <si>
    <t>Hybridization (plug-in or conventional)</t>
  </si>
  <si>
    <t>Use of electricity to replace various modes of power consumption</t>
  </si>
  <si>
    <t>Vessels with large fluctuations in power output (ferries, offshore vessels, tugs)</t>
  </si>
  <si>
    <t>Improved auxiliary engine load</t>
  </si>
  <si>
    <t>Increase of the auxiliary engines' load and efficiency by reducing the number of auxiliary engines running</t>
  </si>
  <si>
    <t>Shaft generator</t>
  </si>
  <si>
    <t>Produce electricity from the main propulsion engine</t>
  </si>
  <si>
    <t>All vessels with high power needs and long transits</t>
  </si>
  <si>
    <t>Shore power</t>
  </si>
  <si>
    <t>Use of cold ironing in ports to reduce fuel consumption on power producing engines</t>
  </si>
  <si>
    <t>For smaller vessels and in ports with developed solutions for larger vessels</t>
  </si>
  <si>
    <t>Steam plant operation improvement</t>
  </si>
  <si>
    <t>Improve operations and maintenance of steam plant system saving fuel on oil fired boiler</t>
  </si>
  <si>
    <t>Mainly crude and product tankers</t>
  </si>
  <si>
    <t>Waste heat recovery systems</t>
  </si>
  <si>
    <t>Recover thermal energy from the exhaust gas and convert it into electrical energy</t>
  </si>
  <si>
    <t>All vessels with engines above 10 MW</t>
  </si>
  <si>
    <t>PROPULSION AND HULL IMPROVEMENTS</t>
  </si>
  <si>
    <t>Technologies in this group focus on improving the hydrodynamic performance of the vessel. This includes solutions that reduce the resistance of the vessel and/or also improve the propulsive efficiency of the vessel. Examples include measures such as propeller polishing, hull cleaning, PIDs (Propulsion Improving Devices), air lubrication and more.</t>
  </si>
  <si>
    <t>Air cavity lubrication</t>
  </si>
  <si>
    <t>Use of air injection on the wetted hull surfaces to improve a ship’s hydrodynamic performance</t>
  </si>
  <si>
    <t>Most vessels in deep sea trade</t>
  </si>
  <si>
    <t>Hull cleaning</t>
  </si>
  <si>
    <t>Removal of fouling on the hull to increase the vessel's hydrodynamic performance</t>
  </si>
  <si>
    <t>Hull coating</t>
  </si>
  <si>
    <t>Reduction of the hull's resistance through water</t>
  </si>
  <si>
    <t>Hull form optimization</t>
  </si>
  <si>
    <t>Optimizing the hull for lower resistance through water</t>
  </si>
  <si>
    <t>Hull retrofitting</t>
  </si>
  <si>
    <t>Retrofitting of the bulbous bow, optimizing thruster tunnels or bilge keel to reduce resistance</t>
  </si>
  <si>
    <t>Propeller polishing</t>
  </si>
  <si>
    <t>Removal of fouling on the propeller</t>
  </si>
  <si>
    <t>Propeller retrofitting</t>
  </si>
  <si>
    <t>Retrofitting the propeller to increase efficiency</t>
  </si>
  <si>
    <t>Propulsion Improving Devices (PIDs)</t>
  </si>
  <si>
    <t>Installation of propulsion improving devices</t>
  </si>
  <si>
    <t>ENERGY CONSUMERS</t>
  </si>
  <si>
    <t>Consumers are equipment or devices that use energy when operated. Technologies in this group focus on minimizing the energy consumption by improving the device or optimizing the utilization of the device. Examples of measures in this group are frequency controllers, cargo handling systems, low energy lighting and more.</t>
  </si>
  <si>
    <t>Cargo handling systems (Cargo discharge operation)</t>
  </si>
  <si>
    <t>Reduction of energy consumption while discharging crude oil by use of model-based studies of the discharge operation</t>
  </si>
  <si>
    <t>Tankers</t>
  </si>
  <si>
    <t>Energy efficient lighting system</t>
  </si>
  <si>
    <t>Use of energy efficient lighting equipment, such as LED light, to increase efficiency and remove heat loss from light devices</t>
  </si>
  <si>
    <t>Frequency controlled electric motors</t>
  </si>
  <si>
    <t>Regulating the frequency of the motors in order to adapt the motor optimized load</t>
  </si>
  <si>
    <t>ENERGY RECOVERY</t>
  </si>
  <si>
    <t>Technologies in this group focus on capturing energy from the surroundings of the vessel and using or transforming this to useful energy for the vessel. This involves measures such as application of kites, fixed sails or wings, Flettner rotors, or solar panels.</t>
  </si>
  <si>
    <t>Fixed sails or wings</t>
  </si>
  <si>
    <t>Use sails or wings to replace some of the propulsion power needed</t>
  </si>
  <si>
    <t>Not mature</t>
  </si>
  <si>
    <t>Vessels with enough place on deck (general cargo, tankers, bulkers)</t>
  </si>
  <si>
    <t>Flettner rotors</t>
  </si>
  <si>
    <t>Use Flettner rotors to generate power from wind energy</t>
  </si>
  <si>
    <t>Dependent on trading area and sufficient free deck-surface</t>
  </si>
  <si>
    <t>Kite</t>
  </si>
  <si>
    <t>Use a kite to replace some of the propulsion power needed</t>
  </si>
  <si>
    <t>Solar panels</t>
  </si>
  <si>
    <t>Install solar panels for conversion of solar energy to electricity</t>
  </si>
  <si>
    <t>TECHNICAL SOLUTIONS FOR OPTIMIZING OPERATION</t>
  </si>
  <si>
    <t>Technologies in this group focus on improving the operation of the vessel more than improving the vessel itself. The list of suggested measures includes both technologies and suggestions for best practice (without direct application of a technology). Measures in this group include trim and draft optimization, speed management, autopilot adjustment and use, combinator optimizing, and others.</t>
  </si>
  <si>
    <t>Autopilot adjustment and use</t>
  </si>
  <si>
    <t>Use of an automatic system to control the vessel's rudder in a more energy efficient manner</t>
  </si>
  <si>
    <t>Combinator optimizing</t>
  </si>
  <si>
    <t>Use of optimized pitch settings and propeller speed for optimized efficiency of propulsion system</t>
  </si>
  <si>
    <t>For vessels with controllable pitch propeller</t>
  </si>
  <si>
    <t>Efficient DP Operation</t>
  </si>
  <si>
    <t>Optimize the operation in DP mode</t>
  </si>
  <si>
    <t>Vessels with DP mode</t>
  </si>
  <si>
    <t>Speed management</t>
  </si>
  <si>
    <t>Management of the vessel's speed in the most efficient manner</t>
  </si>
  <si>
    <t>Trim and draft optimization</t>
  </si>
  <si>
    <t>Optimizing the trim and draft to reduce the vessel's water resistance</t>
  </si>
  <si>
    <t>Weather routing</t>
  </si>
  <si>
    <t>Including weather conditions when planning a voyage</t>
  </si>
  <si>
    <t>Definitions of maturity levels according to uptake across the maritime industry, and degree of proven technology/principle</t>
  </si>
  <si>
    <t>Proven, new or existing technology/principle, with high uptake across the industry.</t>
  </si>
  <si>
    <t>Proven, new or existing technology/principle, but with limited uptake across the industry.</t>
  </si>
  <si>
    <t>New unproven-, unproven existing- , or proven existing technology/principle but with very few installations and little to no operational experience.</t>
  </si>
  <si>
    <t xml:space="preserve">*This Information Portal is still under development and further images will be added. </t>
  </si>
  <si>
    <t>This Energy Efficiency Technologies Information Portal was developed in cooperation with DNV GL.</t>
  </si>
  <si>
    <t>This webpage serves as an Information Portal for Energy Efficiency Technologies for Ships. IMO does not make any warranties or representations as to the accuracy or completeness of the information provided.</t>
  </si>
  <si>
    <t>View disclaimer</t>
  </si>
  <si>
    <t>SUPPLEMENT TO 5440 GHG EMISSIONS - CO2</t>
  </si>
  <si>
    <t>IMO GLOMEEP Website</t>
  </si>
  <si>
    <t xml:space="preserve">Wind = </t>
  </si>
  <si>
    <t>Wind *fill during audit*</t>
  </si>
  <si>
    <t>Other: *fill during audit*</t>
  </si>
  <si>
    <t>If YES, choose from below options</t>
  </si>
  <si>
    <r>
      <t>If YES, choose from below options and fill-in supplement CO</t>
    </r>
    <r>
      <rPr>
        <b/>
        <vertAlign val="subscript"/>
        <sz val="16"/>
        <rFont val="Arial"/>
        <family val="2"/>
      </rPr>
      <t>2</t>
    </r>
    <r>
      <rPr>
        <b/>
        <sz val="16"/>
        <rFont val="Arial"/>
        <family val="2"/>
      </rPr>
      <t xml:space="preserve"> - GloMEEP tab</t>
    </r>
  </si>
  <si>
    <r>
      <t>Short term goals (CO</t>
    </r>
    <r>
      <rPr>
        <b/>
        <vertAlign val="subscript"/>
        <sz val="16"/>
        <rFont val="Arial"/>
        <family val="2"/>
      </rPr>
      <t>2</t>
    </r>
    <r>
      <rPr>
        <b/>
        <sz val="16"/>
        <rFont val="Arial"/>
        <family val="2"/>
      </rPr>
      <t xml:space="preserve"> reduction through energy efficiency measures)</t>
    </r>
  </si>
  <si>
    <r>
      <t>Mid term goals (CO</t>
    </r>
    <r>
      <rPr>
        <b/>
        <vertAlign val="subscript"/>
        <sz val="16"/>
        <rFont val="Arial"/>
        <family val="2"/>
      </rPr>
      <t>2</t>
    </r>
    <r>
      <rPr>
        <b/>
        <sz val="16"/>
        <rFont val="Arial"/>
        <family val="2"/>
      </rPr>
      <t xml:space="preserve"> reduction through the use of low carbon fuels)</t>
    </r>
  </si>
  <si>
    <r>
      <t>Long term goals (CO</t>
    </r>
    <r>
      <rPr>
        <b/>
        <vertAlign val="subscript"/>
        <sz val="16"/>
        <rFont val="Arial"/>
        <family val="2"/>
      </rPr>
      <t>2</t>
    </r>
    <r>
      <rPr>
        <b/>
        <sz val="16"/>
        <rFont val="Arial"/>
        <family val="2"/>
      </rPr>
      <t xml:space="preserve"> neutral operation through zero carbon fuels)</t>
    </r>
  </si>
  <si>
    <t>For ease of use, measures are grouped according to the GLOMEEP Energy efficiency technologies information portal.</t>
  </si>
  <si>
    <r>
      <t>Greenhouse Gas (GHG) Emissions - CO</t>
    </r>
    <r>
      <rPr>
        <b/>
        <vertAlign val="subscript"/>
        <sz val="16"/>
        <rFont val="Arial"/>
        <family val="2"/>
      </rPr>
      <t>2</t>
    </r>
    <r>
      <rPr>
        <b/>
        <sz val="16"/>
        <rFont val="Arial"/>
        <family val="2"/>
      </rPr>
      <t xml:space="preserve"> Emissions</t>
    </r>
  </si>
  <si>
    <t>Is it a company policy that all officers and masters that use  ECDIS for primary navigation are to complete generic training based on IMO model course 1.27?</t>
  </si>
  <si>
    <t>Are all fleet vessels subject to unannounced drug and alcohol testing at least once every year (not exceeding 18 months between two consecutive tests) by an external organisation?</t>
  </si>
  <si>
    <t>9421</t>
  </si>
  <si>
    <t>ISO Certification</t>
  </si>
  <si>
    <t>9421.1</t>
  </si>
  <si>
    <t>9421.2</t>
  </si>
  <si>
    <t>9421.3</t>
  </si>
  <si>
    <t>9421.4</t>
  </si>
  <si>
    <t>9421.5</t>
  </si>
  <si>
    <t>9421.6</t>
  </si>
  <si>
    <t>9421.7</t>
  </si>
  <si>
    <t>9421.8</t>
  </si>
  <si>
    <t>Is the company certified for the latest edition of ISO 9001 (quality management systems)?</t>
  </si>
  <si>
    <t>Is the company certified for the latest edition of ISO 14001 (environmental management systems)?</t>
  </si>
  <si>
    <t>Is the company certified for the latest edition of ISO 22301 (societal security – business continuity management systems)?</t>
  </si>
  <si>
    <t>Is the company certified for the latest edition of ISO 27001 (information security management systems)?</t>
  </si>
  <si>
    <t>Is the company certified for the latest edition of ISO 45001 (occupational health and safety management systems)?</t>
  </si>
  <si>
    <t>Is the company certified for the latest edition of ISO 50001 (energy management systems)?</t>
  </si>
  <si>
    <t>3101</t>
  </si>
  <si>
    <t>Bunker Operations - LNG</t>
  </si>
  <si>
    <t>3101.1</t>
  </si>
  <si>
    <t>3101.2</t>
  </si>
  <si>
    <t>3101.3</t>
  </si>
  <si>
    <t>3101.4</t>
  </si>
  <si>
    <t>3101.5</t>
  </si>
  <si>
    <t>Does the company SMS specify that only a relevant IAPH LNG bunkering checklist must be used?</t>
  </si>
  <si>
    <t>Does the company install CCTV on LNG bunker stations for the purpose of observing the bunkering operation from the bridge or operation control room?</t>
  </si>
  <si>
    <t>Does the company provide its shipboard personnel a shore-based training on LNG bunkering?</t>
  </si>
  <si>
    <t>3101.6</t>
  </si>
  <si>
    <t>Does the company assess the risks associated with distractions to onboard operations, communication and rest hours caused by exposure to high levels of noise?</t>
  </si>
  <si>
    <t>Has the company developed a ship specific garbage management plan detailing the specific ship's equipment, arrangements and procedures for the handling of garbage?</t>
  </si>
  <si>
    <t>Does the company have plans and procedures of cyber risk management (cyber risk policy) incorporated within its Safety Management System (SMS)?</t>
  </si>
  <si>
    <t>1610.7</t>
  </si>
  <si>
    <t>1610.8</t>
  </si>
  <si>
    <t>1610.9</t>
  </si>
  <si>
    <t>1610.10</t>
  </si>
  <si>
    <t>1610.11</t>
  </si>
  <si>
    <t>1610.12</t>
  </si>
  <si>
    <t>Does the company have a set of clear and unambiguous cyber risk requirements that reflect the company’s expectations to vendors and agents?</t>
  </si>
  <si>
    <t>Is it a company policy to involve IT department while preparing to purchase OT systems for ships?</t>
  </si>
  <si>
    <t>Does the company use the information from investigations of previous identified cyber incidents to improve the technical and procedural protection measures and response plans on board and ashore?</t>
  </si>
  <si>
    <t>Does the company forbid remote access by technicians and manufacturers to on-board systems without authorization by the vessel’s senior leadership team (For example, by following a two-step digital authorization process)?</t>
  </si>
  <si>
    <t>Does the company have a policy to carry out cyber risk assessments on its ships (at an interval deemed suitable by the company) using either of the following:
 - self-assessments followed by third party risk assessments 
 - penetration tests of critical IT and OT infrastructure performed by external experts simulating cyber attacks?</t>
  </si>
  <si>
    <t>Fuel oil management</t>
  </si>
  <si>
    <t>3200.15</t>
  </si>
  <si>
    <t>3200.19</t>
  </si>
  <si>
    <t>D. Additional questions</t>
  </si>
  <si>
    <t>Are global bunker quality alerts received from company fleet experience and fuel analysis organisation shared with relevant ships by issuing technical bulletins or circulars?</t>
  </si>
  <si>
    <t>Is it company procedure that bunker suppliers are asked to provide the copies of the product's valid certificate of quality (COQ) and associated laboratory analysis reports verifying the details on the COQ?</t>
  </si>
  <si>
    <t>3200.18</t>
  </si>
  <si>
    <t>3200.17</t>
  </si>
  <si>
    <t>C. Operational procedures</t>
  </si>
  <si>
    <t>For the situations where commingling of two different fuels is unavoidable, does the company have commingling procedure explaining the steps to be followed to determine the compatibility of two bunkers (including the reference test methods)?</t>
  </si>
  <si>
    <r>
      <t xml:space="preserve">Is it company procedure that bunkered fuel oil is </t>
    </r>
    <r>
      <rPr>
        <b/>
        <u/>
        <sz val="16"/>
        <rFont val="Arial"/>
        <family val="2"/>
      </rPr>
      <t>always</t>
    </r>
    <r>
      <rPr>
        <sz val="16"/>
        <rFont val="Arial"/>
        <family val="2"/>
      </rPr>
      <t xml:space="preserve"> tested (before use onboard) by a recognized fuel analysis organization ashore in accordance with the requirements of ISO 8217 standard (same edition for which the fuel was ordered)?</t>
    </r>
  </si>
  <si>
    <t>B.3 Testing</t>
  </si>
  <si>
    <t>3200.16</t>
  </si>
  <si>
    <t>B.2 In-use fuel oil sampling</t>
  </si>
  <si>
    <t>Is it company policy that fuel oil sampling (during bunkering) is carried out using an automatic sampler (time or flow proportional) in accordance with Marpol Annex VI?</t>
  </si>
  <si>
    <t>B. Sampling &amp; Testing</t>
  </si>
  <si>
    <t>B.1 MARPOL delivered fuel oil sampling</t>
  </si>
  <si>
    <t>3200.14</t>
  </si>
  <si>
    <t>Is an evaluation of all fuel oil suppliers carried out to identify "quality-oriented fuel oil suppliers" before signing the bunker purchasing contract with a chosen supplier and are the negative results brought to the attention of the charterer (where applicable)?</t>
  </si>
  <si>
    <r>
      <rPr>
        <b/>
        <u/>
        <sz val="16"/>
        <rFont val="Arial"/>
        <family val="2"/>
      </rPr>
      <t>N/A in case charterer is responsible for supplying bunkers (for all GA ships)</t>
    </r>
    <r>
      <rPr>
        <sz val="16"/>
        <rFont val="Arial"/>
        <family val="2"/>
      </rPr>
      <t xml:space="preserve">
Is it company procedure that bunker purchasing contracts state that the fuel oil be supplied with reference to ISO 8217 specifications (</t>
    </r>
    <r>
      <rPr>
        <b/>
        <u/>
        <sz val="16"/>
        <rFont val="Arial"/>
        <family val="2"/>
      </rPr>
      <t>latest edition is recommended</t>
    </r>
    <r>
      <rPr>
        <sz val="16"/>
        <rFont val="Arial"/>
        <family val="2"/>
      </rPr>
      <t>)?</t>
    </r>
  </si>
  <si>
    <r>
      <rPr>
        <b/>
        <u/>
        <sz val="16"/>
        <rFont val="Arial"/>
        <family val="2"/>
      </rPr>
      <t>N/A in case owner / manager or third party ship manager is responsible for purchasing bunkers (for all GA ships)</t>
    </r>
    <r>
      <rPr>
        <sz val="16"/>
        <rFont val="Arial"/>
        <family val="2"/>
      </rPr>
      <t xml:space="preserve">
Is it company procedure that the technical requirements of the ship and optimal fuel oil specifications are communicated to the charterer for their consideration?</t>
    </r>
  </si>
  <si>
    <t>5801.4</t>
  </si>
  <si>
    <t>Protection of fuel oil tanks, lube oil tanks and hull</t>
  </si>
  <si>
    <t>Does the company require ship building yards to use advanced shipbuilding plates (highly ductile steel) or structural features to build (a part of) hull structure and/or fuel tanks of new ships (for example, sandwich plate structure)?</t>
  </si>
  <si>
    <t>Is it a company policy that the work/rest hours performed by the individual seafarer are recorded using a software program and such records are accessible and regularly updated?</t>
  </si>
  <si>
    <t>A. General - managing work/rest hours</t>
  </si>
  <si>
    <t>B. Fatigue management</t>
  </si>
  <si>
    <t>Is there a company specific fatigue mitigation and control strategy (or similar document) available within the Safety Management System (SMS) to ensure the health and wellbeing of the seafarers?</t>
  </si>
  <si>
    <t>7500.9</t>
  </si>
  <si>
    <t>Does the fatigue mitigation and control strategy consist of the following (both):
- framework to assess the hazards associated with fatigue (hazard assessment)
- strategies to mitigate the risk of fatigue (risk mitigation)</t>
  </si>
  <si>
    <t>7500.10</t>
  </si>
  <si>
    <t>Does the company ensure that any one of the following fatigue management tools (as described in IMO MSC.1/Circ1598) is used on board GA certified ships:
- Sleep Diary
- Self-monitoring through fatigue and sleepiness ratings
- Fatigue self-assessment tool
- Fatigue event reporting</t>
  </si>
  <si>
    <r>
      <t xml:space="preserve">Does the company have a system in which crew members are able to report to a designated person on fatigue related issues </t>
    </r>
    <r>
      <rPr>
        <b/>
        <u/>
        <sz val="16"/>
        <rFont val="Arial"/>
        <family val="2"/>
      </rPr>
      <t>without fearing any action against them for such communication</t>
    </r>
    <r>
      <rPr>
        <sz val="16"/>
        <rFont val="Arial"/>
        <family val="2"/>
      </rPr>
      <t>?</t>
    </r>
  </si>
  <si>
    <t>7500.11</t>
  </si>
  <si>
    <t>C. Additional questions - reporting, training &amp; awareness</t>
  </si>
  <si>
    <t>Does the company conduct fatigue management training and awareness campaigns for shipboard crew on an initial and recurrent basis?</t>
  </si>
  <si>
    <t>A. Contracting / Procurement</t>
  </si>
  <si>
    <t>5441</t>
  </si>
  <si>
    <t>5441.1</t>
  </si>
  <si>
    <t>Does the company use a continuous emission monitoring system (in-situ or extractive) for monitoring and recording Methane Slip?</t>
  </si>
  <si>
    <t>Does the company ensure that at least one of its LNG-powered ships operate on low (or no) Methane Slip technology, for example, Gas Turbine or High Pressure Dual Fuel (HPDF) Engine?</t>
  </si>
  <si>
    <t>5441.2</t>
  </si>
  <si>
    <t>5441.3</t>
  </si>
  <si>
    <t>C. Additional questions</t>
  </si>
  <si>
    <t>5441.4</t>
  </si>
  <si>
    <t>5441.5</t>
  </si>
  <si>
    <t>Does the company have a policy to reduce garbage at source? For example, bulk packaging of consumable items.</t>
  </si>
  <si>
    <t>B. Garbage types</t>
  </si>
  <si>
    <t>B.4 Cleaning agents &amp; additives</t>
  </si>
  <si>
    <r>
      <t xml:space="preserve">Is it a company policy to use </t>
    </r>
    <r>
      <rPr>
        <u/>
        <sz val="16"/>
        <rFont val="Arial"/>
        <family val="2"/>
      </rPr>
      <t>non harmful</t>
    </r>
    <r>
      <rPr>
        <sz val="16"/>
        <rFont val="Arial"/>
        <family val="2"/>
      </rPr>
      <t xml:space="preserve"> (MARPOL Annex V compliant) cleaning agents and additives for cleaning the deck / external surfaces?</t>
    </r>
  </si>
  <si>
    <t>B.5 Plastics</t>
  </si>
  <si>
    <t>Does the company participate in national / international Marine Litter Monitoring Programs?</t>
  </si>
  <si>
    <t>5200.38</t>
  </si>
  <si>
    <t>5200.41</t>
  </si>
  <si>
    <t>5200.42</t>
  </si>
  <si>
    <t>5200.43</t>
  </si>
  <si>
    <t>Does the company have a policy to reduce the use of disposable and single-use plastics on board (at least focusing on plastic cutlery, dishes &amp; straws and beverages &amp; mineral water bottles in bonded stores)?</t>
  </si>
  <si>
    <t>A. General procedures</t>
  </si>
  <si>
    <t>B.3 Ashes and clinkers</t>
  </si>
  <si>
    <t>Does the company have a policy to avoid procuring food items in single servings of plastics pots (for example, replacing small yoghurt pots with decanted supplies in large containers)?</t>
  </si>
  <si>
    <t>Does the company provide training / education programme for the crew in order to create awareness in relation to garbage management?</t>
  </si>
  <si>
    <r>
      <t>Greenhouse Gas (GHG) Emissions - Methane (CH</t>
    </r>
    <r>
      <rPr>
        <b/>
        <vertAlign val="subscript"/>
        <sz val="16"/>
        <rFont val="Arial"/>
        <family val="2"/>
      </rPr>
      <t>4</t>
    </r>
    <r>
      <rPr>
        <b/>
        <sz val="16"/>
        <rFont val="Arial"/>
        <family val="2"/>
      </rPr>
      <t>) Emissions - Main Propulsion</t>
    </r>
  </si>
  <si>
    <t>Gas Turbine or High Pressure Dual Fuel engine</t>
  </si>
  <si>
    <t>Other Engine Types</t>
  </si>
  <si>
    <t>Are non-conformities, accidents and hazardous occurrences reported to the office?</t>
  </si>
  <si>
    <t>Does the company provide its ships with contingency plans and related information in a non-electronic form that need to be followed in the event of a cyber attack?</t>
  </si>
  <si>
    <t>Is it company policy to ensure that LNG-fuelled ships are equipped with LNG specific PPEs such as protective cryogenic gloves and safety goggles with side protection?</t>
  </si>
  <si>
    <t>Does the company provide thermal imaging camera/equipment for leakage detection during bunkering on board its LNG-fuelled ships (GA-certified only)?</t>
  </si>
  <si>
    <t>Does the company combat micro-plastics in the laundry system by adding a fine filtering mesh to ship’s washing machine’s outlets to prevent fibres reaching the ocean?</t>
  </si>
  <si>
    <t>Does the company take measures and is able to achieve annual reduction in Methane Slip from LNG-fuelled engines fitted on board its fleet of ships?</t>
  </si>
  <si>
    <t>Does the company provide awareness training to shipboard personnel on methane emissions from LNG-fuelled engines?</t>
  </si>
  <si>
    <t>Does the company collaborate with engine manufacturers on research &amp; development projects aiming to improve methane emissions from LNG-fuelled engines?</t>
  </si>
  <si>
    <t>Is it company policy that fuel oil samples are drawn from the following designated sampling points at least once every four months for testing of catalytic fines &amp; separator efficiency at a recognized fuel analysis organization ashore?
1. at engine inlet
2. before separator
3. after separator</t>
  </si>
  <si>
    <t>Does the company prohibits its ships to commingle two different bunkers (even of the same grade of fuel)?</t>
  </si>
  <si>
    <t>9421.9</t>
  </si>
  <si>
    <t>9421.10</t>
  </si>
  <si>
    <t>Is the company certified for the latest edition of ISO 10015 (quality management – guidelines for competence management and people development)?</t>
  </si>
  <si>
    <t>Is the company certified for the latest edition of ISO 30401 (knowledge management systems – requirements)?</t>
  </si>
  <si>
    <t>Is it company policy that ships are mandated to provide a dedicated watch (from a safe location) on bunker station during the entire duration of the LNG bunkering?</t>
  </si>
  <si>
    <t>REQUIREMENTS ACCORDING TO ISO STANDARDS</t>
  </si>
  <si>
    <t>5440.24</t>
  </si>
  <si>
    <t>Does the company take steps to facilitate JIT Arrival of ships (for example, use of BIMCO’s Virtual Arrival Clause for Voyage Charter Parties or speed decisions taken by the Master of owned ships to ensure JIT Arrival or implement measures from Port Information Manual by International Taskforce Port Call Optimization or other such measures)?</t>
  </si>
  <si>
    <t>For ships required to follow D-1 standard (as per International Ballast Water Management Certificate (IBWMC))</t>
  </si>
  <si>
    <t>5700.10</t>
  </si>
  <si>
    <t>Does the company ensure that relevant ships voluntarily comply with D-2 ballast water management standard using a type-approved ballast water treatment system (BWTS)?</t>
  </si>
  <si>
    <t>For ships required to follow D-2 standard (as per International Ballast Water Management Certificate (IBWMC))</t>
  </si>
  <si>
    <t>5700.11</t>
  </si>
  <si>
    <t>5700.12</t>
  </si>
  <si>
    <t>5700.14</t>
  </si>
  <si>
    <t>5700.15</t>
  </si>
  <si>
    <t>5700.16</t>
  </si>
  <si>
    <t>Does the company ensure the following in order to keep the BWT systems on board in operable condition:
- maintain full inventory of manufacturer recommended spare parts list on board
- define &amp; maintain safe-margin stock of consumables on board (such as chemicals with short shelf-life, UV lamps, etc. as required by the installed system)</t>
  </si>
  <si>
    <t>Does the company develop ship-specific contingency plans taking into account system design limitations, for example,
- the UV-based BWTS cannot operate correctly in ports where the water is very muddy, 
- when operating in low salinity ports, the crew should plan to carry enough salt water or brine in order for the electrochlorination BWTS to function effectively.</t>
  </si>
  <si>
    <t>Does the company train relevant crew to operate ship-specific BWT systems, for example, by means of computer-based training, training at the makers facilities or on a simulation BWMS that mimics real BWTS operations?</t>
  </si>
  <si>
    <t>In addition to the relevant crew, does the company include shore-based management (ship managers/superintendents/port engineers) in the BWMS training programs?</t>
  </si>
  <si>
    <t>Does the company conduct on-board familiarization of relevant crew for the operation of the BWTS installed on board?</t>
  </si>
  <si>
    <t>5100</t>
  </si>
  <si>
    <t>Does the company have ship-specific procedures/instructions (according to IMO guidelines) for the control and management of ships' biofouling to minimize the transfer of invasive aquatic species?</t>
  </si>
  <si>
    <t>5100.5</t>
  </si>
  <si>
    <t>Biofouling Management</t>
  </si>
  <si>
    <t>5100.6</t>
  </si>
  <si>
    <t>5100.7</t>
  </si>
  <si>
    <t>5100.8</t>
  </si>
  <si>
    <t>Does the company define frequency and timing of in-water inspection and proactive hull cleaning in consultation with coatings manufacturer and/or coatings consultant for each ship under its management?</t>
  </si>
  <si>
    <t>Is it a company policy to define potential trigger points for reactive hull cleaning – based on performance monitoring or other relevant datasets (such as increased drag or increased friction)?</t>
  </si>
  <si>
    <t>Is it a company policy to use in-water cleaning only in combination with capture and filtration of the cleaned material and subsequent waste treatment and disposal, when made available in ports?</t>
  </si>
  <si>
    <t>Does the company have a procedure that clearly stipulates there should be no dumping of old plastic ropes and mooring lines at sea and encourage to retain them on board until landed ashore for correct disposal?</t>
  </si>
  <si>
    <t>Is it a company policy that recyclable material such as paper, plastic, metal (for example, tin cans), glass, bottles, crockery &amp; similar refuse, and dunnage are always delivered to the port reception facilities?</t>
  </si>
  <si>
    <t>5500.10</t>
  </si>
  <si>
    <t>Existing ships - For Owner / Managers and 3rd-party Ship Managers
For 5900.10, 5900.13 and 5900.14</t>
  </si>
  <si>
    <t>5900.14</t>
  </si>
  <si>
    <t>Does the company use a software tool on board its ships to support the IHM maintenance process, for example, for the collection of Material Declarations (MDs) &amp; SDoCs for all purchased items that fall into the scope of IHM Part I?</t>
  </si>
  <si>
    <t>CHECKLIST - BASIC CRITERIA - OFFICE AUDIT - OILTANKER - VERSION 2025</t>
  </si>
  <si>
    <t>CHECKLIST - RANKING CRITERIA - OFFICE AUDIT - OILTANKER - VERSION 2025</t>
  </si>
  <si>
    <t>Does the company MS specify a safe-maximum percentage fill for bunker tanks? (max. limit 90%)</t>
  </si>
  <si>
    <r>
      <rPr>
        <b/>
        <u/>
        <sz val="16"/>
        <rFont val="Arial"/>
        <family val="2"/>
      </rPr>
      <t>Main propulsion:</t>
    </r>
    <r>
      <rPr>
        <sz val="16"/>
        <rFont val="Arial"/>
        <family val="2"/>
      </rPr>
      <t xml:space="preserve">
Does the company have any vessels within their fleet which use low carbon fuels such as:</t>
    </r>
  </si>
  <si>
    <r>
      <rPr>
        <b/>
        <u/>
        <sz val="16"/>
        <rFont val="Arial"/>
        <family val="2"/>
      </rPr>
      <t>Power generation:</t>
    </r>
    <r>
      <rPr>
        <sz val="16"/>
        <rFont val="Arial"/>
        <family val="2"/>
      </rPr>
      <t xml:space="preserve">
Does the company have any vessels within their fleet which use low carbon fuels such as:</t>
    </r>
  </si>
  <si>
    <r>
      <rPr>
        <b/>
        <u/>
        <sz val="16"/>
        <rFont val="Arial"/>
        <family val="2"/>
      </rPr>
      <t>Main propulsion:</t>
    </r>
    <r>
      <rPr>
        <sz val="16"/>
        <rFont val="Arial"/>
        <family val="2"/>
      </rPr>
      <t xml:space="preserve">
Does the company have any vessels within their fleet which use zero carbon fuels such as:</t>
    </r>
  </si>
  <si>
    <r>
      <rPr>
        <b/>
        <u/>
        <sz val="16"/>
        <rFont val="Arial"/>
        <family val="2"/>
      </rPr>
      <t>Power generation:</t>
    </r>
    <r>
      <rPr>
        <sz val="16"/>
        <rFont val="Arial"/>
        <family val="2"/>
      </rPr>
      <t xml:space="preserve">
Does the company have any vessels within their fleet which use zero carbon fuels such as:</t>
    </r>
  </si>
  <si>
    <t>5500.11</t>
  </si>
  <si>
    <t>5500.12</t>
  </si>
  <si>
    <t>Does the company have a mechanism in place to hold sewage on board to avoid discharging at all ports?</t>
  </si>
  <si>
    <t>Is it company policy to sample and monitor the discharged effluent periodically (at least annually) for lab testing ashore to check the compliance with relevant MEPC standards?</t>
  </si>
  <si>
    <t>Is it company policy to ensure that ships treat sewage with a sewage treatment plant before discharging effluents at sea?</t>
  </si>
  <si>
    <t>M/RR</t>
  </si>
  <si>
    <t>7500.12</t>
  </si>
  <si>
    <t>Does the company consider during incident investigations, fatigue as one of the factors causing the incident?</t>
  </si>
  <si>
    <t>Environmental Requirements during the Voyage</t>
  </si>
  <si>
    <t>Voyage-plan ( checklist ) includes verification of compliance with SECA requirements before entry of area/location ( either by means of change of fuel-grade or use of SOx-scrubber )</t>
  </si>
  <si>
    <t>2120.4</t>
  </si>
  <si>
    <t>Voyage-plan ( checklist ) includes verification of compliance with NECA (Tier III)  requirements before entry of area/location ( either by use of exhaust gas treatment or engine technology, e.g. dual fuel )</t>
  </si>
  <si>
    <t>Voyage-plan ( checklist ) includes verification of compliance with Ballast Water Management requirements ( either by means of D-2 treatment system or D-1 exchange of ballast during voyage )</t>
  </si>
  <si>
    <t>2120.7</t>
  </si>
  <si>
    <r>
      <rPr>
        <b/>
        <u/>
        <sz val="16"/>
        <rFont val="Arial"/>
        <family val="2"/>
      </rPr>
      <t>Alternative to 2120.2</t>
    </r>
    <r>
      <rPr>
        <sz val="16"/>
        <rFont val="Arial"/>
        <family val="2"/>
      </rPr>
      <t>: Vessel has been designed not to carry any Ballast Water ( no Ballast Tanks available onboard )</t>
    </r>
  </si>
  <si>
    <t>Voyage-plan ( checklists ) includes verification for transit of globally known whale-areas ( habitats ) and migration patterns and provides disturbance mitigation. Source : WWF whale.org</t>
  </si>
  <si>
    <t>2120.5</t>
  </si>
  <si>
    <t>2120.6</t>
  </si>
  <si>
    <t>Voyage-plan ( checklists ) includes verification for transit through PSSA (Particularly Sensitive Sea Areas)?</t>
  </si>
  <si>
    <t>Does the company have a system in place to monitor officers’ competence, training, time in rank and use it as a basis for promotion?</t>
  </si>
  <si>
    <t>Is it company policy to hire cadets on board by providing training and education in order to recruit future officers?</t>
  </si>
  <si>
    <t>7300.15</t>
  </si>
  <si>
    <t>Is the system as meant in 7300.14 audited and certified by an IACS member classification society?</t>
  </si>
  <si>
    <r>
      <rPr>
        <b/>
        <u/>
        <sz val="16"/>
        <rFont val="Arial"/>
        <family val="2"/>
      </rPr>
      <t>Alternative for 7300.8 &amp; 7300.19</t>
    </r>
    <r>
      <rPr>
        <b/>
        <sz val="16"/>
        <rFont val="Arial"/>
        <family val="2"/>
      </rPr>
      <t xml:space="preserve"> </t>
    </r>
    <r>
      <rPr>
        <sz val="16"/>
        <rFont val="Arial"/>
        <family val="2"/>
      </rPr>
      <t xml:space="preserve">
Does the company provide maritime resource management course for all officers ?</t>
    </r>
  </si>
  <si>
    <t>Discharge at port and at sea</t>
  </si>
  <si>
    <t>Sewage Treatment Plant; Effluent Sampling/Monitoring; Causal awareness</t>
  </si>
  <si>
    <r>
      <rPr>
        <b/>
        <u/>
        <sz val="16"/>
        <rFont val="Arial"/>
        <family val="2"/>
      </rPr>
      <t>Alternative to all the above (applicable for short-haul vessels)</t>
    </r>
    <r>
      <rPr>
        <sz val="16"/>
        <rFont val="Arial"/>
        <family val="2"/>
      </rPr>
      <t xml:space="preserve">
Is it company policy to ensure that ships deliver all their sewage / sewage sludge (regardless of treated or untreated) to port reception facilities (where available)?</t>
    </r>
  </si>
  <si>
    <t>5500.17</t>
  </si>
  <si>
    <t>5500.15</t>
  </si>
  <si>
    <t>5500.16</t>
  </si>
  <si>
    <t>Is it company policy to create awareness concerning the usage of lavatories onboard, that could have negative impact to the performance of the (biological) sewage treatement plant?</t>
  </si>
  <si>
    <t>\</t>
  </si>
  <si>
    <t>Is it company policy for ships to have monitoring equipment installed at the discharge line of the Sewage Treatment Plant to continously monitor the effluent quality?</t>
  </si>
  <si>
    <t>Is it the company policy for ships to have automated logging systems to record the details of the discharged effluent from the Sewage Treatment Plant?</t>
  </si>
  <si>
    <t>R5500.15-16 alternative to R5500.2 &amp; R5500.4:</t>
  </si>
  <si>
    <t>5200.44</t>
  </si>
  <si>
    <t>Does the company install an extra filtration equipment on the main supply line onboard – such as a reverse osmosis (RO) installation – available on different decks in public areas, such as the galley or pantries? 
(In order to eliminate/reduce bottled water and supply safe drinking water onboard.)
(The system is to be in addition to the standard arrangement of the vessel’s Drinking Water (DW) filtration system, such as a rehardening filter and UV sterilizer.)</t>
  </si>
  <si>
    <t>M/RN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</si>
</sst>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2">
    <numFmt numFmtId="164" formatCode="&quot;Minimum ranking score required for element 5410 = &quot;0#"/>
    <numFmt numFmtId="165" formatCode="&quot;Minimum ranking score required for element 5420 = &quot;0#"/>
    <numFmt numFmtId="166" formatCode="&quot;Minimum ranking score required for element 5421 = &quot;0#"/>
    <numFmt numFmtId="167" formatCode="&quot;Minimum ranking score required for element 5430 = &quot;0#"/>
    <numFmt numFmtId="168" formatCode="&quot;Minimum ranking score required for element 5440 = &quot;0#"/>
    <numFmt numFmtId="169" formatCode="&quot;Minimum ranking score required for element 5450 = &quot;0#"/>
    <numFmt numFmtId="170" formatCode="&quot;Minimum ranking score required for element 5460 = &quot;0#"/>
    <numFmt numFmtId="171" formatCode="&quot;Minimum ranking score required for element 5900 = &quot;##"/>
    <numFmt numFmtId="172" formatCode="&quot;Minimum ranking score required for element 6400 = &quot;##"/>
    <numFmt numFmtId="174" formatCode="&quot;Minimum ranking score required for element 1200 = &quot;0"/>
    <numFmt numFmtId="175" formatCode="&quot;Minimum ranking score required for element 1300 = &quot;0"/>
    <numFmt numFmtId="176" formatCode="&quot;Minimum ranking score required for element 1400 = &quot;0"/>
    <numFmt numFmtId="177" formatCode="&quot;Minimum ranking score required for element 1500 = &quot;0"/>
    <numFmt numFmtId="178" formatCode="&quot;Minimum ranking score required for element 1600 = &quot;0"/>
    <numFmt numFmtId="179" formatCode="&quot;Minimum ranking score required for element 2100 = &quot;0"/>
    <numFmt numFmtId="180" formatCode="&quot;Minimum ranking score required for element 2300 = &quot;0"/>
    <numFmt numFmtId="181" formatCode="&quot;Minimum ranking score required for element 3100 = &quot;0"/>
    <numFmt numFmtId="182" formatCode="&quot;Minimum ranking score required for element 3200 = &quot;0"/>
    <numFmt numFmtId="183" formatCode="&quot;Minimum ranking score required for element 4100 = &quot;0"/>
    <numFmt numFmtId="184" formatCode="&quot;Minimum ranking score required for element 5200 = &quot;0"/>
    <numFmt numFmtId="185" formatCode="&quot;Minimum ranking score required for element 5700 = &quot;0"/>
    <numFmt numFmtId="186" formatCode="&quot;Minimum ranking score required for element 6100 = &quot;0"/>
    <numFmt numFmtId="187" formatCode="&quot;Minimum ranking score required for element 6200 = &quot;0"/>
    <numFmt numFmtId="188" formatCode="&quot;Minimum ranking score required for element 6300 = &quot;0"/>
    <numFmt numFmtId="189" formatCode="&quot;Minimum ranking score required for element 7100 = &quot;0"/>
    <numFmt numFmtId="190" formatCode="&quot;Minimum ranking score required for element 7200 = &quot;0"/>
    <numFmt numFmtId="191" formatCode="&quot;Minimum ranking score required for element 7300 = &quot;0"/>
    <numFmt numFmtId="192" formatCode="&quot;Minimum ranking score required for element 7400 = &quot;0"/>
    <numFmt numFmtId="193" formatCode="&quot;Minimum ranking score required for element 7500 = &quot;0"/>
    <numFmt numFmtId="194" formatCode="&quot;Minimum ranking score required for element 2120 = &quot;0"/>
    <numFmt numFmtId="204" formatCode="0.000"/>
    <numFmt numFmtId="206" formatCode="&quot;Minimum ranking score required for element 5810 = &quot;0"/>
    <numFmt numFmtId="207" formatCode="&quot;Minimum ranking score required for element 5811 = &quot;0"/>
    <numFmt numFmtId="208" formatCode="&quot;Minimum ranking score required for element 5812 = &quot;0"/>
    <numFmt numFmtId="212" formatCode="&quot;Minimum ranking score required for element 5820 = &quot;0"/>
    <numFmt numFmtId="213" formatCode="&quot;Minimum ranking score required for element 5821 = &quot;0"/>
    <numFmt numFmtId="214" formatCode="&quot;Minimum ranking score required for element 5822 = &quot;0"/>
    <numFmt numFmtId="215" formatCode="&quot;Minimum ranking score required for element 6110 = &quot;0"/>
    <numFmt numFmtId="216" formatCode="&quot;Minimum ranking score required for element 5801 = &quot;0"/>
    <numFmt numFmtId="218" formatCode="&quot;Minimum ranking score required for element 1700 = &quot;0"/>
    <numFmt numFmtId="219" formatCode="&quot;Minimum ranking score required for element 1710 = &quot;0"/>
    <numFmt numFmtId="221" formatCode="&quot;Minimum ranking score required for element 2111 = &quot;0"/>
    <numFmt numFmtId="222" formatCode="&quot;Minimum ranking score required for element 5500 = &quot;0"/>
    <numFmt numFmtId="223" formatCode="&quot;Minimum ranking score required for element 5510 = &quot;0"/>
    <numFmt numFmtId="224" formatCode="&quot;Minimum ranking score required for element 5910 = &quot;0"/>
    <numFmt numFmtId="225" formatCode="&quot;Minimum ranking score required for element 1610 = &quot;0"/>
    <numFmt numFmtId="226" formatCode="&quot;Minimum ranking score required for element 1510 = &quot;0"/>
    <numFmt numFmtId="227" formatCode="&quot;Minimum ranking score required for element 1800 = &quot;0"/>
    <numFmt numFmtId="230" formatCode="&quot;Minimum ranking score required for element 9421 = &quot;0"/>
    <numFmt numFmtId="231" formatCode="&quot;Minimum ranking score required for element 3101 = &quot;0"/>
    <numFmt numFmtId="232" formatCode="&quot;Minimum ranking score required for element 5441 = &quot;0"/>
    <numFmt numFmtId="233" formatCode="&quot;Minimum ranking score required for element 5100 = &quot;0"/>
  </numFmts>
  <fonts count="9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20"/>
      <name val="Arial"/>
      <family val="2"/>
    </font>
    <font>
      <b/>
      <sz val="14"/>
      <name val="Arial"/>
      <family val="2"/>
    </font>
    <font>
      <b/>
      <sz val="12"/>
      <name val="Arial"/>
      <family val="2"/>
    </font>
    <font>
      <sz val="12"/>
      <name val="Arial"/>
      <family val="2"/>
    </font>
    <font>
      <b/>
      <sz val="12"/>
      <color indexed="12"/>
      <name val="Arial"/>
      <family val="2"/>
    </font>
    <font>
      <sz val="12"/>
      <color indexed="10"/>
      <name val="Arial"/>
      <family val="2"/>
    </font>
    <font>
      <sz val="14"/>
      <name val="Arial"/>
      <family val="2"/>
    </font>
    <font>
      <b/>
      <sz val="16"/>
      <color indexed="10"/>
      <name val="Arial"/>
      <family val="2"/>
    </font>
    <font>
      <sz val="16"/>
      <name val="Arial"/>
      <family val="2"/>
    </font>
    <font>
      <b/>
      <sz val="14"/>
      <color indexed="10"/>
      <name val="Arial Black"/>
      <family val="2"/>
    </font>
    <font>
      <sz val="14"/>
      <color indexed="10"/>
      <name val="Arial Black"/>
      <family val="2"/>
    </font>
    <font>
      <b/>
      <sz val="14"/>
      <color indexed="12"/>
      <name val="Arial"/>
      <family val="2"/>
    </font>
    <font>
      <b/>
      <sz val="14"/>
      <color indexed="10"/>
      <name val="Arial"/>
      <family val="2"/>
    </font>
    <font>
      <sz val="10"/>
      <color indexed="12"/>
      <name val="Arial"/>
      <family val="2"/>
    </font>
    <font>
      <sz val="14"/>
      <color indexed="10"/>
      <name val="Arial"/>
      <family val="2"/>
    </font>
    <font>
      <b/>
      <sz val="10"/>
      <color indexed="12"/>
      <name val="Arial"/>
      <family val="2"/>
    </font>
    <font>
      <sz val="14"/>
      <color indexed="12"/>
      <name val="Arial"/>
      <family val="2"/>
    </font>
    <font>
      <b/>
      <sz val="10"/>
      <name val="Arial"/>
      <family val="2"/>
    </font>
    <font>
      <sz val="10"/>
      <name val="Arial Black"/>
      <family val="2"/>
    </font>
    <font>
      <b/>
      <sz val="14"/>
      <color indexed="52"/>
      <name val="Arial"/>
      <family val="2"/>
    </font>
    <font>
      <b/>
      <sz val="28"/>
      <name val="Arial"/>
      <family val="2"/>
    </font>
    <font>
      <b/>
      <sz val="36"/>
      <name val="Arial"/>
      <family val="2"/>
    </font>
    <font>
      <sz val="36"/>
      <name val="Arial"/>
      <family val="2"/>
    </font>
    <font>
      <sz val="14"/>
      <color indexed="57"/>
      <name val="Arial"/>
      <family val="2"/>
    </font>
    <font>
      <b/>
      <sz val="12"/>
      <color indexed="10"/>
      <name val="Arial"/>
      <family val="2"/>
    </font>
    <font>
      <b/>
      <sz val="10"/>
      <name val="Arial"/>
      <family val="2"/>
    </font>
    <font>
      <b/>
      <sz val="18"/>
      <color indexed="10"/>
      <name val="Arial"/>
      <family val="2"/>
    </font>
    <font>
      <sz val="10"/>
      <name val="Arial"/>
      <family val="2"/>
    </font>
    <font>
      <sz val="10"/>
      <color indexed="10"/>
      <name val="Arial"/>
      <family val="2"/>
    </font>
    <font>
      <b/>
      <i/>
      <sz val="12"/>
      <name val="Arial"/>
      <family val="2"/>
    </font>
    <font>
      <b/>
      <sz val="14"/>
      <name val="Arial"/>
      <family val="2"/>
    </font>
    <font>
      <b/>
      <sz val="16"/>
      <name val="Arial"/>
      <family val="2"/>
    </font>
    <font>
      <b/>
      <sz val="26"/>
      <name val="Arial"/>
      <family val="2"/>
    </font>
    <font>
      <b/>
      <sz val="18"/>
      <name val="Arial"/>
      <family val="2"/>
    </font>
    <font>
      <sz val="12"/>
      <color indexed="57"/>
      <name val="Arial"/>
      <family val="2"/>
    </font>
    <font>
      <sz val="10"/>
      <color indexed="57"/>
      <name val="Arial"/>
      <family val="2"/>
    </font>
    <font>
      <b/>
      <sz val="16"/>
      <color indexed="57"/>
      <name val="Arial"/>
      <family val="2"/>
    </font>
    <font>
      <b/>
      <u/>
      <sz val="16"/>
      <name val="Arial"/>
      <family val="2"/>
    </font>
    <font>
      <sz val="8"/>
      <name val="Arial"/>
      <family val="2"/>
    </font>
    <font>
      <sz val="16"/>
      <color indexed="22"/>
      <name val="Arial"/>
      <family val="2"/>
    </font>
    <font>
      <u/>
      <sz val="16"/>
      <name val="Arial"/>
      <family val="2"/>
    </font>
    <font>
      <b/>
      <sz val="16"/>
      <color indexed="14"/>
      <name val="Arial"/>
      <family val="2"/>
    </font>
    <font>
      <b/>
      <sz val="16"/>
      <color indexed="8"/>
      <name val="Arial"/>
      <family val="2"/>
    </font>
    <font>
      <i/>
      <sz val="16"/>
      <name val="Arial"/>
      <family val="2"/>
    </font>
    <font>
      <sz val="1"/>
      <name val="Arial"/>
      <family val="2"/>
    </font>
    <font>
      <sz val="16"/>
      <name val="Arial"/>
      <family val="2"/>
    </font>
    <font>
      <sz val="16"/>
      <color indexed="55"/>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4"/>
      <name val="Arial"/>
      <family val="2"/>
    </font>
    <font>
      <b/>
      <u/>
      <sz val="16"/>
      <color indexed="8"/>
      <name val="Arial"/>
      <family val="2"/>
    </font>
    <font>
      <b/>
      <sz val="22"/>
      <name val="Arial"/>
      <family val="2"/>
    </font>
    <font>
      <sz val="1"/>
      <name val="Arial"/>
      <family val="2"/>
    </font>
    <font>
      <sz val="16"/>
      <color indexed="10"/>
      <name val="Arial"/>
      <family val="2"/>
    </font>
    <font>
      <b/>
      <sz val="16"/>
      <color rgb="FFFF0000"/>
      <name val="Arial"/>
      <family val="2"/>
    </font>
    <font>
      <sz val="16"/>
      <color rgb="FF339966"/>
      <name val="Arial"/>
      <family val="2"/>
    </font>
    <font>
      <sz val="11"/>
      <color theme="1"/>
      <name val="Calibri"/>
      <family val="2"/>
      <scheme val="minor"/>
    </font>
    <font>
      <b/>
      <sz val="12"/>
      <color theme="1"/>
      <name val="Calibri"/>
      <family val="2"/>
      <scheme val="minor"/>
    </font>
    <font>
      <b/>
      <sz val="10"/>
      <color theme="1"/>
      <name val="Calibri"/>
      <family val="2"/>
      <scheme val="minor"/>
    </font>
    <font>
      <u/>
      <sz val="11"/>
      <color theme="10"/>
      <name val="Calibri"/>
      <family val="2"/>
      <scheme val="minor"/>
    </font>
    <font>
      <b/>
      <sz val="11"/>
      <color theme="1"/>
      <name val="Calibri"/>
      <family val="2"/>
      <scheme val="minor"/>
    </font>
    <font>
      <sz val="1"/>
      <color theme="1"/>
      <name val="Calibri"/>
      <family val="2"/>
      <scheme val="minor"/>
    </font>
    <font>
      <sz val="11"/>
      <color rgb="FF333333"/>
      <name val="Calibri"/>
      <family val="2"/>
      <scheme val="minor"/>
    </font>
    <font>
      <b/>
      <sz val="12"/>
      <name val="Calibri"/>
      <family val="2"/>
      <scheme val="minor"/>
    </font>
    <font>
      <u/>
      <sz val="10"/>
      <color theme="10"/>
      <name val="Arial"/>
      <family val="2"/>
    </font>
    <font>
      <b/>
      <sz val="16"/>
      <color rgb="FF00B050"/>
      <name val="Arial"/>
      <family val="2"/>
    </font>
    <font>
      <b/>
      <sz val="1"/>
      <color rgb="FF00B050"/>
      <name val="Arial"/>
      <family val="2"/>
    </font>
    <font>
      <b/>
      <vertAlign val="subscript"/>
      <sz val="16"/>
      <name val="Arial"/>
      <family val="2"/>
    </font>
    <font>
      <sz val="14"/>
      <color indexed="57"/>
      <name val="Cambria"/>
      <family val="1"/>
    </font>
    <font>
      <b/>
      <sz val="14"/>
      <name val="Calibri"/>
      <family val="2"/>
    </font>
    <font>
      <sz val="1"/>
      <name val="Cambria"/>
      <family val="1"/>
    </font>
    <font>
      <b/>
      <sz val="14"/>
      <name val="Cambria"/>
      <family val="1"/>
    </font>
    <font>
      <b/>
      <sz val="14"/>
      <color indexed="12"/>
      <name val="Cambria"/>
      <family val="1"/>
    </font>
    <font>
      <b/>
      <sz val="14"/>
      <color indexed="10"/>
      <name val="Cambria"/>
      <family val="1"/>
    </font>
    <font>
      <sz val="14"/>
      <name val="Cambria"/>
      <family val="1"/>
    </font>
    <font>
      <sz val="10"/>
      <name val="Cambria"/>
      <family val="1"/>
    </font>
    <font>
      <sz val="10"/>
      <color rgb="FF92D050"/>
      <name val="Arial"/>
      <family val="2"/>
    </font>
  </fonts>
  <fills count="3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64"/>
      </patternFill>
    </fill>
    <fill>
      <patternFill patternType="solid">
        <fgColor indexed="22"/>
        <bgColor indexed="64"/>
      </patternFill>
    </fill>
    <fill>
      <patternFill patternType="solid">
        <fgColor indexed="9"/>
        <bgColor indexed="64"/>
      </patternFill>
    </fill>
    <fill>
      <patternFill patternType="solid">
        <fgColor indexed="13"/>
        <bgColor indexed="64"/>
      </patternFill>
    </fill>
    <fill>
      <patternFill patternType="solid">
        <fgColor indexed="11"/>
        <bgColor indexed="64"/>
      </patternFill>
    </fill>
    <fill>
      <patternFill patternType="solid">
        <fgColor indexed="10"/>
        <bgColor indexed="64"/>
      </patternFill>
    </fill>
    <fill>
      <patternFill patternType="solid">
        <fgColor indexed="40"/>
        <bgColor indexed="64"/>
      </patternFill>
    </fill>
    <fill>
      <patternFill patternType="solid">
        <fgColor indexed="14"/>
        <bgColor indexed="64"/>
      </patternFill>
    </fill>
    <fill>
      <patternFill patternType="lightUp">
        <bgColor indexed="51"/>
      </patternFill>
    </fill>
    <fill>
      <patternFill patternType="solid">
        <fgColor indexed="50"/>
        <bgColor indexed="64"/>
      </patternFill>
    </fill>
    <fill>
      <patternFill patternType="solid">
        <fgColor theme="0"/>
        <bgColor indexed="64"/>
      </patternFill>
    </fill>
    <fill>
      <patternFill patternType="solid">
        <fgColor rgb="FFC0C0C0"/>
        <bgColor indexed="64"/>
      </patternFill>
    </fill>
    <fill>
      <patternFill patternType="solid">
        <fgColor rgb="FFCCCCFF"/>
        <bgColor indexed="64"/>
      </patternFill>
    </fill>
    <fill>
      <patternFill patternType="solid">
        <fgColor theme="0" tint="-0.249977111117893"/>
        <bgColor indexed="64"/>
      </patternFill>
    </fill>
    <fill>
      <patternFill patternType="solid">
        <fgColor rgb="FF99CC00"/>
        <bgColor indexed="64"/>
      </patternFill>
    </fill>
  </fills>
  <borders count="10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double">
        <color indexed="64"/>
      </top>
      <bottom/>
      <diagonal/>
    </border>
    <border>
      <left style="medium">
        <color indexed="64"/>
      </left>
      <right style="medium">
        <color indexed="64"/>
      </right>
      <top style="double">
        <color indexed="64"/>
      </top>
      <bottom style="medium">
        <color indexed="10"/>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double">
        <color indexed="64"/>
      </right>
      <top style="double">
        <color indexed="64"/>
      </top>
      <bottom style="medium">
        <color indexed="10"/>
      </bottom>
      <diagonal/>
    </border>
    <border>
      <left style="medium">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double">
        <color indexed="64"/>
      </right>
      <top style="double">
        <color indexed="64"/>
      </top>
      <bottom/>
      <diagonal/>
    </border>
    <border>
      <left/>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style="thin">
        <color indexed="64"/>
      </top>
      <bottom style="double">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10"/>
      </bottom>
      <diagonal/>
    </border>
    <border>
      <left/>
      <right/>
      <top style="medium">
        <color indexed="64"/>
      </top>
      <bottom style="medium">
        <color indexed="10"/>
      </bottom>
      <diagonal/>
    </border>
    <border>
      <left/>
      <right style="medium">
        <color indexed="64"/>
      </right>
      <top style="medium">
        <color indexed="64"/>
      </top>
      <bottom style="medium">
        <color indexed="10"/>
      </bottom>
      <diagonal/>
    </border>
    <border>
      <left style="medium">
        <color indexed="64"/>
      </left>
      <right/>
      <top style="medium">
        <color indexed="10"/>
      </top>
      <bottom style="medium">
        <color indexed="64"/>
      </bottom>
      <diagonal/>
    </border>
    <border>
      <left/>
      <right style="medium">
        <color indexed="10"/>
      </right>
      <top style="medium">
        <color indexed="10"/>
      </top>
      <bottom style="medium">
        <color indexed="64"/>
      </bottom>
      <diagonal/>
    </border>
    <border>
      <left style="medium">
        <color indexed="10"/>
      </left>
      <right/>
      <top style="medium">
        <color indexed="10"/>
      </top>
      <bottom style="medium">
        <color indexed="64"/>
      </bottom>
      <diagonal/>
    </border>
    <border>
      <left/>
      <right/>
      <top style="medium">
        <color indexed="10"/>
      </top>
      <bottom style="medium">
        <color indexed="64"/>
      </bottom>
      <diagonal/>
    </border>
    <border>
      <left/>
      <right style="medium">
        <color indexed="64"/>
      </right>
      <top style="medium">
        <color indexed="10"/>
      </top>
      <bottom style="medium">
        <color indexed="64"/>
      </bottom>
      <diagonal/>
    </border>
    <border diagonalUp="1">
      <left style="medium">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left style="medium">
        <color indexed="10"/>
      </left>
      <right/>
      <top/>
      <bottom style="medium">
        <color indexed="64"/>
      </bottom>
      <diagonal/>
    </border>
    <border>
      <left style="medium">
        <color indexed="64"/>
      </left>
      <right/>
      <top style="medium">
        <color indexed="10"/>
      </top>
      <bottom/>
      <diagonal/>
    </border>
    <border>
      <left/>
      <right style="medium">
        <color indexed="10"/>
      </right>
      <top style="medium">
        <color indexed="10"/>
      </top>
      <bottom/>
      <diagonal/>
    </border>
    <border>
      <left style="medium">
        <color indexed="10"/>
      </left>
      <right/>
      <top style="medium">
        <color indexed="10"/>
      </top>
      <bottom/>
      <diagonal/>
    </border>
    <border>
      <left/>
      <right/>
      <top style="medium">
        <color indexed="10"/>
      </top>
      <bottom/>
      <diagonal/>
    </border>
    <border>
      <left/>
      <right style="medium">
        <color indexed="64"/>
      </right>
      <top style="medium">
        <color indexed="10"/>
      </top>
      <bottom/>
      <diagonal/>
    </border>
    <border diagonalUp="1">
      <left style="medium">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indexed="64"/>
      </left>
      <right style="thin">
        <color indexed="64"/>
      </right>
      <top style="medium">
        <color indexed="64"/>
      </top>
      <bottom/>
      <diagonal/>
    </border>
    <border>
      <left style="medium">
        <color indexed="64"/>
      </left>
      <right style="thin">
        <color auto="1"/>
      </right>
      <top/>
      <bottom/>
      <diagonal/>
    </border>
    <border>
      <left style="thin">
        <color auto="1"/>
      </left>
      <right style="thin">
        <color auto="1"/>
      </right>
      <top/>
      <bottom/>
      <diagonal/>
    </border>
    <border>
      <left style="thin">
        <color auto="1"/>
      </left>
      <right style="medium">
        <color indexed="64"/>
      </right>
      <top/>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diagonalUp="1">
      <left style="medium">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s>
  <cellStyleXfs count="54">
    <xf numFmtId="0" fontId="0" fillId="0" borderId="0"/>
    <xf numFmtId="0" fontId="52" fillId="2" borderId="0" applyNumberFormat="0" applyBorder="0" applyAlignment="0" applyProtection="0"/>
    <xf numFmtId="0" fontId="52" fillId="3" borderId="0" applyNumberFormat="0" applyBorder="0" applyAlignment="0" applyProtection="0"/>
    <xf numFmtId="0" fontId="52" fillId="4" borderId="0" applyNumberFormat="0" applyBorder="0" applyAlignment="0" applyProtection="0"/>
    <xf numFmtId="0" fontId="52" fillId="5" borderId="0" applyNumberFormat="0" applyBorder="0" applyAlignment="0" applyProtection="0"/>
    <xf numFmtId="0" fontId="52" fillId="6" borderId="0" applyNumberFormat="0" applyBorder="0" applyAlignment="0" applyProtection="0"/>
    <xf numFmtId="0" fontId="52" fillId="7" borderId="0" applyNumberFormat="0" applyBorder="0" applyAlignment="0" applyProtection="0"/>
    <xf numFmtId="0" fontId="52" fillId="8"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5" borderId="0" applyNumberFormat="0" applyBorder="0" applyAlignment="0" applyProtection="0"/>
    <xf numFmtId="0" fontId="52" fillId="8" borderId="0" applyNumberFormat="0" applyBorder="0" applyAlignment="0" applyProtection="0"/>
    <xf numFmtId="0" fontId="52" fillId="11" borderId="0" applyNumberFormat="0" applyBorder="0" applyAlignment="0" applyProtection="0"/>
    <xf numFmtId="0" fontId="53" fillId="12" borderId="0" applyNumberFormat="0" applyBorder="0" applyAlignment="0" applyProtection="0"/>
    <xf numFmtId="0" fontId="53" fillId="9" borderId="0" applyNumberFormat="0" applyBorder="0" applyAlignment="0" applyProtection="0"/>
    <xf numFmtId="0" fontId="53" fillId="10" borderId="0" applyNumberFormat="0" applyBorder="0" applyAlignment="0" applyProtection="0"/>
    <xf numFmtId="0" fontId="53" fillId="13" borderId="0" applyNumberFormat="0" applyBorder="0" applyAlignment="0" applyProtection="0"/>
    <xf numFmtId="0" fontId="53" fillId="14" borderId="0" applyNumberFormat="0" applyBorder="0" applyAlignment="0" applyProtection="0"/>
    <xf numFmtId="0" fontId="53" fillId="15" borderId="0" applyNumberFormat="0" applyBorder="0" applyAlignment="0" applyProtection="0"/>
    <xf numFmtId="0" fontId="53" fillId="16" borderId="0" applyNumberFormat="0" applyBorder="0" applyAlignment="0" applyProtection="0"/>
    <xf numFmtId="0" fontId="53" fillId="17" borderId="0" applyNumberFormat="0" applyBorder="0" applyAlignment="0" applyProtection="0"/>
    <xf numFmtId="0" fontId="53" fillId="18" borderId="0" applyNumberFormat="0" applyBorder="0" applyAlignment="0" applyProtection="0"/>
    <xf numFmtId="0" fontId="53" fillId="13" borderId="0" applyNumberFormat="0" applyBorder="0" applyAlignment="0" applyProtection="0"/>
    <xf numFmtId="0" fontId="53" fillId="14" borderId="0" applyNumberFormat="0" applyBorder="0" applyAlignment="0" applyProtection="0"/>
    <xf numFmtId="0" fontId="53" fillId="19" borderId="0" applyNumberFormat="0" applyBorder="0" applyAlignment="0" applyProtection="0"/>
    <xf numFmtId="0" fontId="54" fillId="20" borderId="1" applyNumberFormat="0" applyAlignment="0" applyProtection="0"/>
    <xf numFmtId="0" fontId="55" fillId="21" borderId="2" applyNumberFormat="0" applyAlignment="0" applyProtection="0"/>
    <xf numFmtId="0" fontId="56" fillId="0" borderId="3" applyNumberFormat="0" applyFill="0" applyAlignment="0" applyProtection="0"/>
    <xf numFmtId="0" fontId="57" fillId="4" borderId="0" applyNumberFormat="0" applyBorder="0" applyAlignment="0" applyProtection="0"/>
    <xf numFmtId="0" fontId="58" fillId="7" borderId="1" applyNumberFormat="0" applyAlignment="0" applyProtection="0"/>
    <xf numFmtId="0" fontId="59" fillId="0" borderId="4" applyNumberFormat="0" applyFill="0" applyAlignment="0" applyProtection="0"/>
    <xf numFmtId="0" fontId="60" fillId="0" borderId="5" applyNumberFormat="0" applyFill="0" applyAlignment="0" applyProtection="0"/>
    <xf numFmtId="0" fontId="61" fillId="0" borderId="6" applyNumberFormat="0" applyFill="0" applyAlignment="0" applyProtection="0"/>
    <xf numFmtId="0" fontId="61" fillId="0" borderId="0" applyNumberFormat="0" applyFill="0" applyBorder="0" applyAlignment="0" applyProtection="0"/>
    <xf numFmtId="0" fontId="62" fillId="22" borderId="0" applyNumberFormat="0" applyBorder="0" applyAlignment="0" applyProtection="0"/>
    <xf numFmtId="0" fontId="32" fillId="0" borderId="0"/>
    <xf numFmtId="0" fontId="4" fillId="23" borderId="7" applyNumberFormat="0" applyFont="0" applyAlignment="0" applyProtection="0"/>
    <xf numFmtId="0" fontId="63" fillId="3" borderId="0" applyNumberFormat="0" applyBorder="0" applyAlignment="0" applyProtection="0"/>
    <xf numFmtId="9" fontId="4" fillId="0" borderId="0" applyFont="0" applyFill="0" applyBorder="0" applyAlignment="0" applyProtection="0"/>
    <xf numFmtId="0" fontId="64" fillId="0" borderId="0" applyNumberFormat="0" applyFill="0" applyBorder="0" applyAlignment="0" applyProtection="0"/>
    <xf numFmtId="0" fontId="65" fillId="0" borderId="9" applyNumberFormat="0" applyFill="0" applyAlignment="0" applyProtection="0"/>
    <xf numFmtId="0" fontId="66" fillId="20" borderId="8" applyNumberFormat="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76" fillId="0" borderId="0"/>
    <xf numFmtId="9" fontId="76" fillId="0" borderId="0" applyFont="0" applyFill="0" applyBorder="0" applyAlignment="0" applyProtection="0"/>
    <xf numFmtId="0" fontId="79" fillId="0" borderId="0" applyNumberFormat="0" applyFill="0" applyBorder="0" applyAlignment="0" applyProtection="0"/>
    <xf numFmtId="0" fontId="4" fillId="0" borderId="0"/>
    <xf numFmtId="0" fontId="3" fillId="0" borderId="0"/>
    <xf numFmtId="0" fontId="84" fillId="0" borderId="0" applyNumberFormat="0" applyFill="0" applyBorder="0" applyAlignment="0" applyProtection="0"/>
    <xf numFmtId="0" fontId="2" fillId="0" borderId="0"/>
    <xf numFmtId="9" fontId="2" fillId="0" borderId="0" applyFont="0" applyFill="0" applyBorder="0" applyAlignment="0" applyProtection="0"/>
    <xf numFmtId="0" fontId="1" fillId="0" borderId="0"/>
    <xf numFmtId="9" fontId="1" fillId="0" borderId="0" applyFont="0" applyFill="0" applyBorder="0" applyAlignment="0" applyProtection="0"/>
  </cellStyleXfs>
  <cellXfs count="921">
    <xf numFmtId="0" fontId="0" fillId="0" borderId="0" xfId="0"/>
    <xf numFmtId="0" fontId="9" fillId="0" borderId="10" xfId="0" applyFont="1" applyBorder="1" applyAlignment="1">
      <alignment horizontal="center" textRotation="90"/>
    </xf>
    <xf numFmtId="0" fontId="16" fillId="0" borderId="11" xfId="0" applyFont="1" applyBorder="1" applyAlignment="1">
      <alignment horizontal="center" vertical="center"/>
    </xf>
    <xf numFmtId="0" fontId="0" fillId="0" borderId="0" xfId="0" applyAlignment="1">
      <alignment vertical="center"/>
    </xf>
    <xf numFmtId="0" fontId="8" fillId="0" borderId="14" xfId="0" applyFont="1" applyBorder="1" applyAlignment="1">
      <alignment horizontal="center" textRotation="90"/>
    </xf>
    <xf numFmtId="0" fontId="7" fillId="0" borderId="15" xfId="0" applyFont="1" applyBorder="1" applyAlignment="1">
      <alignment horizontal="center" textRotation="90"/>
    </xf>
    <xf numFmtId="0" fontId="8" fillId="0" borderId="16" xfId="0" applyFont="1" applyBorder="1" applyAlignment="1">
      <alignment horizontal="center" textRotation="90"/>
    </xf>
    <xf numFmtId="0" fontId="7" fillId="0" borderId="10" xfId="0" applyFont="1" applyBorder="1" applyAlignment="1">
      <alignment horizontal="center" textRotation="90"/>
    </xf>
    <xf numFmtId="0" fontId="7" fillId="0" borderId="17" xfId="0" applyFont="1" applyBorder="1" applyAlignment="1">
      <alignment horizontal="center" textRotation="90"/>
    </xf>
    <xf numFmtId="0" fontId="16" fillId="0" borderId="28" xfId="0" applyFont="1" applyBorder="1" applyAlignment="1">
      <alignment horizontal="center" vertical="center"/>
    </xf>
    <xf numFmtId="0" fontId="0" fillId="24" borderId="10" xfId="0" applyFill="1" applyBorder="1" applyAlignment="1">
      <alignment vertical="center"/>
    </xf>
    <xf numFmtId="0" fontId="0" fillId="24" borderId="14" xfId="0" applyFill="1" applyBorder="1" applyAlignment="1">
      <alignment vertical="center"/>
    </xf>
    <xf numFmtId="0" fontId="0" fillId="24" borderId="15" xfId="0" applyFill="1" applyBorder="1" applyAlignment="1">
      <alignment vertical="center"/>
    </xf>
    <xf numFmtId="0" fontId="0" fillId="24" borderId="16" xfId="0" applyFill="1" applyBorder="1" applyAlignment="1">
      <alignment vertical="center"/>
    </xf>
    <xf numFmtId="0" fontId="14" fillId="24" borderId="17" xfId="0" applyFont="1" applyFill="1" applyBorder="1" applyAlignment="1">
      <alignment horizontal="center" vertical="center"/>
    </xf>
    <xf numFmtId="0" fontId="0" fillId="24" borderId="20" xfId="0" applyFill="1" applyBorder="1" applyAlignment="1">
      <alignment vertical="center"/>
    </xf>
    <xf numFmtId="0" fontId="14" fillId="24" borderId="10" xfId="0" applyFont="1" applyFill="1" applyBorder="1" applyAlignment="1">
      <alignment horizontal="center" vertical="center"/>
    </xf>
    <xf numFmtId="0" fontId="0" fillId="24" borderId="24" xfId="0" applyFill="1" applyBorder="1" applyAlignment="1">
      <alignment vertical="center"/>
    </xf>
    <xf numFmtId="0" fontId="21" fillId="24" borderId="24" xfId="0" applyFont="1" applyFill="1" applyBorder="1" applyAlignment="1">
      <alignment horizontal="center" vertical="center"/>
    </xf>
    <xf numFmtId="0" fontId="0" fillId="25" borderId="0" xfId="0" applyFill="1" applyAlignment="1">
      <alignment vertical="center"/>
    </xf>
    <xf numFmtId="0" fontId="14" fillId="24" borderId="21" xfId="0" applyFont="1" applyFill="1" applyBorder="1" applyAlignment="1">
      <alignment vertical="center"/>
    </xf>
    <xf numFmtId="0" fontId="0" fillId="24" borderId="21" xfId="0" applyFill="1" applyBorder="1" applyAlignment="1">
      <alignment vertical="center"/>
    </xf>
    <xf numFmtId="0" fontId="14" fillId="24" borderId="15" xfId="0" applyFont="1" applyFill="1" applyBorder="1" applyAlignment="1">
      <alignment horizontal="center" vertical="center"/>
    </xf>
    <xf numFmtId="0" fontId="14" fillId="24" borderId="21" xfId="0" applyFont="1" applyFill="1" applyBorder="1" applyAlignment="1">
      <alignment horizontal="left" vertical="center"/>
    </xf>
    <xf numFmtId="0" fontId="21" fillId="24" borderId="21" xfId="0" applyFont="1" applyFill="1" applyBorder="1" applyAlignment="1">
      <alignment horizontal="center" vertical="center"/>
    </xf>
    <xf numFmtId="0" fontId="17" fillId="24" borderId="14" xfId="0" applyFont="1" applyFill="1" applyBorder="1" applyAlignment="1">
      <alignment horizontal="center" vertical="center"/>
    </xf>
    <xf numFmtId="0" fontId="17" fillId="24" borderId="10" xfId="0" applyFont="1" applyFill="1" applyBorder="1" applyAlignment="1">
      <alignment horizontal="center" vertical="center"/>
    </xf>
    <xf numFmtId="0" fontId="14" fillId="24" borderId="29" xfId="0" applyFont="1" applyFill="1" applyBorder="1" applyAlignment="1">
      <alignment horizontal="center"/>
    </xf>
    <xf numFmtId="0" fontId="14" fillId="24" borderId="32" xfId="0" applyFont="1" applyFill="1" applyBorder="1" applyAlignment="1">
      <alignment horizontal="center"/>
    </xf>
    <xf numFmtId="0" fontId="0" fillId="24" borderId="35" xfId="0" applyFill="1" applyBorder="1"/>
    <xf numFmtId="0" fontId="14" fillId="24" borderId="10" xfId="0" applyFont="1" applyFill="1" applyBorder="1" applyAlignment="1">
      <alignment horizontal="center"/>
    </xf>
    <xf numFmtId="0" fontId="14" fillId="24" borderId="15" xfId="0" applyFont="1" applyFill="1" applyBorder="1" applyAlignment="1">
      <alignment horizontal="center"/>
    </xf>
    <xf numFmtId="0" fontId="0" fillId="24" borderId="21" xfId="0" applyFill="1" applyBorder="1"/>
    <xf numFmtId="0" fontId="0" fillId="26" borderId="0" xfId="0" applyFill="1"/>
    <xf numFmtId="0" fontId="0" fillId="26" borderId="0" xfId="0" applyFill="1" applyAlignment="1">
      <alignment horizontal="center"/>
    </xf>
    <xf numFmtId="0" fontId="35" fillId="24" borderId="39" xfId="0" applyFont="1" applyFill="1" applyBorder="1" applyAlignment="1" applyProtection="1">
      <alignment horizontal="center" vertical="center"/>
      <protection locked="0"/>
    </xf>
    <xf numFmtId="0" fontId="16" fillId="0" borderId="18" xfId="0" applyFont="1" applyBorder="1" applyAlignment="1">
      <alignment horizontal="center" vertical="center"/>
    </xf>
    <xf numFmtId="0" fontId="16" fillId="0" borderId="40" xfId="0" applyFont="1" applyBorder="1" applyAlignment="1">
      <alignment horizontal="center" vertical="center"/>
    </xf>
    <xf numFmtId="0" fontId="35" fillId="0" borderId="39" xfId="0" applyFont="1" applyBorder="1" applyAlignment="1">
      <alignment horizontal="center" vertical="center"/>
    </xf>
    <xf numFmtId="0" fontId="16" fillId="0" borderId="41" xfId="0" applyFont="1" applyBorder="1" applyAlignment="1">
      <alignment horizontal="center" vertical="center"/>
    </xf>
    <xf numFmtId="0" fontId="16" fillId="0" borderId="39" xfId="0" applyFont="1" applyBorder="1" applyAlignment="1">
      <alignment horizontal="center" vertical="center"/>
    </xf>
    <xf numFmtId="0" fontId="6" fillId="24" borderId="18" xfId="0" applyFont="1" applyFill="1" applyBorder="1" applyAlignment="1" applyProtection="1">
      <alignment horizontal="center" vertical="center"/>
      <protection locked="0"/>
    </xf>
    <xf numFmtId="0" fontId="6" fillId="0" borderId="42" xfId="0" applyFont="1" applyBorder="1" applyAlignment="1">
      <alignment horizontal="left" vertical="center"/>
    </xf>
    <xf numFmtId="0" fontId="11" fillId="0" borderId="43" xfId="0" applyFont="1" applyBorder="1" applyAlignment="1">
      <alignment vertical="center" wrapText="1"/>
    </xf>
    <xf numFmtId="0" fontId="35" fillId="0" borderId="39" xfId="0" applyFont="1" applyBorder="1" applyAlignment="1">
      <alignment vertical="center"/>
    </xf>
    <xf numFmtId="0" fontId="11" fillId="0" borderId="0" xfId="0" applyFont="1" applyAlignment="1">
      <alignment vertical="center"/>
    </xf>
    <xf numFmtId="0" fontId="6" fillId="0" borderId="39" xfId="0" applyFont="1" applyBorder="1" applyAlignment="1">
      <alignment horizontal="left" vertical="center"/>
    </xf>
    <xf numFmtId="0" fontId="6" fillId="0" borderId="18" xfId="0" applyFont="1" applyBorder="1" applyAlignment="1">
      <alignment horizontal="left" vertical="center"/>
    </xf>
    <xf numFmtId="0" fontId="6" fillId="0" borderId="39" xfId="0" applyFont="1" applyBorder="1" applyAlignment="1">
      <alignment vertical="center"/>
    </xf>
    <xf numFmtId="0" fontId="0" fillId="26" borderId="0" xfId="0" applyFill="1" applyAlignment="1">
      <alignment vertical="center"/>
    </xf>
    <xf numFmtId="0" fontId="6" fillId="0" borderId="24" xfId="0" applyFont="1" applyBorder="1" applyAlignment="1">
      <alignment horizontal="center" vertical="center" textRotation="90"/>
    </xf>
    <xf numFmtId="0" fontId="6" fillId="0" borderId="21" xfId="0" applyFont="1" applyBorder="1" applyAlignment="1">
      <alignment horizontal="right" vertical="center" textRotation="90" wrapText="1"/>
    </xf>
    <xf numFmtId="0" fontId="11" fillId="0" borderId="0" xfId="0" applyFont="1" applyAlignment="1">
      <alignment horizontal="left" vertical="center"/>
    </xf>
    <xf numFmtId="0" fontId="14" fillId="24" borderId="17" xfId="0" applyFont="1" applyFill="1" applyBorder="1" applyAlignment="1">
      <alignment horizontal="center"/>
    </xf>
    <xf numFmtId="0" fontId="14" fillId="24" borderId="33" xfId="0" applyFont="1" applyFill="1" applyBorder="1" applyAlignment="1">
      <alignment horizontal="center" vertical="center"/>
    </xf>
    <xf numFmtId="0" fontId="0" fillId="24" borderId="16" xfId="0" applyFill="1" applyBorder="1" applyAlignment="1">
      <alignment horizontal="center"/>
    </xf>
    <xf numFmtId="0" fontId="0" fillId="24" borderId="14" xfId="0" applyFill="1" applyBorder="1" applyAlignment="1">
      <alignment horizontal="center"/>
    </xf>
    <xf numFmtId="0" fontId="0" fillId="24" borderId="10" xfId="0" applyFill="1" applyBorder="1" applyAlignment="1">
      <alignment horizontal="center"/>
    </xf>
    <xf numFmtId="0" fontId="0" fillId="24" borderId="30" xfId="0" applyFill="1" applyBorder="1" applyAlignment="1">
      <alignment horizontal="center"/>
    </xf>
    <xf numFmtId="0" fontId="0" fillId="24" borderId="20" xfId="0" applyFill="1" applyBorder="1" applyAlignment="1">
      <alignment horizontal="center"/>
    </xf>
    <xf numFmtId="0" fontId="0" fillId="24" borderId="15" xfId="0" applyFill="1" applyBorder="1" applyAlignment="1">
      <alignment horizontal="center"/>
    </xf>
    <xf numFmtId="0" fontId="30" fillId="24" borderId="14" xfId="0" applyFont="1" applyFill="1" applyBorder="1" applyAlignment="1">
      <alignment horizontal="center"/>
    </xf>
    <xf numFmtId="0" fontId="30" fillId="24" borderId="16" xfId="0" applyFont="1" applyFill="1" applyBorder="1" applyAlignment="1">
      <alignment horizontal="center"/>
    </xf>
    <xf numFmtId="0" fontId="30" fillId="24" borderId="10" xfId="0" applyFont="1" applyFill="1" applyBorder="1" applyAlignment="1">
      <alignment horizontal="center"/>
    </xf>
    <xf numFmtId="0" fontId="0" fillId="24" borderId="17" xfId="0" applyFill="1" applyBorder="1" applyAlignment="1">
      <alignment horizontal="center"/>
    </xf>
    <xf numFmtId="0" fontId="0" fillId="24" borderId="14" xfId="0" applyFill="1" applyBorder="1"/>
    <xf numFmtId="0" fontId="0" fillId="24" borderId="16" xfId="0" applyFill="1" applyBorder="1"/>
    <xf numFmtId="0" fontId="0" fillId="24" borderId="15" xfId="0" applyFill="1" applyBorder="1"/>
    <xf numFmtId="0" fontId="33" fillId="24" borderId="14" xfId="0" applyFont="1" applyFill="1" applyBorder="1"/>
    <xf numFmtId="0" fontId="33" fillId="24" borderId="16" xfId="0" applyFont="1" applyFill="1" applyBorder="1"/>
    <xf numFmtId="0" fontId="33" fillId="24" borderId="15" xfId="0" applyFont="1" applyFill="1" applyBorder="1"/>
    <xf numFmtId="0" fontId="33" fillId="24" borderId="10" xfId="0" applyFont="1" applyFill="1" applyBorder="1"/>
    <xf numFmtId="0" fontId="33" fillId="26" borderId="0" xfId="0" applyFont="1" applyFill="1"/>
    <xf numFmtId="0" fontId="11" fillId="0" borderId="44" xfId="0" applyFont="1" applyBorder="1" applyAlignment="1">
      <alignment vertical="center" wrapText="1"/>
    </xf>
    <xf numFmtId="0" fontId="0" fillId="24" borderId="10" xfId="0" applyFill="1" applyBorder="1"/>
    <xf numFmtId="0" fontId="32" fillId="0" borderId="0" xfId="0" applyFont="1" applyAlignment="1">
      <alignment horizontal="left" vertical="center"/>
    </xf>
    <xf numFmtId="0" fontId="16" fillId="0" borderId="42" xfId="0" applyFont="1" applyBorder="1" applyAlignment="1">
      <alignment horizontal="center" vertical="center"/>
    </xf>
    <xf numFmtId="0" fontId="16" fillId="25" borderId="18" xfId="0" applyFont="1" applyFill="1" applyBorder="1" applyAlignment="1">
      <alignment horizontal="center" vertical="center"/>
    </xf>
    <xf numFmtId="0" fontId="16" fillId="25" borderId="40" xfId="0" applyFont="1" applyFill="1" applyBorder="1" applyAlignment="1">
      <alignment horizontal="center" vertical="center"/>
    </xf>
    <xf numFmtId="0" fontId="35" fillId="24" borderId="39" xfId="0" applyFont="1" applyFill="1" applyBorder="1" applyAlignment="1">
      <alignment horizontal="center" vertical="center"/>
    </xf>
    <xf numFmtId="0" fontId="6" fillId="24" borderId="39" xfId="0" applyFont="1" applyFill="1" applyBorder="1" applyAlignment="1" applyProtection="1">
      <alignment horizontal="center" vertical="center"/>
      <protection locked="0"/>
    </xf>
    <xf numFmtId="0" fontId="6" fillId="24" borderId="39" xfId="0" applyFont="1" applyFill="1" applyBorder="1" applyAlignment="1">
      <alignment horizontal="center" vertical="center"/>
    </xf>
    <xf numFmtId="0" fontId="16" fillId="0" borderId="0" xfId="0" applyFont="1" applyAlignment="1">
      <alignment horizontal="center" vertical="center"/>
    </xf>
    <xf numFmtId="0" fontId="6" fillId="0" borderId="19" xfId="0" applyFont="1" applyBorder="1" applyAlignment="1">
      <alignment horizontal="left" vertical="center"/>
    </xf>
    <xf numFmtId="0" fontId="6" fillId="0" borderId="50" xfId="0" applyFont="1" applyBorder="1" applyAlignment="1">
      <alignment horizontal="left" vertical="center"/>
    </xf>
    <xf numFmtId="0" fontId="16" fillId="0" borderId="51" xfId="0" applyFont="1" applyBorder="1" applyAlignment="1">
      <alignment horizontal="center" vertical="center"/>
    </xf>
    <xf numFmtId="0" fontId="16" fillId="0" borderId="52" xfId="0" applyFont="1" applyBorder="1" applyAlignment="1">
      <alignment horizontal="center" vertical="center"/>
    </xf>
    <xf numFmtId="0" fontId="16" fillId="0" borderId="43" xfId="0" applyFont="1" applyBorder="1" applyAlignment="1">
      <alignment horizontal="center" vertical="center"/>
    </xf>
    <xf numFmtId="2" fontId="6" fillId="0" borderId="19" xfId="0" applyNumberFormat="1" applyFont="1" applyBorder="1" applyAlignment="1">
      <alignment horizontal="left" vertical="center"/>
    </xf>
    <xf numFmtId="0" fontId="14" fillId="0" borderId="41" xfId="0" applyFont="1" applyBorder="1" applyAlignment="1">
      <alignment vertical="center"/>
    </xf>
    <xf numFmtId="0" fontId="14" fillId="0" borderId="38" xfId="0" applyFont="1" applyBorder="1" applyAlignment="1">
      <alignment vertical="center"/>
    </xf>
    <xf numFmtId="0" fontId="0" fillId="24" borderId="17" xfId="0" applyFill="1" applyBorder="1" applyAlignment="1">
      <alignment vertical="center"/>
    </xf>
    <xf numFmtId="0" fontId="15" fillId="24" borderId="10" xfId="0" applyFont="1" applyFill="1" applyBorder="1" applyAlignment="1">
      <alignment horizontal="center" vertical="center"/>
    </xf>
    <xf numFmtId="0" fontId="6" fillId="0" borderId="48" xfId="0" applyFont="1" applyBorder="1" applyAlignment="1">
      <alignment horizontal="left" vertical="center"/>
    </xf>
    <xf numFmtId="0" fontId="16" fillId="0" borderId="19" xfId="0" applyFont="1" applyBorder="1" applyAlignment="1">
      <alignment horizontal="center" vertical="center"/>
    </xf>
    <xf numFmtId="0" fontId="6" fillId="0" borderId="22" xfId="0" applyFont="1" applyBorder="1" applyAlignment="1">
      <alignment horizontal="left" vertical="center"/>
    </xf>
    <xf numFmtId="0" fontId="16" fillId="0" borderId="49" xfId="0" applyFont="1" applyBorder="1" applyAlignment="1">
      <alignment horizontal="center" vertical="center"/>
    </xf>
    <xf numFmtId="0" fontId="16" fillId="0" borderId="50" xfId="0" applyFont="1" applyBorder="1" applyAlignment="1">
      <alignment horizontal="center" vertical="center"/>
    </xf>
    <xf numFmtId="0" fontId="22" fillId="24" borderId="14" xfId="0" applyFont="1" applyFill="1" applyBorder="1" applyAlignment="1">
      <alignment vertical="center"/>
    </xf>
    <xf numFmtId="0" fontId="22" fillId="24" borderId="16" xfId="0" applyFont="1" applyFill="1" applyBorder="1" applyAlignment="1">
      <alignment vertical="center"/>
    </xf>
    <xf numFmtId="0" fontId="22" fillId="24" borderId="10" xfId="0" applyFont="1" applyFill="1" applyBorder="1" applyAlignment="1">
      <alignment vertical="center"/>
    </xf>
    <xf numFmtId="0" fontId="16" fillId="0" borderId="22" xfId="0" applyFont="1" applyBorder="1" applyAlignment="1">
      <alignment horizontal="center" vertical="center"/>
    </xf>
    <xf numFmtId="2" fontId="6" fillId="0" borderId="49" xfId="0" applyNumberFormat="1" applyFont="1" applyBorder="1" applyAlignment="1">
      <alignment horizontal="left" vertical="center"/>
    </xf>
    <xf numFmtId="0" fontId="0" fillId="0" borderId="43" xfId="0" applyBorder="1" applyAlignment="1">
      <alignment horizontal="center"/>
    </xf>
    <xf numFmtId="0" fontId="6" fillId="0" borderId="38" xfId="0" applyFont="1" applyBorder="1" applyAlignment="1">
      <alignment horizontal="left" vertical="center"/>
    </xf>
    <xf numFmtId="0" fontId="11" fillId="0" borderId="22" xfId="0" applyFont="1" applyBorder="1" applyAlignment="1">
      <alignment horizontal="left" vertical="center"/>
    </xf>
    <xf numFmtId="0" fontId="11" fillId="0" borderId="0" xfId="0" applyFont="1"/>
    <xf numFmtId="0" fontId="23" fillId="24" borderId="10" xfId="0" applyFont="1" applyFill="1" applyBorder="1" applyAlignment="1">
      <alignment horizontal="center"/>
    </xf>
    <xf numFmtId="0" fontId="23" fillId="24" borderId="14" xfId="0" applyFont="1" applyFill="1" applyBorder="1" applyAlignment="1">
      <alignment horizontal="center"/>
    </xf>
    <xf numFmtId="0" fontId="23" fillId="24" borderId="16" xfId="0" applyFont="1" applyFill="1" applyBorder="1" applyAlignment="1">
      <alignment horizontal="center"/>
    </xf>
    <xf numFmtId="0" fontId="16" fillId="25" borderId="49" xfId="0" applyFont="1" applyFill="1" applyBorder="1" applyAlignment="1">
      <alignment horizontal="center" vertical="center"/>
    </xf>
    <xf numFmtId="0" fontId="0" fillId="0" borderId="18" xfId="0" applyBorder="1" applyAlignment="1">
      <alignment horizontal="center"/>
    </xf>
    <xf numFmtId="0" fontId="16" fillId="25" borderId="55" xfId="0" applyFont="1" applyFill="1" applyBorder="1" applyAlignment="1">
      <alignment horizontal="center" vertical="center"/>
    </xf>
    <xf numFmtId="0" fontId="19" fillId="0" borderId="0" xfId="0" applyFont="1" applyAlignment="1">
      <alignment horizontal="center" vertical="center"/>
    </xf>
    <xf numFmtId="0" fontId="36" fillId="0" borderId="24" xfId="0" applyFont="1" applyBorder="1" applyAlignment="1">
      <alignment horizontal="left" vertical="center"/>
    </xf>
    <xf numFmtId="0" fontId="36" fillId="0" borderId="24" xfId="0" applyFont="1" applyBorder="1" applyAlignment="1">
      <alignment vertical="center"/>
    </xf>
    <xf numFmtId="0" fontId="13" fillId="0" borderId="23" xfId="0" applyFont="1" applyBorder="1" applyAlignment="1">
      <alignment horizontal="left" vertical="center" wrapText="1"/>
    </xf>
    <xf numFmtId="0" fontId="13" fillId="0" borderId="23" xfId="0" applyFont="1" applyBorder="1" applyAlignment="1">
      <alignment vertical="center"/>
    </xf>
    <xf numFmtId="0" fontId="13" fillId="0" borderId="43" xfId="0" applyFont="1" applyBorder="1" applyAlignment="1">
      <alignment vertical="center"/>
    </xf>
    <xf numFmtId="0" fontId="13" fillId="0" borderId="43" xfId="0" applyFont="1" applyBorder="1" applyAlignment="1">
      <alignment horizontal="left" vertical="center" wrapText="1"/>
    </xf>
    <xf numFmtId="0" fontId="13" fillId="0" borderId="52" xfId="0" applyFont="1" applyBorder="1" applyAlignment="1">
      <alignment vertical="center"/>
    </xf>
    <xf numFmtId="0" fontId="13" fillId="0" borderId="43" xfId="0" applyFont="1" applyBorder="1" applyAlignment="1">
      <alignment vertical="center" wrapText="1"/>
    </xf>
    <xf numFmtId="0" fontId="13" fillId="0" borderId="23" xfId="0" applyFont="1" applyBorder="1" applyAlignment="1">
      <alignment horizontal="left" vertical="center"/>
    </xf>
    <xf numFmtId="0" fontId="13" fillId="0" borderId="52" xfId="0" applyFont="1" applyBorder="1" applyAlignment="1">
      <alignment horizontal="left" vertical="center" wrapText="1"/>
    </xf>
    <xf numFmtId="0" fontId="36" fillId="0" borderId="10" xfId="0" applyFont="1" applyBorder="1" applyAlignment="1">
      <alignment vertical="center"/>
    </xf>
    <xf numFmtId="0" fontId="13" fillId="0" borderId="41" xfId="0" applyFont="1" applyBorder="1" applyAlignment="1">
      <alignment horizontal="left" vertical="center" wrapText="1"/>
    </xf>
    <xf numFmtId="0" fontId="13" fillId="0" borderId="18" xfId="0" applyFont="1" applyBorder="1" applyAlignment="1">
      <alignment vertical="center" wrapText="1"/>
    </xf>
    <xf numFmtId="0" fontId="13" fillId="0" borderId="42" xfId="0" applyFont="1" applyBorder="1" applyAlignment="1">
      <alignment vertical="center" wrapText="1"/>
    </xf>
    <xf numFmtId="0" fontId="13" fillId="0" borderId="23" xfId="0" applyFont="1" applyBorder="1" applyAlignment="1">
      <alignment vertical="center" wrapText="1"/>
    </xf>
    <xf numFmtId="0" fontId="13" fillId="0" borderId="52" xfId="0" applyFont="1" applyBorder="1" applyAlignment="1">
      <alignment vertical="center" wrapText="1"/>
    </xf>
    <xf numFmtId="0" fontId="36" fillId="0" borderId="21" xfId="0" applyFont="1" applyBorder="1" applyAlignment="1">
      <alignment vertical="center"/>
    </xf>
    <xf numFmtId="0" fontId="13" fillId="0" borderId="44" xfId="0" applyFont="1" applyBorder="1" applyAlignment="1">
      <alignment vertical="center" wrapText="1"/>
    </xf>
    <xf numFmtId="0" fontId="13" fillId="0" borderId="0" xfId="0" applyFont="1" applyAlignment="1">
      <alignment vertical="center" wrapText="1"/>
    </xf>
    <xf numFmtId="0" fontId="36" fillId="0" borderId="20" xfId="0" applyFont="1" applyBorder="1" applyAlignment="1">
      <alignment horizontal="left" vertical="center" wrapText="1"/>
    </xf>
    <xf numFmtId="0" fontId="13" fillId="0" borderId="20" xfId="0" applyFont="1" applyBorder="1" applyAlignment="1">
      <alignment horizontal="left" vertical="center" wrapText="1"/>
    </xf>
    <xf numFmtId="0" fontId="13" fillId="0" borderId="22" xfId="0" applyFont="1" applyBorder="1" applyAlignment="1">
      <alignment vertical="center" wrapText="1"/>
    </xf>
    <xf numFmtId="0" fontId="13" fillId="0" borderId="47" xfId="0" applyFont="1" applyBorder="1" applyAlignment="1">
      <alignment vertical="center" wrapText="1"/>
    </xf>
    <xf numFmtId="0" fontId="42" fillId="25" borderId="52" xfId="0" applyFont="1" applyFill="1" applyBorder="1" applyAlignment="1">
      <alignment vertical="center" wrapText="1"/>
    </xf>
    <xf numFmtId="0" fontId="13" fillId="0" borderId="19" xfId="0" applyFont="1" applyBorder="1" applyAlignment="1">
      <alignment vertical="center" wrapText="1"/>
    </xf>
    <xf numFmtId="0" fontId="13" fillId="0" borderId="49" xfId="0" applyFont="1" applyBorder="1" applyAlignment="1">
      <alignment vertical="center" wrapText="1"/>
    </xf>
    <xf numFmtId="0" fontId="36" fillId="0" borderId="21" xfId="0" applyFont="1" applyBorder="1" applyAlignment="1">
      <alignment vertical="center" wrapText="1"/>
    </xf>
    <xf numFmtId="0" fontId="42" fillId="25" borderId="49" xfId="0" applyFont="1" applyFill="1" applyBorder="1" applyAlignment="1">
      <alignment vertical="center" wrapText="1"/>
    </xf>
    <xf numFmtId="0" fontId="13" fillId="0" borderId="50" xfId="0" applyFont="1" applyBorder="1" applyAlignment="1">
      <alignment vertical="center" wrapText="1"/>
    </xf>
    <xf numFmtId="0" fontId="13" fillId="27" borderId="49" xfId="0" applyFont="1" applyFill="1" applyBorder="1" applyAlignment="1">
      <alignment vertical="center" wrapText="1"/>
    </xf>
    <xf numFmtId="0" fontId="13" fillId="27" borderId="19" xfId="0" applyFont="1" applyFill="1" applyBorder="1" applyAlignment="1">
      <alignment vertical="center" wrapText="1"/>
    </xf>
    <xf numFmtId="0" fontId="13" fillId="27" borderId="50" xfId="0" applyFont="1" applyFill="1" applyBorder="1" applyAlignment="1">
      <alignment vertical="center" wrapText="1"/>
    </xf>
    <xf numFmtId="0" fontId="42" fillId="25" borderId="48" xfId="0" applyFont="1" applyFill="1" applyBorder="1" applyAlignment="1">
      <alignment vertical="center" wrapText="1"/>
    </xf>
    <xf numFmtId="0" fontId="13" fillId="0" borderId="38" xfId="0" applyFont="1" applyBorder="1" applyAlignment="1">
      <alignment vertical="center" wrapText="1"/>
    </xf>
    <xf numFmtId="0" fontId="13" fillId="0" borderId="56" xfId="0" applyFont="1" applyBorder="1" applyAlignment="1">
      <alignment vertical="center" wrapText="1"/>
    </xf>
    <xf numFmtId="0" fontId="36" fillId="0" borderId="20" xfId="0" applyFont="1" applyBorder="1" applyAlignment="1">
      <alignment vertical="center" wrapText="1"/>
    </xf>
    <xf numFmtId="0" fontId="13" fillId="0" borderId="18" xfId="0" applyFont="1" applyBorder="1" applyAlignment="1">
      <alignment vertical="center"/>
    </xf>
    <xf numFmtId="0" fontId="13" fillId="0" borderId="39" xfId="0" applyFont="1" applyBorder="1" applyAlignment="1">
      <alignment vertical="center" wrapText="1"/>
    </xf>
    <xf numFmtId="0" fontId="13" fillId="0" borderId="57" xfId="0" applyFont="1" applyBorder="1" applyAlignment="1">
      <alignment vertical="center" wrapText="1"/>
    </xf>
    <xf numFmtId="0" fontId="13" fillId="27" borderId="56" xfId="0" applyFont="1" applyFill="1" applyBorder="1" applyAlignment="1">
      <alignment vertical="center" wrapText="1"/>
    </xf>
    <xf numFmtId="0" fontId="36" fillId="0" borderId="21" xfId="0" applyFont="1" applyBorder="1" applyAlignment="1">
      <alignment horizontal="left" vertical="center" wrapText="1"/>
    </xf>
    <xf numFmtId="0" fontId="13" fillId="0" borderId="18" xfId="0" applyFont="1" applyBorder="1" applyAlignment="1">
      <alignment horizontal="left" vertical="center" wrapText="1"/>
    </xf>
    <xf numFmtId="0" fontId="13" fillId="0" borderId="48" xfId="0" applyFont="1" applyBorder="1" applyAlignment="1">
      <alignment vertical="center" wrapText="1"/>
    </xf>
    <xf numFmtId="0" fontId="13" fillId="27" borderId="23" xfId="0" applyFont="1" applyFill="1" applyBorder="1" applyAlignment="1">
      <alignment vertical="center" wrapText="1"/>
    </xf>
    <xf numFmtId="0" fontId="13" fillId="27" borderId="52" xfId="0" applyFont="1" applyFill="1" applyBorder="1" applyAlignment="1">
      <alignment vertical="center" wrapText="1"/>
    </xf>
    <xf numFmtId="0" fontId="13" fillId="0" borderId="41" xfId="0" applyFont="1" applyBorder="1" applyAlignment="1">
      <alignment vertical="center" wrapText="1"/>
    </xf>
    <xf numFmtId="0" fontId="36" fillId="0" borderId="35" xfId="0" applyFont="1" applyBorder="1" applyAlignment="1">
      <alignment vertical="center" wrapText="1"/>
    </xf>
    <xf numFmtId="0" fontId="13" fillId="0" borderId="39" xfId="0" applyFont="1" applyBorder="1" applyAlignment="1">
      <alignment horizontal="left" vertical="center" wrapText="1"/>
    </xf>
    <xf numFmtId="0" fontId="13" fillId="0" borderId="59" xfId="0" applyFont="1" applyBorder="1" applyAlignment="1">
      <alignment vertical="center" wrapText="1"/>
    </xf>
    <xf numFmtId="0" fontId="36" fillId="0" borderId="13" xfId="0" applyFont="1" applyBorder="1" applyAlignment="1">
      <alignment horizontal="left" vertical="center" wrapText="1"/>
    </xf>
    <xf numFmtId="0" fontId="28" fillId="0" borderId="0" xfId="0" applyFont="1" applyAlignment="1">
      <alignment horizontal="center" vertical="center"/>
    </xf>
    <xf numFmtId="0" fontId="11" fillId="0" borderId="48" xfId="0" applyFont="1" applyBorder="1" applyAlignment="1">
      <alignment horizontal="center" vertical="center"/>
    </xf>
    <xf numFmtId="0" fontId="34" fillId="0" borderId="10" xfId="0" applyFont="1" applyBorder="1" applyAlignment="1">
      <alignment horizontal="center" textRotation="90"/>
    </xf>
    <xf numFmtId="0" fontId="0" fillId="24" borderId="31" xfId="0" applyFill="1" applyBorder="1" applyAlignment="1">
      <alignment vertical="center"/>
    </xf>
    <xf numFmtId="0" fontId="0" fillId="24" borderId="29" xfId="0" applyFill="1" applyBorder="1" applyAlignment="1">
      <alignment vertical="center"/>
    </xf>
    <xf numFmtId="0" fontId="13" fillId="26" borderId="39" xfId="0" applyFont="1" applyFill="1" applyBorder="1" applyAlignment="1">
      <alignment horizontal="left" vertical="center" wrapText="1"/>
    </xf>
    <xf numFmtId="0" fontId="0" fillId="24" borderId="32" xfId="0" applyFill="1" applyBorder="1" applyAlignment="1">
      <alignment vertical="center"/>
    </xf>
    <xf numFmtId="0" fontId="0" fillId="24" borderId="33" xfId="0" applyFill="1" applyBorder="1" applyAlignment="1">
      <alignment vertical="center"/>
    </xf>
    <xf numFmtId="0" fontId="0" fillId="24" borderId="37" xfId="0" applyFill="1" applyBorder="1" applyAlignment="1">
      <alignment vertical="center"/>
    </xf>
    <xf numFmtId="0" fontId="6" fillId="0" borderId="59" xfId="0" applyFont="1" applyBorder="1" applyAlignment="1">
      <alignment horizontal="left" vertical="center"/>
    </xf>
    <xf numFmtId="0" fontId="13" fillId="26" borderId="38" xfId="0" applyFont="1" applyFill="1" applyBorder="1" applyAlignment="1">
      <alignment horizontal="left" vertical="center" wrapText="1"/>
    </xf>
    <xf numFmtId="0" fontId="13" fillId="26" borderId="18" xfId="0" applyFont="1" applyFill="1" applyBorder="1" applyAlignment="1">
      <alignment horizontal="left" vertical="center" wrapText="1"/>
    </xf>
    <xf numFmtId="0" fontId="16" fillId="25" borderId="19" xfId="0" applyFont="1" applyFill="1" applyBorder="1" applyAlignment="1">
      <alignment horizontal="center" vertical="center"/>
    </xf>
    <xf numFmtId="0" fontId="13" fillId="27" borderId="39" xfId="0" applyFont="1" applyFill="1" applyBorder="1" applyAlignment="1">
      <alignment horizontal="left" vertical="center" wrapText="1"/>
    </xf>
    <xf numFmtId="0" fontId="22" fillId="24" borderId="31" xfId="0" applyFont="1" applyFill="1" applyBorder="1" applyAlignment="1">
      <alignment vertical="center"/>
    </xf>
    <xf numFmtId="0" fontId="14" fillId="24" borderId="68" xfId="0" applyFont="1" applyFill="1" applyBorder="1" applyAlignment="1">
      <alignment horizontal="center" vertical="center"/>
    </xf>
    <xf numFmtId="0" fontId="22" fillId="24" borderId="33" xfId="0" applyFont="1" applyFill="1" applyBorder="1" applyAlignment="1">
      <alignment vertical="center"/>
    </xf>
    <xf numFmtId="0" fontId="36" fillId="0" borderId="35" xfId="0" applyFont="1" applyBorder="1" applyAlignment="1">
      <alignment horizontal="left" vertical="center" wrapText="1"/>
    </xf>
    <xf numFmtId="0" fontId="42" fillId="25" borderId="43" xfId="0" applyFont="1" applyFill="1" applyBorder="1" applyAlignment="1">
      <alignment horizontal="left" vertical="center" wrapText="1"/>
    </xf>
    <xf numFmtId="0" fontId="42" fillId="25" borderId="18" xfId="0" applyFont="1" applyFill="1" applyBorder="1" applyAlignment="1">
      <alignment horizontal="left" vertical="center" wrapText="1"/>
    </xf>
    <xf numFmtId="0" fontId="36" fillId="0" borderId="37" xfId="0" applyFont="1" applyBorder="1" applyAlignment="1">
      <alignment horizontal="left" vertical="center" wrapText="1"/>
    </xf>
    <xf numFmtId="0" fontId="14" fillId="24" borderId="31" xfId="0" applyFont="1" applyFill="1" applyBorder="1" applyAlignment="1">
      <alignment vertical="center"/>
    </xf>
    <xf numFmtId="0" fontId="14" fillId="24" borderId="33" xfId="0" applyFont="1" applyFill="1" applyBorder="1" applyAlignment="1">
      <alignment vertical="center"/>
    </xf>
    <xf numFmtId="0" fontId="14" fillId="24" borderId="29" xfId="0" applyFont="1" applyFill="1" applyBorder="1" applyAlignment="1">
      <alignment vertical="center"/>
    </xf>
    <xf numFmtId="0" fontId="14" fillId="24" borderId="32" xfId="0" applyFont="1" applyFill="1" applyBorder="1" applyAlignment="1">
      <alignment vertical="center"/>
    </xf>
    <xf numFmtId="0" fontId="18" fillId="24" borderId="34" xfId="0" applyFont="1" applyFill="1" applyBorder="1" applyAlignment="1">
      <alignment vertical="center"/>
    </xf>
    <xf numFmtId="0" fontId="6" fillId="24" borderId="43" xfId="0" applyFont="1" applyFill="1" applyBorder="1" applyAlignment="1" applyProtection="1">
      <alignment horizontal="center" vertical="center"/>
      <protection locked="0"/>
    </xf>
    <xf numFmtId="0" fontId="6" fillId="24" borderId="43" xfId="0" applyFont="1" applyFill="1" applyBorder="1" applyAlignment="1">
      <alignment horizontal="center" vertical="center"/>
    </xf>
    <xf numFmtId="0" fontId="36" fillId="0" borderId="24" xfId="0" applyFont="1" applyBorder="1" applyAlignment="1">
      <alignment horizontal="left" vertical="center" wrapText="1"/>
    </xf>
    <xf numFmtId="0" fontId="21" fillId="24" borderId="35" xfId="0" applyFont="1" applyFill="1" applyBorder="1" applyAlignment="1">
      <alignment horizontal="center" vertical="center"/>
    </xf>
    <xf numFmtId="0" fontId="37" fillId="26" borderId="0" xfId="0" applyFont="1" applyFill="1" applyAlignment="1">
      <alignment vertical="center"/>
    </xf>
    <xf numFmtId="0" fontId="11" fillId="26" borderId="0" xfId="0" applyFont="1" applyFill="1" applyAlignment="1">
      <alignment vertical="center"/>
    </xf>
    <xf numFmtId="0" fontId="0" fillId="26" borderId="0" xfId="0" applyFill="1" applyAlignment="1">
      <alignment horizontal="center" vertical="center"/>
    </xf>
    <xf numFmtId="0" fontId="10" fillId="26" borderId="0" xfId="0" applyFont="1" applyFill="1" applyAlignment="1">
      <alignment horizontal="center" vertical="center"/>
    </xf>
    <xf numFmtId="0" fontId="36" fillId="26" borderId="0" xfId="0" applyFont="1" applyFill="1" applyAlignment="1">
      <alignment horizontal="center" vertical="center"/>
    </xf>
    <xf numFmtId="0" fontId="14" fillId="24" borderId="26" xfId="0" applyFont="1" applyFill="1" applyBorder="1" applyAlignment="1">
      <alignment horizontal="center" vertical="center"/>
    </xf>
    <xf numFmtId="0" fontId="0" fillId="28" borderId="26" xfId="0" applyFill="1" applyBorder="1" applyAlignment="1">
      <alignment vertical="center"/>
    </xf>
    <xf numFmtId="0" fontId="0" fillId="29" borderId="26" xfId="0" applyFill="1" applyBorder="1" applyAlignment="1">
      <alignment vertical="center"/>
    </xf>
    <xf numFmtId="0" fontId="16" fillId="25" borderId="26" xfId="0" applyFont="1" applyFill="1" applyBorder="1" applyAlignment="1">
      <alignment horizontal="center" vertical="center"/>
    </xf>
    <xf numFmtId="0" fontId="0" fillId="30" borderId="26" xfId="0" applyFill="1" applyBorder="1" applyAlignment="1">
      <alignment vertical="center"/>
    </xf>
    <xf numFmtId="0" fontId="35" fillId="26" borderId="0" xfId="0" applyFont="1" applyFill="1"/>
    <xf numFmtId="0" fontId="16" fillId="31" borderId="26" xfId="0" applyFont="1" applyFill="1" applyBorder="1" applyAlignment="1">
      <alignment horizontal="center" vertical="center"/>
    </xf>
    <xf numFmtId="0" fontId="0" fillId="27" borderId="26" xfId="0" applyFill="1" applyBorder="1" applyAlignment="1">
      <alignment vertical="center"/>
    </xf>
    <xf numFmtId="49" fontId="6" fillId="0" borderId="39" xfId="0" applyNumberFormat="1" applyFont="1" applyBorder="1" applyAlignment="1">
      <alignment horizontal="left" vertical="center"/>
    </xf>
    <xf numFmtId="49" fontId="6" fillId="0" borderId="49" xfId="0" applyNumberFormat="1" applyFont="1" applyBorder="1" applyAlignment="1">
      <alignment horizontal="left" vertical="center"/>
    </xf>
    <xf numFmtId="49" fontId="6" fillId="0" borderId="24" xfId="0" applyNumberFormat="1" applyFont="1" applyBorder="1" applyAlignment="1">
      <alignment horizontal="left" vertical="center"/>
    </xf>
    <xf numFmtId="49" fontId="6" fillId="0" borderId="19" xfId="0" applyNumberFormat="1" applyFont="1" applyBorder="1" applyAlignment="1">
      <alignment horizontal="left" vertical="center"/>
    </xf>
    <xf numFmtId="49" fontId="6" fillId="26" borderId="18" xfId="0" applyNumberFormat="1" applyFont="1" applyFill="1" applyBorder="1" applyAlignment="1">
      <alignment vertical="center"/>
    </xf>
    <xf numFmtId="49" fontId="6" fillId="0" borderId="37" xfId="0" applyNumberFormat="1" applyFont="1" applyBorder="1" applyAlignment="1">
      <alignment horizontal="left" vertical="center"/>
    </xf>
    <xf numFmtId="49" fontId="6" fillId="0" borderId="50" xfId="0" applyNumberFormat="1" applyFont="1" applyBorder="1" applyAlignment="1">
      <alignment horizontal="left" vertical="center"/>
    </xf>
    <xf numFmtId="49" fontId="6" fillId="0" borderId="38" xfId="0" applyNumberFormat="1" applyFont="1" applyBorder="1" applyAlignment="1">
      <alignment horizontal="left" vertical="center"/>
    </xf>
    <xf numFmtId="49" fontId="6" fillId="0" borderId="35" xfId="0" applyNumberFormat="1" applyFont="1" applyBorder="1" applyAlignment="1">
      <alignment horizontal="left" vertical="center"/>
    </xf>
    <xf numFmtId="49" fontId="6" fillId="0" borderId="41" xfId="0" applyNumberFormat="1" applyFont="1" applyBorder="1" applyAlignment="1">
      <alignment horizontal="left" vertical="center"/>
    </xf>
    <xf numFmtId="49" fontId="6" fillId="0" borderId="18" xfId="0" applyNumberFormat="1" applyFont="1" applyBorder="1" applyAlignment="1">
      <alignment horizontal="left" vertical="center"/>
    </xf>
    <xf numFmtId="49" fontId="6" fillId="25" borderId="18" xfId="0" applyNumberFormat="1" applyFont="1" applyFill="1" applyBorder="1" applyAlignment="1">
      <alignment horizontal="left" vertical="center"/>
    </xf>
    <xf numFmtId="49" fontId="6" fillId="0" borderId="21" xfId="0" applyNumberFormat="1" applyFont="1" applyBorder="1" applyAlignment="1">
      <alignment horizontal="left" vertical="center"/>
    </xf>
    <xf numFmtId="49" fontId="12" fillId="0" borderId="21" xfId="0" applyNumberFormat="1" applyFont="1" applyBorder="1" applyAlignment="1">
      <alignment horizontal="left" vertical="center"/>
    </xf>
    <xf numFmtId="49" fontId="6" fillId="0" borderId="24" xfId="0" applyNumberFormat="1" applyFont="1" applyBorder="1" applyAlignment="1">
      <alignment horizontal="left" vertical="center" wrapText="1"/>
    </xf>
    <xf numFmtId="49" fontId="6" fillId="26" borderId="19" xfId="0" applyNumberFormat="1" applyFont="1" applyFill="1" applyBorder="1" applyAlignment="1">
      <alignment horizontal="left" vertical="center"/>
    </xf>
    <xf numFmtId="49" fontId="6" fillId="0" borderId="42" xfId="0" applyNumberFormat="1" applyFont="1" applyBorder="1" applyAlignment="1">
      <alignment horizontal="left" vertical="center"/>
    </xf>
    <xf numFmtId="49" fontId="6" fillId="0" borderId="48" xfId="0" applyNumberFormat="1" applyFont="1" applyBorder="1" applyAlignment="1">
      <alignment horizontal="left" vertical="center"/>
    </xf>
    <xf numFmtId="49" fontId="6" fillId="25" borderId="49" xfId="0" applyNumberFormat="1" applyFont="1" applyFill="1" applyBorder="1" applyAlignment="1">
      <alignment horizontal="left" vertical="center"/>
    </xf>
    <xf numFmtId="49" fontId="12" fillId="0" borderId="58" xfId="0" applyNumberFormat="1" applyFont="1" applyBorder="1" applyAlignment="1">
      <alignment horizontal="left" vertical="center"/>
    </xf>
    <xf numFmtId="49" fontId="6" fillId="0" borderId="22" xfId="0" applyNumberFormat="1" applyFont="1" applyBorder="1" applyAlignment="1">
      <alignment horizontal="left" vertical="center"/>
    </xf>
    <xf numFmtId="49" fontId="6" fillId="25" borderId="59" xfId="0" applyNumberFormat="1" applyFont="1" applyFill="1" applyBorder="1" applyAlignment="1">
      <alignment horizontal="left" vertical="center"/>
    </xf>
    <xf numFmtId="49" fontId="12" fillId="0" borderId="38" xfId="0" applyNumberFormat="1" applyFont="1" applyBorder="1" applyAlignment="1">
      <alignment horizontal="left" vertical="center"/>
    </xf>
    <xf numFmtId="49" fontId="6" fillId="0" borderId="21" xfId="0" applyNumberFormat="1" applyFont="1" applyBorder="1" applyAlignment="1">
      <alignment horizontal="left" vertical="center" wrapText="1"/>
    </xf>
    <xf numFmtId="49" fontId="6" fillId="0" borderId="58" xfId="0" applyNumberFormat="1" applyFont="1" applyBorder="1" applyAlignment="1">
      <alignment horizontal="left" vertical="center" wrapText="1"/>
    </xf>
    <xf numFmtId="49" fontId="6" fillId="0" borderId="35" xfId="0" applyNumberFormat="1" applyFont="1" applyBorder="1" applyAlignment="1">
      <alignment horizontal="left" vertical="center" wrapText="1"/>
    </xf>
    <xf numFmtId="49" fontId="6" fillId="26" borderId="18" xfId="0" applyNumberFormat="1" applyFont="1" applyFill="1" applyBorder="1" applyAlignment="1">
      <alignment horizontal="left" vertical="center"/>
    </xf>
    <xf numFmtId="49" fontId="6" fillId="0" borderId="69" xfId="0" applyNumberFormat="1" applyFont="1" applyBorder="1" applyAlignment="1">
      <alignment horizontal="left" vertical="center"/>
    </xf>
    <xf numFmtId="49" fontId="12" fillId="0" borderId="35" xfId="0" applyNumberFormat="1" applyFont="1" applyBorder="1" applyAlignment="1">
      <alignment horizontal="left" vertical="center"/>
    </xf>
    <xf numFmtId="0" fontId="51" fillId="26" borderId="0" xfId="0" applyFont="1" applyFill="1" applyAlignment="1">
      <alignment vertical="center"/>
    </xf>
    <xf numFmtId="0" fontId="0" fillId="26" borderId="0" xfId="0" applyFill="1" applyAlignment="1">
      <alignment vertical="center" wrapText="1"/>
    </xf>
    <xf numFmtId="0" fontId="11" fillId="25" borderId="0" xfId="0" applyFont="1" applyFill="1" applyAlignment="1">
      <alignment vertical="center"/>
    </xf>
    <xf numFmtId="0" fontId="0" fillId="25" borderId="0" xfId="0" applyFill="1"/>
    <xf numFmtId="0" fontId="0" fillId="25" borderId="0" xfId="0" applyFill="1" applyAlignment="1">
      <alignment horizontal="center" vertical="center"/>
    </xf>
    <xf numFmtId="0" fontId="0" fillId="25" borderId="0" xfId="0" applyFill="1" applyAlignment="1">
      <alignment vertical="center" wrapText="1"/>
    </xf>
    <xf numFmtId="0" fontId="10" fillId="25" borderId="0" xfId="0" applyFont="1" applyFill="1" applyAlignment="1">
      <alignment horizontal="center" vertical="center"/>
    </xf>
    <xf numFmtId="0" fontId="4" fillId="24" borderId="10" xfId="0" applyFont="1" applyFill="1" applyBorder="1" applyAlignment="1">
      <alignment vertical="center"/>
    </xf>
    <xf numFmtId="0" fontId="4" fillId="24" borderId="14" xfId="0" applyFont="1" applyFill="1" applyBorder="1" applyAlignment="1">
      <alignment vertical="center"/>
    </xf>
    <xf numFmtId="0" fontId="4" fillId="24" borderId="15" xfId="0" applyFont="1" applyFill="1" applyBorder="1" applyAlignment="1">
      <alignment vertical="center"/>
    </xf>
    <xf numFmtId="0" fontId="4" fillId="24" borderId="16" xfId="0" applyFont="1" applyFill="1" applyBorder="1" applyAlignment="1">
      <alignment vertical="center"/>
    </xf>
    <xf numFmtId="0" fontId="4" fillId="24" borderId="17" xfId="0" applyFont="1" applyFill="1" applyBorder="1" applyAlignment="1">
      <alignment vertical="center"/>
    </xf>
    <xf numFmtId="0" fontId="4" fillId="24" borderId="24" xfId="0" applyFont="1" applyFill="1" applyBorder="1" applyAlignment="1">
      <alignment vertical="center"/>
    </xf>
    <xf numFmtId="0" fontId="4" fillId="0" borderId="43" xfId="0" applyFont="1" applyBorder="1" applyAlignment="1">
      <alignment horizontal="center"/>
    </xf>
    <xf numFmtId="49" fontId="6" fillId="0" borderId="59" xfId="0" applyNumberFormat="1" applyFont="1" applyBorder="1" applyAlignment="1">
      <alignment horizontal="left" vertical="center"/>
    </xf>
    <xf numFmtId="0" fontId="0" fillId="0" borderId="0" xfId="0" applyAlignment="1">
      <alignment horizontal="center"/>
    </xf>
    <xf numFmtId="0" fontId="35" fillId="0" borderId="18" xfId="0" applyFont="1" applyBorder="1" applyAlignment="1">
      <alignment vertical="center"/>
    </xf>
    <xf numFmtId="0" fontId="14" fillId="24" borderId="35" xfId="0" applyFont="1" applyFill="1" applyBorder="1" applyAlignment="1">
      <alignment horizontal="left" vertical="center"/>
    </xf>
    <xf numFmtId="0" fontId="0" fillId="24" borderId="35" xfId="0" applyFill="1" applyBorder="1" applyAlignment="1">
      <alignment horizontal="left" vertical="center"/>
    </xf>
    <xf numFmtId="0" fontId="0" fillId="24" borderId="35" xfId="0" applyFill="1" applyBorder="1" applyAlignment="1">
      <alignment vertical="center"/>
    </xf>
    <xf numFmtId="0" fontId="17" fillId="24" borderId="29" xfId="0" applyFont="1" applyFill="1" applyBorder="1" applyAlignment="1">
      <alignment horizontal="center" vertical="center"/>
    </xf>
    <xf numFmtId="0" fontId="17" fillId="24" borderId="31" xfId="0" applyFont="1" applyFill="1" applyBorder="1" applyAlignment="1">
      <alignment horizontal="center" vertical="center"/>
    </xf>
    <xf numFmtId="49" fontId="6" fillId="26" borderId="39" xfId="0" applyNumberFormat="1" applyFont="1" applyFill="1" applyBorder="1" applyAlignment="1">
      <alignment vertical="center"/>
    </xf>
    <xf numFmtId="0" fontId="42" fillId="0" borderId="18" xfId="0" applyFont="1" applyBorder="1" applyAlignment="1">
      <alignment vertical="center" wrapText="1"/>
    </xf>
    <xf numFmtId="49" fontId="6" fillId="25" borderId="19" xfId="0" applyNumberFormat="1" applyFont="1" applyFill="1" applyBorder="1" applyAlignment="1">
      <alignment horizontal="left" vertical="center"/>
    </xf>
    <xf numFmtId="0" fontId="14" fillId="24" borderId="32" xfId="0" applyFont="1" applyFill="1" applyBorder="1" applyAlignment="1">
      <alignment horizontal="center" vertical="center"/>
    </xf>
    <xf numFmtId="0" fontId="0" fillId="32" borderId="26" xfId="0" applyFill="1" applyBorder="1" applyAlignment="1">
      <alignment vertical="center"/>
    </xf>
    <xf numFmtId="49" fontId="6" fillId="0" borderId="18" xfId="0" applyNumberFormat="1" applyFont="1" applyBorder="1" applyAlignment="1">
      <alignment vertical="center"/>
    </xf>
    <xf numFmtId="0" fontId="42" fillId="0" borderId="39" xfId="0" applyFont="1" applyBorder="1" applyAlignment="1">
      <alignment horizontal="left" vertical="center" wrapText="1"/>
    </xf>
    <xf numFmtId="0" fontId="13" fillId="0" borderId="61" xfId="0" applyFont="1" applyBorder="1" applyAlignment="1">
      <alignment vertical="center" wrapText="1"/>
    </xf>
    <xf numFmtId="49" fontId="6" fillId="25" borderId="21" xfId="0" applyNumberFormat="1" applyFont="1" applyFill="1" applyBorder="1" applyAlignment="1">
      <alignment horizontal="left" vertical="center"/>
    </xf>
    <xf numFmtId="0" fontId="16" fillId="26" borderId="51" xfId="0" applyFont="1" applyFill="1" applyBorder="1" applyAlignment="1">
      <alignment horizontal="center" vertical="center"/>
    </xf>
    <xf numFmtId="0" fontId="69" fillId="26" borderId="0" xfId="0" applyFont="1" applyFill="1" applyAlignment="1">
      <alignment horizontal="left" vertical="center"/>
    </xf>
    <xf numFmtId="0" fontId="69" fillId="26" borderId="0" xfId="0" applyFont="1" applyFill="1" applyAlignment="1">
      <alignment vertical="center"/>
    </xf>
    <xf numFmtId="0" fontId="69" fillId="26" borderId="0" xfId="0" applyFont="1" applyFill="1" applyAlignment="1">
      <alignment horizontal="center" vertical="center"/>
    </xf>
    <xf numFmtId="0" fontId="69" fillId="26" borderId="0" xfId="0" applyFont="1" applyFill="1" applyAlignment="1">
      <alignment horizontal="right" vertical="center"/>
    </xf>
    <xf numFmtId="0" fontId="69" fillId="26" borderId="0" xfId="0" applyFont="1" applyFill="1" applyAlignment="1" applyProtection="1">
      <alignment vertical="center"/>
      <protection locked="0"/>
    </xf>
    <xf numFmtId="0" fontId="69" fillId="26" borderId="0" xfId="0" applyFont="1" applyFill="1" applyAlignment="1" applyProtection="1">
      <alignment horizontal="left" vertical="center"/>
      <protection locked="0"/>
    </xf>
    <xf numFmtId="0" fontId="69" fillId="26" borderId="0" xfId="0" applyFont="1" applyFill="1" applyAlignment="1" applyProtection="1">
      <alignment horizontal="center" vertical="center"/>
      <protection locked="0"/>
    </xf>
    <xf numFmtId="0" fontId="69" fillId="26" borderId="0" xfId="0" applyFont="1" applyFill="1" applyAlignment="1" applyProtection="1">
      <alignment horizontal="right" vertical="center"/>
      <protection locked="0"/>
    </xf>
    <xf numFmtId="0" fontId="14" fillId="24" borderId="35" xfId="0" applyFont="1" applyFill="1" applyBorder="1" applyAlignment="1">
      <alignment vertical="center"/>
    </xf>
    <xf numFmtId="0" fontId="6" fillId="0" borderId="35" xfId="0" applyFont="1" applyBorder="1" applyAlignment="1">
      <alignment horizontal="left" vertical="center"/>
    </xf>
    <xf numFmtId="49" fontId="6" fillId="26" borderId="21" xfId="0" applyNumberFormat="1" applyFont="1" applyFill="1" applyBorder="1" applyAlignment="1">
      <alignment horizontal="left" vertical="center" wrapText="1"/>
    </xf>
    <xf numFmtId="0" fontId="36" fillId="0" borderId="37" xfId="0" applyFont="1" applyBorder="1" applyAlignment="1">
      <alignment vertical="center" wrapText="1"/>
    </xf>
    <xf numFmtId="0" fontId="22" fillId="24" borderId="68" xfId="0" applyFont="1" applyFill="1" applyBorder="1" applyAlignment="1">
      <alignment vertical="center"/>
    </xf>
    <xf numFmtId="0" fontId="22" fillId="24" borderId="29" xfId="0" applyFont="1" applyFill="1" applyBorder="1" applyAlignment="1">
      <alignment vertical="center"/>
    </xf>
    <xf numFmtId="0" fontId="21" fillId="24" borderId="37" xfId="0" applyFont="1" applyFill="1" applyBorder="1" applyAlignment="1">
      <alignment horizontal="center" vertical="center"/>
    </xf>
    <xf numFmtId="0" fontId="7" fillId="0" borderId="59" xfId="0" applyFont="1" applyBorder="1" applyAlignment="1">
      <alignment horizontal="center" vertical="center"/>
    </xf>
    <xf numFmtId="0" fontId="13" fillId="0" borderId="37" xfId="0" applyFont="1" applyBorder="1" applyAlignment="1">
      <alignment vertical="center" wrapText="1"/>
    </xf>
    <xf numFmtId="0" fontId="11" fillId="0" borderId="59" xfId="0" applyFont="1" applyBorder="1" applyAlignment="1">
      <alignment vertical="center" wrapText="1"/>
    </xf>
    <xf numFmtId="0" fontId="44" fillId="0" borderId="57" xfId="0" applyFont="1" applyBorder="1" applyAlignment="1">
      <alignment vertical="center" wrapText="1"/>
    </xf>
    <xf numFmtId="0" fontId="6" fillId="0" borderId="59" xfId="0" applyFont="1" applyBorder="1" applyAlignment="1">
      <alignment horizontal="center" vertical="center"/>
    </xf>
    <xf numFmtId="0" fontId="46" fillId="0" borderId="59" xfId="0" applyFont="1" applyBorder="1" applyAlignment="1">
      <alignment vertical="center" wrapText="1"/>
    </xf>
    <xf numFmtId="0" fontId="17" fillId="24" borderId="29" xfId="0" applyFont="1" applyFill="1" applyBorder="1" applyAlignment="1">
      <alignment horizontal="left" vertical="center"/>
    </xf>
    <xf numFmtId="0" fontId="17" fillId="24" borderId="31" xfId="0" applyFont="1" applyFill="1" applyBorder="1" applyAlignment="1">
      <alignment horizontal="left" vertical="center"/>
    </xf>
    <xf numFmtId="0" fontId="0" fillId="24" borderId="37" xfId="0" applyFill="1" applyBorder="1" applyAlignment="1">
      <alignment horizontal="left" vertical="center"/>
    </xf>
    <xf numFmtId="0" fontId="0" fillId="24" borderId="68" xfId="0" applyFill="1" applyBorder="1" applyAlignment="1">
      <alignment vertical="center"/>
    </xf>
    <xf numFmtId="0" fontId="4" fillId="24" borderId="29" xfId="0" applyFont="1" applyFill="1" applyBorder="1" applyAlignment="1">
      <alignment vertical="center"/>
    </xf>
    <xf numFmtId="0" fontId="4" fillId="24" borderId="31" xfId="0" applyFont="1" applyFill="1" applyBorder="1" applyAlignment="1">
      <alignment vertical="center"/>
    </xf>
    <xf numFmtId="0" fontId="4" fillId="24" borderId="32" xfId="0" applyFont="1" applyFill="1" applyBorder="1" applyAlignment="1">
      <alignment vertical="center"/>
    </xf>
    <xf numFmtId="0" fontId="4" fillId="24" borderId="33" xfId="0" applyFont="1" applyFill="1" applyBorder="1" applyAlignment="1">
      <alignment vertical="center"/>
    </xf>
    <xf numFmtId="0" fontId="4" fillId="24" borderId="68" xfId="0" applyFont="1" applyFill="1" applyBorder="1" applyAlignment="1">
      <alignment vertical="center"/>
    </xf>
    <xf numFmtId="0" fontId="4" fillId="24" borderId="37" xfId="0" applyFont="1" applyFill="1" applyBorder="1" applyAlignment="1">
      <alignment vertical="center"/>
    </xf>
    <xf numFmtId="0" fontId="6" fillId="26" borderId="43" xfId="0" applyFont="1" applyFill="1" applyBorder="1" applyAlignment="1">
      <alignment horizontal="center" vertical="center"/>
    </xf>
    <xf numFmtId="0" fontId="13" fillId="25" borderId="39" xfId="0" applyFont="1" applyFill="1" applyBorder="1" applyAlignment="1">
      <alignment vertical="center" wrapText="1"/>
    </xf>
    <xf numFmtId="0" fontId="13" fillId="25" borderId="18" xfId="0" applyFont="1" applyFill="1" applyBorder="1" applyAlignment="1">
      <alignment vertical="center" wrapText="1"/>
    </xf>
    <xf numFmtId="0" fontId="0" fillId="24" borderId="13" xfId="0" applyFill="1" applyBorder="1" applyAlignment="1">
      <alignment vertical="center"/>
    </xf>
    <xf numFmtId="0" fontId="0" fillId="26" borderId="0" xfId="0" applyFill="1" applyAlignment="1">
      <alignment horizontal="right"/>
    </xf>
    <xf numFmtId="0" fontId="0" fillId="29" borderId="0" xfId="0" applyFill="1" applyAlignment="1">
      <alignment vertical="center" wrapText="1"/>
    </xf>
    <xf numFmtId="0" fontId="0" fillId="29" borderId="0" xfId="0" applyFill="1" applyAlignment="1">
      <alignment vertical="center"/>
    </xf>
    <xf numFmtId="0" fontId="10" fillId="29" borderId="0" xfId="0" applyFont="1" applyFill="1" applyAlignment="1">
      <alignment horizontal="center" vertical="center"/>
    </xf>
    <xf numFmtId="0" fontId="11" fillId="29" borderId="0" xfId="0" applyFont="1" applyFill="1" applyAlignment="1">
      <alignment vertical="center"/>
    </xf>
    <xf numFmtId="0" fontId="71" fillId="29" borderId="0" xfId="0" applyFont="1" applyFill="1" applyAlignment="1">
      <alignment vertical="center"/>
    </xf>
    <xf numFmtId="0" fontId="6" fillId="24" borderId="0" xfId="0" applyFont="1" applyFill="1" applyAlignment="1" applyProtection="1">
      <alignment horizontal="center" vertical="center"/>
      <protection locked="0"/>
    </xf>
    <xf numFmtId="0" fontId="36" fillId="0" borderId="24" xfId="0" applyFont="1" applyBorder="1" applyAlignment="1">
      <alignment vertical="center" wrapText="1"/>
    </xf>
    <xf numFmtId="0" fontId="47" fillId="0" borderId="41" xfId="0" applyFont="1" applyBorder="1" applyAlignment="1">
      <alignment horizontal="left" vertical="center"/>
    </xf>
    <xf numFmtId="0" fontId="36" fillId="0" borderId="18" xfId="0" applyFont="1" applyBorder="1" applyAlignment="1">
      <alignment horizontal="left" vertical="center" wrapText="1"/>
    </xf>
    <xf numFmtId="0" fontId="6" fillId="0" borderId="43" xfId="0" applyFont="1" applyBorder="1" applyAlignment="1">
      <alignment horizontal="center" vertical="center"/>
    </xf>
    <xf numFmtId="49" fontId="12" fillId="0" borderId="37" xfId="0" applyNumberFormat="1" applyFont="1" applyBorder="1" applyAlignment="1">
      <alignment horizontal="left" vertical="center"/>
    </xf>
    <xf numFmtId="0" fontId="0" fillId="24" borderId="29" xfId="0" applyFill="1" applyBorder="1"/>
    <xf numFmtId="0" fontId="0" fillId="24" borderId="31" xfId="0" applyFill="1" applyBorder="1"/>
    <xf numFmtId="0" fontId="0" fillId="24" borderId="33" xfId="0" applyFill="1" applyBorder="1"/>
    <xf numFmtId="0" fontId="0" fillId="24" borderId="32" xfId="0" applyFill="1" applyBorder="1"/>
    <xf numFmtId="0" fontId="39" fillId="0" borderId="18" xfId="0" applyFont="1" applyBorder="1" applyAlignment="1">
      <alignment horizontal="center" vertical="center"/>
    </xf>
    <xf numFmtId="0" fontId="0" fillId="24" borderId="21" xfId="0" applyFill="1" applyBorder="1" applyAlignment="1">
      <alignment horizontal="center"/>
    </xf>
    <xf numFmtId="0" fontId="28" fillId="0" borderId="39" xfId="0" applyFont="1" applyBorder="1" applyAlignment="1">
      <alignment horizontal="center" vertical="center"/>
    </xf>
    <xf numFmtId="0" fontId="28" fillId="0" borderId="42" xfId="0" applyFont="1" applyBorder="1" applyAlignment="1">
      <alignment horizontal="center" vertical="center"/>
    </xf>
    <xf numFmtId="0" fontId="33" fillId="24" borderId="21" xfId="0" applyFont="1" applyFill="1" applyBorder="1"/>
    <xf numFmtId="0" fontId="28" fillId="0" borderId="38" xfId="0" applyFont="1" applyBorder="1" applyAlignment="1">
      <alignment horizontal="center" vertical="center"/>
    </xf>
    <xf numFmtId="0" fontId="6" fillId="24" borderId="18" xfId="0" applyFont="1" applyFill="1" applyBorder="1" applyAlignment="1">
      <alignment horizontal="center" vertical="center"/>
    </xf>
    <xf numFmtId="0" fontId="6" fillId="24" borderId="42" xfId="0" applyFont="1" applyFill="1" applyBorder="1" applyAlignment="1">
      <alignment horizontal="center" vertical="center"/>
    </xf>
    <xf numFmtId="0" fontId="39" fillId="0" borderId="48" xfId="0" applyFont="1" applyBorder="1" applyAlignment="1">
      <alignment horizontal="center" vertical="center"/>
    </xf>
    <xf numFmtId="0" fontId="28" fillId="0" borderId="48" xfId="0" applyFont="1" applyBorder="1" applyAlignment="1">
      <alignment horizontal="center" vertical="center"/>
    </xf>
    <xf numFmtId="0" fontId="13" fillId="0" borderId="61" xfId="0" applyFont="1" applyBorder="1" applyAlignment="1">
      <alignment horizontal="left" vertical="center"/>
    </xf>
    <xf numFmtId="0" fontId="28" fillId="0" borderId="35" xfId="0" applyFont="1" applyBorder="1" applyAlignment="1">
      <alignment horizontal="center" vertical="center"/>
    </xf>
    <xf numFmtId="0" fontId="6" fillId="0" borderId="21" xfId="0" applyFont="1" applyBorder="1" applyAlignment="1">
      <alignment horizontal="center" vertical="center" textRotation="90"/>
    </xf>
    <xf numFmtId="0" fontId="8" fillId="0" borderId="17" xfId="0" applyFont="1" applyBorder="1" applyAlignment="1">
      <alignment horizontal="center" textRotation="90"/>
    </xf>
    <xf numFmtId="0" fontId="7" fillId="0" borderId="17" xfId="0" applyFont="1" applyBorder="1" applyAlignment="1">
      <alignment horizontal="right" textRotation="90"/>
    </xf>
    <xf numFmtId="0" fontId="34" fillId="0" borderId="21" xfId="0" applyFont="1" applyBorder="1" applyAlignment="1">
      <alignment horizontal="center" textRotation="90"/>
    </xf>
    <xf numFmtId="0" fontId="10" fillId="24" borderId="35" xfId="0" applyFont="1" applyFill="1" applyBorder="1" applyAlignment="1">
      <alignment horizontal="center" vertical="center"/>
    </xf>
    <xf numFmtId="0" fontId="17" fillId="26" borderId="39" xfId="0" applyFont="1" applyFill="1" applyBorder="1" applyAlignment="1">
      <alignment horizontal="center" vertical="center"/>
    </xf>
    <xf numFmtId="0" fontId="17" fillId="26" borderId="18" xfId="0" applyFont="1" applyFill="1" applyBorder="1" applyAlignment="1">
      <alignment horizontal="center" vertical="center"/>
    </xf>
    <xf numFmtId="0" fontId="17" fillId="0" borderId="18" xfId="0" applyFont="1" applyBorder="1" applyAlignment="1">
      <alignment horizontal="center" vertical="center"/>
    </xf>
    <xf numFmtId="0" fontId="17" fillId="0" borderId="12" xfId="0" applyFont="1" applyBorder="1" applyAlignment="1">
      <alignment horizontal="center" vertical="center"/>
    </xf>
    <xf numFmtId="0" fontId="10" fillId="24" borderId="21" xfId="0" applyFont="1" applyFill="1" applyBorder="1" applyAlignment="1">
      <alignment horizontal="center" vertical="center"/>
    </xf>
    <xf numFmtId="0" fontId="17" fillId="0" borderId="39" xfId="0" applyFont="1" applyBorder="1" applyAlignment="1">
      <alignment horizontal="center" vertical="center"/>
    </xf>
    <xf numFmtId="0" fontId="28" fillId="0" borderId="18" xfId="0" applyFont="1" applyBorder="1" applyAlignment="1">
      <alignment horizontal="center" vertical="center"/>
    </xf>
    <xf numFmtId="0" fontId="17" fillId="0" borderId="42" xfId="0" applyFont="1" applyBorder="1" applyAlignment="1">
      <alignment horizontal="center" vertical="center"/>
    </xf>
    <xf numFmtId="0" fontId="17" fillId="0" borderId="11" xfId="0" applyFont="1" applyBorder="1" applyAlignment="1">
      <alignment horizontal="center" vertical="center"/>
    </xf>
    <xf numFmtId="0" fontId="19" fillId="24" borderId="21" xfId="0" applyFont="1" applyFill="1" applyBorder="1" applyAlignment="1">
      <alignment horizontal="center" vertical="center"/>
    </xf>
    <xf numFmtId="0" fontId="17" fillId="0" borderId="38" xfId="0" applyFont="1" applyBorder="1" applyAlignment="1">
      <alignment horizontal="center" vertical="center"/>
    </xf>
    <xf numFmtId="0" fontId="17" fillId="0" borderId="41" xfId="0" applyFont="1" applyBorder="1" applyAlignment="1">
      <alignment horizontal="center" vertical="center"/>
    </xf>
    <xf numFmtId="0" fontId="19" fillId="24" borderId="35" xfId="0" applyFont="1" applyFill="1" applyBorder="1" applyAlignment="1">
      <alignment horizontal="center" vertical="center"/>
    </xf>
    <xf numFmtId="0" fontId="28" fillId="26" borderId="18" xfId="0" applyFont="1" applyFill="1" applyBorder="1" applyAlignment="1">
      <alignment horizontal="center" vertical="center"/>
    </xf>
    <xf numFmtId="0" fontId="28" fillId="26" borderId="18" xfId="0" applyFont="1" applyFill="1" applyBorder="1" applyAlignment="1">
      <alignment horizontal="center" vertical="center" wrapText="1"/>
    </xf>
    <xf numFmtId="0" fontId="28" fillId="0" borderId="18" xfId="0" applyFont="1" applyBorder="1" applyAlignment="1">
      <alignment horizontal="center" vertical="center" wrapText="1"/>
    </xf>
    <xf numFmtId="0" fontId="17" fillId="0" borderId="40" xfId="0" applyFont="1" applyBorder="1" applyAlignment="1">
      <alignment horizontal="center" vertical="center"/>
    </xf>
    <xf numFmtId="0" fontId="11" fillId="0" borderId="18" xfId="0" applyFont="1" applyBorder="1" applyAlignment="1">
      <alignment horizontal="center" vertical="center"/>
    </xf>
    <xf numFmtId="0" fontId="29" fillId="0" borderId="14" xfId="0" applyFont="1" applyBorder="1" applyAlignment="1">
      <alignment horizontal="center" textRotation="90"/>
    </xf>
    <xf numFmtId="49" fontId="6" fillId="0" borderId="34" xfId="0" applyNumberFormat="1" applyFont="1" applyBorder="1" applyAlignment="1">
      <alignment horizontal="left" vertical="center"/>
    </xf>
    <xf numFmtId="49" fontId="6" fillId="0" borderId="37" xfId="0" applyNumberFormat="1" applyFont="1" applyBorder="1" applyAlignment="1">
      <alignment horizontal="left" vertical="center" wrapText="1"/>
    </xf>
    <xf numFmtId="0" fontId="12" fillId="0" borderId="59" xfId="0" applyFont="1" applyBorder="1" applyAlignment="1">
      <alignment vertical="center" wrapText="1"/>
    </xf>
    <xf numFmtId="0" fontId="11" fillId="0" borderId="0" xfId="0" applyFont="1" applyAlignment="1">
      <alignment horizontal="center" vertical="center" textRotation="90"/>
    </xf>
    <xf numFmtId="0" fontId="28" fillId="0" borderId="0" xfId="0" applyFont="1" applyAlignment="1">
      <alignment horizontal="center" vertical="center" wrapText="1"/>
    </xf>
    <xf numFmtId="0" fontId="11" fillId="0" borderId="21" xfId="0" applyFont="1" applyBorder="1" applyAlignment="1">
      <alignment vertical="center"/>
    </xf>
    <xf numFmtId="49" fontId="12" fillId="0" borderId="21" xfId="0" applyNumberFormat="1" applyFont="1" applyBorder="1" applyAlignment="1">
      <alignment horizontal="center" vertical="center"/>
    </xf>
    <xf numFmtId="49" fontId="36" fillId="0" borderId="18" xfId="0" applyNumberFormat="1" applyFont="1" applyBorder="1" applyAlignment="1">
      <alignment horizontal="center" vertical="center"/>
    </xf>
    <xf numFmtId="0" fontId="36" fillId="0" borderId="18" xfId="0" applyFont="1" applyBorder="1" applyAlignment="1">
      <alignment horizontal="center" vertical="center"/>
    </xf>
    <xf numFmtId="0" fontId="37" fillId="26" borderId="24" xfId="0" applyFont="1" applyFill="1" applyBorder="1" applyAlignment="1">
      <alignment vertical="center"/>
    </xf>
    <xf numFmtId="0" fontId="11" fillId="26" borderId="30" xfId="0" applyFont="1" applyFill="1" applyBorder="1" applyAlignment="1">
      <alignment vertical="center"/>
    </xf>
    <xf numFmtId="0" fontId="0" fillId="0" borderId="21" xfId="0" applyBorder="1" applyAlignment="1">
      <alignment horizontal="center"/>
    </xf>
    <xf numFmtId="0" fontId="0" fillId="0" borderId="38" xfId="0" applyBorder="1" applyAlignment="1">
      <alignment horizontal="center"/>
    </xf>
    <xf numFmtId="0" fontId="0" fillId="0" borderId="42" xfId="0" applyBorder="1" applyAlignment="1">
      <alignment horizontal="center"/>
    </xf>
    <xf numFmtId="49" fontId="36" fillId="0" borderId="35" xfId="0" applyNumberFormat="1" applyFont="1" applyBorder="1" applyAlignment="1">
      <alignment horizontal="center" vertical="center"/>
    </xf>
    <xf numFmtId="49" fontId="36" fillId="0" borderId="48" xfId="0" applyNumberFormat="1" applyFont="1" applyBorder="1" applyAlignment="1">
      <alignment horizontal="center" vertical="center"/>
    </xf>
    <xf numFmtId="0" fontId="28" fillId="34" borderId="0" xfId="0" applyFont="1" applyFill="1" applyAlignment="1">
      <alignment horizontal="center" vertical="center"/>
    </xf>
    <xf numFmtId="0" fontId="40" fillId="0" borderId="18" xfId="0" applyFont="1" applyBorder="1"/>
    <xf numFmtId="0" fontId="39" fillId="0" borderId="18" xfId="0" applyFont="1" applyBorder="1" applyAlignment="1">
      <alignment horizontal="center"/>
    </xf>
    <xf numFmtId="0" fontId="13" fillId="0" borderId="18" xfId="35" applyFont="1" applyBorder="1" applyAlignment="1">
      <alignment vertical="center" wrapText="1"/>
    </xf>
    <xf numFmtId="0" fontId="13" fillId="26" borderId="39" xfId="0" applyFont="1" applyFill="1" applyBorder="1" applyAlignment="1">
      <alignment horizontal="left" vertical="center" wrapText="1" readingOrder="1"/>
    </xf>
    <xf numFmtId="0" fontId="13" fillId="26" borderId="18" xfId="0" applyFont="1" applyFill="1" applyBorder="1" applyAlignment="1">
      <alignment horizontal="left" vertical="center" wrapText="1" readingOrder="1"/>
    </xf>
    <xf numFmtId="0" fontId="13" fillId="26" borderId="42" xfId="0" applyFont="1" applyFill="1" applyBorder="1" applyAlignment="1">
      <alignment horizontal="left" vertical="center" wrapText="1" readingOrder="1"/>
    </xf>
    <xf numFmtId="0" fontId="13" fillId="26" borderId="18" xfId="0" applyFont="1" applyFill="1" applyBorder="1" applyAlignment="1">
      <alignment vertical="center" wrapText="1"/>
    </xf>
    <xf numFmtId="0" fontId="28" fillId="26" borderId="39" xfId="0" applyFont="1" applyFill="1" applyBorder="1" applyAlignment="1">
      <alignment horizontal="center" vertical="center"/>
    </xf>
    <xf numFmtId="0" fontId="28" fillId="26" borderId="42" xfId="0" applyFont="1" applyFill="1" applyBorder="1" applyAlignment="1">
      <alignment horizontal="center" vertical="center"/>
    </xf>
    <xf numFmtId="0" fontId="28" fillId="34" borderId="18" xfId="0" applyFont="1" applyFill="1" applyBorder="1" applyAlignment="1">
      <alignment horizontal="center" vertical="center"/>
    </xf>
    <xf numFmtId="49" fontId="6" fillId="34" borderId="39" xfId="0" applyNumberFormat="1" applyFont="1" applyFill="1" applyBorder="1" applyAlignment="1">
      <alignment horizontal="left" vertical="center"/>
    </xf>
    <xf numFmtId="0" fontId="13" fillId="34" borderId="23" xfId="0" applyFont="1" applyFill="1" applyBorder="1" applyAlignment="1">
      <alignment vertical="center" wrapText="1"/>
    </xf>
    <xf numFmtId="49" fontId="6" fillId="34" borderId="18" xfId="0" applyNumberFormat="1" applyFont="1" applyFill="1" applyBorder="1" applyAlignment="1">
      <alignment horizontal="left" vertical="center"/>
    </xf>
    <xf numFmtId="0" fontId="13" fillId="34" borderId="18" xfId="0" applyFont="1" applyFill="1" applyBorder="1" applyAlignment="1">
      <alignment vertical="center" wrapText="1"/>
    </xf>
    <xf numFmtId="0" fontId="13" fillId="34" borderId="39" xfId="0" applyFont="1" applyFill="1" applyBorder="1" applyAlignment="1">
      <alignment vertical="center" wrapText="1"/>
    </xf>
    <xf numFmtId="0" fontId="74" fillId="26" borderId="21" xfId="0" applyFont="1" applyFill="1" applyBorder="1" applyAlignment="1">
      <alignment vertical="center" wrapText="1"/>
    </xf>
    <xf numFmtId="49" fontId="6" fillId="35" borderId="19" xfId="0" applyNumberFormat="1" applyFont="1" applyFill="1" applyBorder="1" applyAlignment="1">
      <alignment horizontal="left" vertical="center"/>
    </xf>
    <xf numFmtId="0" fontId="13" fillId="35" borderId="18" xfId="0" applyFont="1" applyFill="1" applyBorder="1" applyAlignment="1">
      <alignment vertical="center" wrapText="1"/>
    </xf>
    <xf numFmtId="0" fontId="13" fillId="0" borderId="0" xfId="0" applyFont="1" applyAlignment="1">
      <alignment horizontal="left" vertical="center"/>
    </xf>
    <xf numFmtId="0" fontId="16" fillId="0" borderId="23" xfId="0" applyFont="1" applyBorder="1" applyAlignment="1">
      <alignment horizontal="center" vertical="center"/>
    </xf>
    <xf numFmtId="2" fontId="36" fillId="0" borderId="18" xfId="0" applyNumberFormat="1" applyFont="1" applyBorder="1" applyAlignment="1">
      <alignment horizontal="center" vertical="center"/>
    </xf>
    <xf numFmtId="0" fontId="39" fillId="0" borderId="39" xfId="0" applyFont="1" applyBorder="1" applyAlignment="1">
      <alignment horizontal="center" vertical="center"/>
    </xf>
    <xf numFmtId="0" fontId="39" fillId="0" borderId="39" xfId="0" applyFont="1" applyBorder="1" applyAlignment="1">
      <alignment horizontal="center"/>
    </xf>
    <xf numFmtId="0" fontId="39" fillId="0" borderId="39" xfId="0" applyFont="1" applyBorder="1"/>
    <xf numFmtId="0" fontId="40" fillId="0" borderId="39" xfId="0" applyFont="1" applyBorder="1" applyAlignment="1">
      <alignment horizontal="center" vertical="center"/>
    </xf>
    <xf numFmtId="0" fontId="19" fillId="0" borderId="39" xfId="0" applyFont="1" applyBorder="1" applyAlignment="1">
      <alignment horizontal="center" vertical="center"/>
    </xf>
    <xf numFmtId="0" fontId="11" fillId="0" borderId="37" xfId="0" applyFont="1" applyBorder="1" applyAlignment="1">
      <alignment vertical="center" wrapText="1"/>
    </xf>
    <xf numFmtId="0" fontId="11" fillId="0" borderId="13" xfId="0" applyFont="1" applyBorder="1" applyAlignment="1">
      <alignment vertical="center" wrapText="1"/>
    </xf>
    <xf numFmtId="0" fontId="28" fillId="34" borderId="39" xfId="0" applyFont="1" applyFill="1" applyBorder="1" applyAlignment="1">
      <alignment horizontal="center" vertical="center"/>
    </xf>
    <xf numFmtId="0" fontId="36" fillId="0" borderId="13" xfId="0" applyFont="1" applyBorder="1" applyAlignment="1">
      <alignment vertical="center" wrapText="1"/>
    </xf>
    <xf numFmtId="0" fontId="11" fillId="0" borderId="39" xfId="0" applyFont="1" applyBorder="1" applyAlignment="1">
      <alignment horizontal="center" vertical="center"/>
    </xf>
    <xf numFmtId="0" fontId="15" fillId="24" borderId="29" xfId="0" applyFont="1" applyFill="1" applyBorder="1" applyAlignment="1">
      <alignment horizontal="center" vertical="center"/>
    </xf>
    <xf numFmtId="0" fontId="6" fillId="0" borderId="48" xfId="0" applyFont="1" applyBorder="1" applyAlignment="1">
      <alignment horizontal="center" vertical="center"/>
    </xf>
    <xf numFmtId="0" fontId="21" fillId="24" borderId="13" xfId="0" applyFont="1" applyFill="1" applyBorder="1" applyAlignment="1">
      <alignment vertical="center"/>
    </xf>
    <xf numFmtId="49" fontId="36" fillId="0" borderId="39" xfId="0" applyNumberFormat="1" applyFont="1" applyBorder="1" applyAlignment="1">
      <alignment horizontal="center" vertical="center"/>
    </xf>
    <xf numFmtId="49" fontId="12" fillId="0" borderId="35" xfId="0" applyNumberFormat="1" applyFont="1" applyBorder="1" applyAlignment="1">
      <alignment horizontal="center" vertical="center"/>
    </xf>
    <xf numFmtId="0" fontId="36" fillId="0" borderId="41" xfId="0" applyFont="1" applyBorder="1" applyAlignment="1">
      <alignment vertical="center" wrapText="1"/>
    </xf>
    <xf numFmtId="0" fontId="35" fillId="0" borderId="38" xfId="0" applyFont="1" applyBorder="1" applyAlignment="1">
      <alignment vertical="center"/>
    </xf>
    <xf numFmtId="0" fontId="16" fillId="0" borderId="38" xfId="0" applyFont="1" applyBorder="1" applyAlignment="1">
      <alignment horizontal="center" vertical="center"/>
    </xf>
    <xf numFmtId="0" fontId="36" fillId="0" borderId="18" xfId="0" applyFont="1" applyBorder="1" applyAlignment="1">
      <alignment vertical="center" wrapText="1"/>
    </xf>
    <xf numFmtId="49" fontId="6" fillId="35" borderId="18" xfId="0" applyNumberFormat="1" applyFont="1" applyFill="1" applyBorder="1" applyAlignment="1">
      <alignment horizontal="left" vertical="center"/>
    </xf>
    <xf numFmtId="0" fontId="13" fillId="35" borderId="18" xfId="0" applyFont="1" applyFill="1" applyBorder="1" applyAlignment="1">
      <alignment horizontal="left" vertical="center" wrapText="1"/>
    </xf>
    <xf numFmtId="0" fontId="6" fillId="0" borderId="39" xfId="0" applyFont="1" applyBorder="1" applyAlignment="1">
      <alignment horizontal="center" vertical="center"/>
    </xf>
    <xf numFmtId="0" fontId="14" fillId="24" borderId="31" xfId="0" applyFont="1" applyFill="1" applyBorder="1" applyAlignment="1">
      <alignment horizontal="center" vertical="center"/>
    </xf>
    <xf numFmtId="0" fontId="14" fillId="24" borderId="29" xfId="0" applyFont="1" applyFill="1" applyBorder="1" applyAlignment="1">
      <alignment horizontal="center" vertical="center"/>
    </xf>
    <xf numFmtId="0" fontId="13" fillId="0" borderId="52" xfId="0" applyFont="1" applyBorder="1" applyAlignment="1">
      <alignment horizontal="right" vertical="center" wrapText="1"/>
    </xf>
    <xf numFmtId="0" fontId="14" fillId="24" borderId="35" xfId="0" applyFont="1" applyFill="1" applyBorder="1" applyAlignment="1">
      <alignment horizontal="center" vertical="center"/>
    </xf>
    <xf numFmtId="0" fontId="73" fillId="0" borderId="24" xfId="0" applyFont="1" applyBorder="1" applyAlignment="1">
      <alignment horizontal="left" vertical="center" wrapText="1"/>
    </xf>
    <xf numFmtId="0" fontId="28" fillId="0" borderId="41" xfId="0" applyFont="1" applyBorder="1" applyAlignment="1">
      <alignment horizontal="center" vertical="center"/>
    </xf>
    <xf numFmtId="0" fontId="17" fillId="26" borderId="38" xfId="0" applyFont="1" applyFill="1" applyBorder="1" applyAlignment="1">
      <alignment horizontal="center" vertical="center"/>
    </xf>
    <xf numFmtId="0" fontId="13" fillId="0" borderId="38" xfId="0" applyFont="1" applyBorder="1" applyAlignment="1">
      <alignment horizontal="left" vertical="center" wrapText="1"/>
    </xf>
    <xf numFmtId="0" fontId="6" fillId="36" borderId="39" xfId="0" applyFont="1" applyFill="1" applyBorder="1" applyAlignment="1">
      <alignment horizontal="center" vertical="center"/>
    </xf>
    <xf numFmtId="0" fontId="6" fillId="36" borderId="39" xfId="0" applyFont="1" applyFill="1" applyBorder="1" applyAlignment="1" applyProtection="1">
      <alignment horizontal="center" vertical="center"/>
      <protection locked="0"/>
    </xf>
    <xf numFmtId="2" fontId="6" fillId="0" borderId="18" xfId="0" applyNumberFormat="1" applyFont="1" applyBorder="1" applyAlignment="1">
      <alignment horizontal="left" vertical="center"/>
    </xf>
    <xf numFmtId="49" fontId="6" fillId="26" borderId="42" xfId="0" applyNumberFormat="1" applyFont="1" applyFill="1" applyBorder="1" applyAlignment="1">
      <alignment vertical="center"/>
    </xf>
    <xf numFmtId="49" fontId="6" fillId="0" borderId="39" xfId="0" applyNumberFormat="1" applyFont="1" applyBorder="1" applyAlignment="1">
      <alignment vertical="center"/>
    </xf>
    <xf numFmtId="0" fontId="36" fillId="0" borderId="69" xfId="0" applyFont="1" applyBorder="1" applyAlignment="1">
      <alignment vertical="center" wrapText="1"/>
    </xf>
    <xf numFmtId="0" fontId="35" fillId="0" borderId="35" xfId="0" applyFont="1" applyBorder="1" applyAlignment="1" applyProtection="1">
      <alignment horizontal="center" vertical="center"/>
      <protection locked="0"/>
    </xf>
    <xf numFmtId="0" fontId="35" fillId="36" borderId="38" xfId="0" applyFont="1" applyFill="1" applyBorder="1" applyAlignment="1">
      <alignment horizontal="center" vertical="center"/>
    </xf>
    <xf numFmtId="0" fontId="6" fillId="36" borderId="38" xfId="0" applyFont="1" applyFill="1" applyBorder="1" applyAlignment="1">
      <alignment horizontal="center" vertical="center"/>
    </xf>
    <xf numFmtId="0" fontId="6" fillId="36" borderId="38" xfId="0" applyFont="1" applyFill="1" applyBorder="1" applyAlignment="1" applyProtection="1">
      <alignment vertical="center"/>
      <protection locked="0"/>
    </xf>
    <xf numFmtId="0" fontId="13" fillId="0" borderId="39" xfId="35" applyFont="1" applyBorder="1" applyAlignment="1">
      <alignment vertical="center" wrapText="1"/>
    </xf>
    <xf numFmtId="0" fontId="13" fillId="0" borderId="38" xfId="35" applyFont="1" applyBorder="1" applyAlignment="1">
      <alignment vertical="center" wrapText="1"/>
    </xf>
    <xf numFmtId="0" fontId="16" fillId="35" borderId="19" xfId="0" applyFont="1" applyFill="1" applyBorder="1" applyAlignment="1">
      <alignment horizontal="center" vertical="center"/>
    </xf>
    <xf numFmtId="0" fontId="6" fillId="24" borderId="48" xfId="0" applyFont="1" applyFill="1" applyBorder="1" applyAlignment="1" applyProtection="1">
      <alignment horizontal="center" vertical="center"/>
      <protection locked="0"/>
    </xf>
    <xf numFmtId="0" fontId="6" fillId="36" borderId="38" xfId="0" applyFont="1" applyFill="1" applyBorder="1" applyAlignment="1" applyProtection="1">
      <alignment horizontal="center" vertical="center"/>
      <protection locked="0"/>
    </xf>
    <xf numFmtId="0" fontId="6" fillId="36" borderId="39" xfId="0" applyFont="1" applyFill="1" applyBorder="1" applyAlignment="1" applyProtection="1">
      <alignment vertical="center"/>
      <protection locked="0"/>
    </xf>
    <xf numFmtId="0" fontId="3" fillId="34" borderId="0" xfId="48" applyFill="1"/>
    <xf numFmtId="0" fontId="3" fillId="34" borderId="0" xfId="48" applyFill="1" applyProtection="1">
      <protection locked="0"/>
    </xf>
    <xf numFmtId="0" fontId="79" fillId="34" borderId="0" xfId="46" applyFill="1"/>
    <xf numFmtId="0" fontId="80" fillId="34" borderId="0" xfId="48" applyFont="1" applyFill="1"/>
    <xf numFmtId="0" fontId="3" fillId="34" borderId="10" xfId="48" applyFill="1" applyBorder="1"/>
    <xf numFmtId="0" fontId="3" fillId="34" borderId="17" xfId="48" applyFill="1" applyBorder="1"/>
    <xf numFmtId="0" fontId="3" fillId="34" borderId="14" xfId="48" applyFill="1" applyBorder="1"/>
    <xf numFmtId="0" fontId="3" fillId="34" borderId="54" xfId="48" applyFill="1" applyBorder="1"/>
    <xf numFmtId="0" fontId="3" fillId="34" borderId="98" xfId="48" applyFill="1" applyBorder="1"/>
    <xf numFmtId="0" fontId="3" fillId="34" borderId="99" xfId="48" applyFill="1" applyBorder="1"/>
    <xf numFmtId="0" fontId="3" fillId="34" borderId="100" xfId="48" applyFill="1" applyBorder="1"/>
    <xf numFmtId="0" fontId="81" fillId="34" borderId="41" xfId="48" applyFont="1" applyFill="1" applyBorder="1" applyAlignment="1" applyProtection="1">
      <alignment wrapText="1"/>
      <protection locked="0"/>
    </xf>
    <xf numFmtId="0" fontId="79" fillId="34" borderId="63" xfId="46" applyFill="1" applyBorder="1" applyAlignment="1">
      <alignment vertical="center" wrapText="1"/>
    </xf>
    <xf numFmtId="0" fontId="3" fillId="34" borderId="101" xfId="48" applyFill="1" applyBorder="1" applyAlignment="1">
      <alignment vertical="center" wrapText="1"/>
    </xf>
    <xf numFmtId="0" fontId="3" fillId="34" borderId="102" xfId="48" applyFill="1" applyBorder="1" applyAlignment="1">
      <alignment vertical="center" wrapText="1"/>
    </xf>
    <xf numFmtId="0" fontId="3" fillId="34" borderId="0" xfId="48" applyFill="1" applyAlignment="1" applyProtection="1">
      <alignment wrapText="1"/>
      <protection locked="0"/>
    </xf>
    <xf numFmtId="0" fontId="3" fillId="34" borderId="0" xfId="48" applyFill="1" applyAlignment="1">
      <alignment wrapText="1"/>
    </xf>
    <xf numFmtId="0" fontId="81" fillId="34" borderId="18" xfId="48" applyFont="1" applyFill="1" applyBorder="1" applyAlignment="1" applyProtection="1">
      <alignment wrapText="1"/>
      <protection locked="0"/>
    </xf>
    <xf numFmtId="0" fontId="79" fillId="34" borderId="64" xfId="46" applyFill="1" applyBorder="1" applyAlignment="1">
      <alignment horizontal="left" vertical="center" wrapText="1"/>
    </xf>
    <xf numFmtId="0" fontId="82" fillId="34" borderId="26" xfId="48" applyFont="1" applyFill="1" applyBorder="1" applyAlignment="1">
      <alignment horizontal="left" vertical="center" wrapText="1"/>
    </xf>
    <xf numFmtId="0" fontId="82" fillId="34" borderId="72" xfId="48" applyFont="1" applyFill="1" applyBorder="1" applyAlignment="1">
      <alignment horizontal="left" vertical="center" wrapText="1"/>
    </xf>
    <xf numFmtId="0" fontId="81" fillId="34" borderId="48" xfId="48" applyFont="1" applyFill="1" applyBorder="1" applyAlignment="1" applyProtection="1">
      <alignment wrapText="1"/>
      <protection locked="0"/>
    </xf>
    <xf numFmtId="0" fontId="79" fillId="34" borderId="67" xfId="46" applyFill="1" applyBorder="1" applyAlignment="1">
      <alignment horizontal="left" vertical="center" wrapText="1"/>
    </xf>
    <xf numFmtId="0" fontId="82" fillId="34" borderId="27" xfId="48" applyFont="1" applyFill="1" applyBorder="1" applyAlignment="1">
      <alignment horizontal="left" vertical="center" wrapText="1"/>
    </xf>
    <xf numFmtId="0" fontId="82" fillId="34" borderId="73" xfId="48" applyFont="1" applyFill="1" applyBorder="1" applyAlignment="1">
      <alignment horizontal="left" vertical="center" wrapText="1"/>
    </xf>
    <xf numFmtId="0" fontId="3" fillId="34" borderId="0" xfId="48" applyFill="1" applyAlignment="1">
      <alignment vertical="center"/>
    </xf>
    <xf numFmtId="0" fontId="80" fillId="34" borderId="0" xfId="48" applyFont="1" applyFill="1" applyAlignment="1">
      <alignment vertical="center"/>
    </xf>
    <xf numFmtId="0" fontId="3" fillId="34" borderId="21" xfId="48" applyFill="1" applyBorder="1"/>
    <xf numFmtId="0" fontId="3" fillId="34" borderId="10" xfId="48" applyFill="1" applyBorder="1" applyAlignment="1">
      <alignment vertical="center"/>
    </xf>
    <xf numFmtId="0" fontId="3" fillId="34" borderId="17" xfId="48" applyFill="1" applyBorder="1" applyAlignment="1">
      <alignment vertical="center"/>
    </xf>
    <xf numFmtId="0" fontId="3" fillId="34" borderId="14" xfId="48" applyFill="1" applyBorder="1" applyAlignment="1">
      <alignment vertical="center"/>
    </xf>
    <xf numFmtId="0" fontId="3" fillId="34" borderId="58" xfId="48" applyFill="1" applyBorder="1"/>
    <xf numFmtId="0" fontId="3" fillId="34" borderId="45" xfId="48" applyFill="1" applyBorder="1" applyAlignment="1">
      <alignment vertical="center"/>
    </xf>
    <xf numFmtId="0" fontId="3" fillId="34" borderId="97" xfId="48" applyFill="1" applyBorder="1" applyAlignment="1">
      <alignment vertical="center"/>
    </xf>
    <xf numFmtId="0" fontId="3" fillId="34" borderId="46" xfId="48" applyFill="1" applyBorder="1" applyAlignment="1">
      <alignment vertical="center"/>
    </xf>
    <xf numFmtId="0" fontId="79" fillId="34" borderId="62" xfId="46" applyFill="1" applyBorder="1" applyAlignment="1">
      <alignment horizontal="left" vertical="center" wrapText="1"/>
    </xf>
    <xf numFmtId="0" fontId="82" fillId="34" borderId="25" xfId="48" applyFont="1" applyFill="1" applyBorder="1" applyAlignment="1">
      <alignment horizontal="left" vertical="center" wrapText="1"/>
    </xf>
    <xf numFmtId="0" fontId="82" fillId="34" borderId="71" xfId="48" applyFont="1" applyFill="1" applyBorder="1" applyAlignment="1">
      <alignment horizontal="left" vertical="center" wrapText="1"/>
    </xf>
    <xf numFmtId="0" fontId="82" fillId="34" borderId="0" xfId="48" applyFont="1" applyFill="1" applyAlignment="1">
      <alignment horizontal="left" vertical="center" wrapText="1"/>
    </xf>
    <xf numFmtId="0" fontId="82" fillId="34" borderId="0" xfId="48" applyFont="1" applyFill="1" applyAlignment="1">
      <alignment horizontal="left" vertical="top" wrapText="1"/>
    </xf>
    <xf numFmtId="0" fontId="3" fillId="0" borderId="0" xfId="48" applyProtection="1">
      <protection locked="0"/>
    </xf>
    <xf numFmtId="0" fontId="3" fillId="0" borderId="0" xfId="48"/>
    <xf numFmtId="0" fontId="77" fillId="34" borderId="0" xfId="48" applyFont="1" applyFill="1"/>
    <xf numFmtId="0" fontId="78" fillId="34" borderId="0" xfId="48" applyFont="1" applyFill="1"/>
    <xf numFmtId="0" fontId="84" fillId="34" borderId="0" xfId="49" applyFill="1"/>
    <xf numFmtId="0" fontId="47" fillId="0" borderId="18" xfId="0" applyFont="1" applyBorder="1" applyAlignment="1">
      <alignment horizontal="left" vertical="center"/>
    </xf>
    <xf numFmtId="0" fontId="36" fillId="0" borderId="41" xfId="0" applyFont="1" applyBorder="1" applyAlignment="1">
      <alignment horizontal="left" vertical="center" wrapText="1"/>
    </xf>
    <xf numFmtId="0" fontId="6" fillId="24" borderId="38" xfId="0" applyFont="1" applyFill="1" applyBorder="1" applyAlignment="1">
      <alignment horizontal="center" vertical="center"/>
    </xf>
    <xf numFmtId="0" fontId="36" fillId="0" borderId="39" xfId="0" applyFont="1" applyBorder="1" applyAlignment="1">
      <alignment horizontal="left" vertical="center" wrapText="1"/>
    </xf>
    <xf numFmtId="0" fontId="13" fillId="0" borderId="61" xfId="0" applyFont="1" applyBorder="1" applyAlignment="1">
      <alignment horizontal="right" vertical="center" wrapText="1"/>
    </xf>
    <xf numFmtId="0" fontId="36" fillId="0" borderId="38" xfId="0" applyFont="1" applyBorder="1" applyAlignment="1">
      <alignment vertical="center" wrapText="1"/>
    </xf>
    <xf numFmtId="0" fontId="17" fillId="24" borderId="98" xfId="0" applyFont="1" applyFill="1" applyBorder="1" applyAlignment="1">
      <alignment horizontal="center" vertical="center"/>
    </xf>
    <xf numFmtId="0" fontId="17" fillId="24" borderId="100" xfId="0" applyFont="1" applyFill="1" applyBorder="1" applyAlignment="1">
      <alignment horizontal="center" vertical="center"/>
    </xf>
    <xf numFmtId="0" fontId="0" fillId="24" borderId="38" xfId="0" applyFill="1" applyBorder="1" applyAlignment="1">
      <alignment vertical="center"/>
    </xf>
    <xf numFmtId="0" fontId="10" fillId="24" borderId="38" xfId="0" applyFont="1" applyFill="1" applyBorder="1" applyAlignment="1">
      <alignment horizontal="center" vertical="center"/>
    </xf>
    <xf numFmtId="0" fontId="13" fillId="35" borderId="48" xfId="0" applyFont="1" applyFill="1" applyBorder="1" applyAlignment="1">
      <alignment vertical="center" wrapText="1"/>
    </xf>
    <xf numFmtId="0" fontId="6" fillId="36" borderId="35" xfId="0" applyFont="1" applyFill="1" applyBorder="1" applyAlignment="1">
      <alignment vertical="center"/>
    </xf>
    <xf numFmtId="0" fontId="16" fillId="25" borderId="48" xfId="0" applyFont="1" applyFill="1" applyBorder="1" applyAlignment="1">
      <alignment horizontal="center" vertical="center"/>
    </xf>
    <xf numFmtId="0" fontId="17" fillId="0" borderId="48" xfId="0" applyFont="1" applyBorder="1" applyAlignment="1">
      <alignment horizontal="center" vertical="center"/>
    </xf>
    <xf numFmtId="49" fontId="12" fillId="0" borderId="24" xfId="0" applyNumberFormat="1" applyFont="1" applyBorder="1" applyAlignment="1">
      <alignment horizontal="left" vertical="center"/>
    </xf>
    <xf numFmtId="0" fontId="16" fillId="0" borderId="69" xfId="0" applyFont="1" applyBorder="1" applyAlignment="1">
      <alignment horizontal="center" vertical="center"/>
    </xf>
    <xf numFmtId="0" fontId="85" fillId="0" borderId="41" xfId="0" applyFont="1" applyBorder="1" applyAlignment="1">
      <alignment vertical="center"/>
    </xf>
    <xf numFmtId="0" fontId="6" fillId="24" borderId="0" xfId="0" applyFont="1" applyFill="1" applyAlignment="1">
      <alignment horizontal="center" vertical="center"/>
    </xf>
    <xf numFmtId="0" fontId="36" fillId="0" borderId="39" xfId="0" applyFont="1" applyBorder="1" applyAlignment="1">
      <alignment vertical="center" wrapText="1"/>
    </xf>
    <xf numFmtId="0" fontId="6" fillId="24" borderId="41" xfId="0" applyFont="1" applyFill="1" applyBorder="1" applyAlignment="1" applyProtection="1">
      <alignment horizontal="center" vertical="center"/>
      <protection locked="0"/>
    </xf>
    <xf numFmtId="0" fontId="47" fillId="0" borderId="69" xfId="0" applyFont="1" applyBorder="1" applyAlignment="1">
      <alignment horizontal="left" vertical="center"/>
    </xf>
    <xf numFmtId="0" fontId="36" fillId="0" borderId="19" xfId="0" applyFont="1" applyBorder="1" applyAlignment="1">
      <alignment horizontal="left" vertical="center" wrapText="1"/>
    </xf>
    <xf numFmtId="0" fontId="6" fillId="0" borderId="52" xfId="0" applyFont="1" applyBorder="1" applyAlignment="1">
      <alignment horizontal="center" vertical="center"/>
    </xf>
    <xf numFmtId="0" fontId="88" fillId="0" borderId="18" xfId="0" applyFont="1" applyBorder="1" applyAlignment="1">
      <alignment horizontal="center" vertical="center"/>
    </xf>
    <xf numFmtId="49" fontId="89" fillId="0" borderId="39" xfId="0" applyNumberFormat="1" applyFont="1" applyBorder="1" applyAlignment="1">
      <alignment horizontal="left" vertical="center"/>
    </xf>
    <xf numFmtId="0" fontId="91" fillId="24" borderId="18" xfId="0" applyFont="1" applyFill="1" applyBorder="1" applyAlignment="1" applyProtection="1">
      <alignment horizontal="center" vertical="center"/>
      <protection locked="0"/>
    </xf>
    <xf numFmtId="0" fontId="92" fillId="0" borderId="19" xfId="0" applyFont="1" applyBorder="1" applyAlignment="1">
      <alignment horizontal="center" vertical="center"/>
    </xf>
    <xf numFmtId="0" fontId="93" fillId="0" borderId="39" xfId="0" applyFont="1" applyBorder="1" applyAlignment="1">
      <alignment horizontal="center" vertical="center"/>
    </xf>
    <xf numFmtId="0" fontId="94" fillId="26" borderId="0" xfId="0" applyFont="1" applyFill="1" applyAlignment="1">
      <alignment vertical="center"/>
    </xf>
    <xf numFmtId="0" fontId="36" fillId="0" borderId="49" xfId="0" applyFont="1" applyBorder="1" applyAlignment="1">
      <alignment vertical="center" wrapText="1"/>
    </xf>
    <xf numFmtId="0" fontId="0" fillId="37" borderId="0" xfId="0" applyFill="1"/>
    <xf numFmtId="0" fontId="0" fillId="37" borderId="0" xfId="0" applyFill="1" applyAlignment="1">
      <alignment vertical="center"/>
    </xf>
    <xf numFmtId="0" fontId="49" fillId="37" borderId="0" xfId="0" applyFont="1" applyFill="1" applyAlignment="1">
      <alignment vertical="center"/>
    </xf>
    <xf numFmtId="0" fontId="11" fillId="37" borderId="0" xfId="0" applyFont="1" applyFill="1" applyAlignment="1">
      <alignment vertical="center"/>
    </xf>
    <xf numFmtId="0" fontId="32" fillId="37" borderId="0" xfId="0" applyFont="1" applyFill="1" applyAlignment="1">
      <alignment vertical="center"/>
    </xf>
    <xf numFmtId="0" fontId="4" fillId="37" borderId="0" xfId="0" applyFont="1" applyFill="1" applyAlignment="1">
      <alignment vertical="center"/>
    </xf>
    <xf numFmtId="0" fontId="0" fillId="37" borderId="0" xfId="0" applyFill="1" applyAlignment="1">
      <alignment vertical="center" wrapText="1"/>
    </xf>
    <xf numFmtId="0" fontId="0" fillId="37" borderId="38" xfId="0" applyFill="1" applyBorder="1" applyAlignment="1">
      <alignment vertical="center"/>
    </xf>
    <xf numFmtId="0" fontId="10" fillId="37" borderId="0" xfId="0" applyFont="1" applyFill="1" applyAlignment="1">
      <alignment horizontal="center" vertical="center"/>
    </xf>
    <xf numFmtId="0" fontId="7" fillId="37" borderId="0" xfId="0" applyFont="1" applyFill="1" applyAlignment="1">
      <alignment vertical="center" textRotation="90" wrapText="1"/>
    </xf>
    <xf numFmtId="0" fontId="50" fillId="37" borderId="0" xfId="0" applyFont="1" applyFill="1" applyAlignment="1">
      <alignment vertical="center"/>
    </xf>
    <xf numFmtId="0" fontId="95" fillId="37" borderId="0" xfId="0" applyFont="1" applyFill="1" applyAlignment="1">
      <alignment vertical="center"/>
    </xf>
    <xf numFmtId="0" fontId="90" fillId="37" borderId="0" xfId="0" applyFont="1" applyFill="1" applyAlignment="1">
      <alignment vertical="center"/>
    </xf>
    <xf numFmtId="0" fontId="0" fillId="37" borderId="0" xfId="0" applyFill="1" applyAlignment="1">
      <alignment horizontal="center" vertical="center"/>
    </xf>
    <xf numFmtId="0" fontId="13" fillId="37" borderId="66" xfId="0" applyFont="1" applyFill="1" applyBorder="1" applyAlignment="1">
      <alignment horizontal="center" vertical="center"/>
    </xf>
    <xf numFmtId="204" fontId="13" fillId="37" borderId="70" xfId="38" applyNumberFormat="1" applyFont="1" applyFill="1" applyBorder="1" applyAlignment="1" applyProtection="1">
      <alignment horizontal="center" vertical="center"/>
    </xf>
    <xf numFmtId="0" fontId="50" fillId="37" borderId="53" xfId="0" applyFont="1" applyFill="1" applyBorder="1" applyAlignment="1">
      <alignment horizontal="center" vertical="center"/>
    </xf>
    <xf numFmtId="0" fontId="91" fillId="24" borderId="18" xfId="0" applyFont="1" applyFill="1" applyBorder="1" applyAlignment="1">
      <alignment horizontal="center" vertical="center"/>
    </xf>
    <xf numFmtId="49" fontId="6" fillId="37" borderId="49" xfId="0" applyNumberFormat="1" applyFont="1" applyFill="1" applyBorder="1" applyAlignment="1">
      <alignment horizontal="left" vertical="center"/>
    </xf>
    <xf numFmtId="0" fontId="42" fillId="37" borderId="49" xfId="0" applyFont="1" applyFill="1" applyBorder="1" applyAlignment="1">
      <alignment vertical="center" wrapText="1"/>
    </xf>
    <xf numFmtId="0" fontId="0" fillId="34" borderId="0" xfId="0" applyFill="1"/>
    <xf numFmtId="0" fontId="0" fillId="34" borderId="0" xfId="0" applyFill="1" applyAlignment="1">
      <alignment vertical="center"/>
    </xf>
    <xf numFmtId="0" fontId="35" fillId="34" borderId="0" xfId="0" applyFont="1" applyFill="1" applyAlignment="1">
      <alignment vertical="center"/>
    </xf>
    <xf numFmtId="0" fontId="14" fillId="34" borderId="0" xfId="0" applyFont="1" applyFill="1" applyAlignment="1">
      <alignment vertical="center"/>
    </xf>
    <xf numFmtId="0" fontId="11" fillId="34" borderId="0" xfId="0" applyFont="1" applyFill="1" applyAlignment="1">
      <alignment vertical="center"/>
    </xf>
    <xf numFmtId="0" fontId="4" fillId="34" borderId="0" xfId="0" applyFont="1" applyFill="1" applyAlignment="1">
      <alignment vertical="center"/>
    </xf>
    <xf numFmtId="0" fontId="32" fillId="34" borderId="0" xfId="0" applyFont="1" applyFill="1" applyAlignment="1">
      <alignment vertical="center"/>
    </xf>
    <xf numFmtId="0" fontId="6" fillId="34" borderId="0" xfId="0" applyFont="1" applyFill="1" applyAlignment="1">
      <alignment vertical="center"/>
    </xf>
    <xf numFmtId="0" fontId="11" fillId="37" borderId="0" xfId="0" applyFont="1" applyFill="1" applyAlignment="1">
      <alignment horizontal="center" vertical="center"/>
    </xf>
    <xf numFmtId="0" fontId="96" fillId="0" borderId="0" xfId="0" applyFont="1" applyAlignment="1">
      <alignment vertical="center"/>
    </xf>
    <xf numFmtId="0" fontId="49" fillId="0" borderId="24" xfId="0" applyFont="1" applyBorder="1" applyAlignment="1" applyProtection="1">
      <alignment horizontal="center"/>
      <protection locked="0"/>
    </xf>
    <xf numFmtId="0" fontId="49" fillId="0" borderId="30" xfId="0" applyFont="1" applyBorder="1" applyAlignment="1" applyProtection="1">
      <alignment horizontal="center"/>
      <protection locked="0"/>
    </xf>
    <xf numFmtId="0" fontId="49" fillId="0" borderId="54" xfId="0" applyFont="1" applyBorder="1" applyAlignment="1" applyProtection="1">
      <alignment horizontal="center"/>
      <protection locked="0"/>
    </xf>
    <xf numFmtId="0" fontId="49" fillId="0" borderId="47" xfId="0" applyFont="1" applyBorder="1" applyAlignment="1" applyProtection="1">
      <alignment horizontal="center"/>
      <protection locked="0"/>
    </xf>
    <xf numFmtId="0" fontId="49" fillId="0" borderId="50" xfId="0" applyFont="1" applyBorder="1" applyAlignment="1" applyProtection="1">
      <alignment horizontal="center"/>
      <protection locked="0"/>
    </xf>
    <xf numFmtId="0" fontId="49" fillId="0" borderId="60" xfId="0" applyFont="1" applyBorder="1" applyAlignment="1" applyProtection="1">
      <alignment horizontal="center"/>
      <protection locked="0"/>
    </xf>
    <xf numFmtId="0" fontId="49" fillId="0" borderId="49" xfId="0" applyFont="1" applyBorder="1" applyAlignment="1" applyProtection="1">
      <alignment horizontal="center"/>
      <protection locked="0"/>
    </xf>
    <xf numFmtId="0" fontId="49" fillId="0" borderId="56" xfId="0" applyFont="1" applyBorder="1" applyAlignment="1" applyProtection="1">
      <alignment horizontal="center"/>
      <protection locked="0"/>
    </xf>
    <xf numFmtId="0" fontId="0" fillId="0" borderId="24" xfId="0" applyBorder="1" applyAlignment="1">
      <alignment horizontal="center"/>
    </xf>
    <xf numFmtId="0" fontId="0" fillId="0" borderId="20" xfId="0" applyBorder="1" applyAlignment="1">
      <alignment horizontal="center"/>
    </xf>
    <xf numFmtId="0" fontId="49" fillId="0" borderId="23" xfId="0" applyFont="1" applyBorder="1" applyAlignment="1" applyProtection="1">
      <alignment horizontal="center"/>
      <protection locked="0"/>
    </xf>
    <xf numFmtId="0" fontId="49" fillId="0" borderId="19" xfId="0" applyFont="1" applyBorder="1" applyAlignment="1" applyProtection="1">
      <alignment horizontal="center"/>
      <protection locked="0"/>
    </xf>
    <xf numFmtId="0" fontId="49" fillId="0" borderId="44" xfId="0" applyFont="1" applyBorder="1" applyAlignment="1" applyProtection="1">
      <alignment horizontal="center"/>
      <protection locked="0"/>
    </xf>
    <xf numFmtId="0" fontId="49" fillId="0" borderId="52" xfId="0" applyFont="1" applyBorder="1" applyAlignment="1" applyProtection="1">
      <alignment horizontal="center"/>
      <protection locked="0"/>
    </xf>
    <xf numFmtId="0" fontId="72" fillId="0" borderId="59" xfId="0" applyFont="1" applyBorder="1" applyAlignment="1" applyProtection="1">
      <alignment horizontal="center"/>
      <protection locked="0"/>
    </xf>
    <xf numFmtId="0" fontId="72" fillId="0" borderId="61" xfId="0" applyFont="1" applyBorder="1" applyAlignment="1" applyProtection="1">
      <alignment horizontal="center"/>
      <protection locked="0"/>
    </xf>
    <xf numFmtId="0" fontId="49" fillId="0" borderId="43" xfId="0" applyFont="1" applyBorder="1" applyAlignment="1" applyProtection="1">
      <alignment horizontal="center"/>
      <protection locked="0"/>
    </xf>
    <xf numFmtId="0" fontId="72" fillId="0" borderId="49" xfId="0" applyFont="1" applyBorder="1" applyAlignment="1" applyProtection="1">
      <alignment horizontal="center"/>
      <protection locked="0"/>
    </xf>
    <xf numFmtId="0" fontId="72" fillId="0" borderId="23" xfId="0" applyFont="1" applyBorder="1" applyAlignment="1" applyProtection="1">
      <alignment horizontal="center"/>
      <protection locked="0"/>
    </xf>
    <xf numFmtId="0" fontId="72" fillId="0" borderId="56" xfId="0" applyFont="1" applyBorder="1" applyAlignment="1" applyProtection="1">
      <alignment horizontal="center"/>
      <protection locked="0"/>
    </xf>
    <xf numFmtId="0" fontId="49" fillId="0" borderId="59" xfId="0" applyFont="1" applyBorder="1" applyAlignment="1" applyProtection="1">
      <alignment horizontal="center"/>
      <protection locked="0"/>
    </xf>
    <xf numFmtId="0" fontId="49" fillId="0" borderId="57" xfId="0" applyFont="1" applyBorder="1" applyAlignment="1" applyProtection="1">
      <alignment horizontal="center"/>
      <protection locked="0"/>
    </xf>
    <xf numFmtId="0" fontId="49" fillId="0" borderId="69" xfId="0" applyFont="1" applyBorder="1" applyAlignment="1" applyProtection="1">
      <alignment horizontal="center"/>
      <protection locked="0"/>
    </xf>
    <xf numFmtId="0" fontId="49" fillId="0" borderId="76" xfId="0" applyFont="1" applyBorder="1" applyAlignment="1" applyProtection="1">
      <alignment horizontal="center"/>
      <protection locked="0"/>
    </xf>
    <xf numFmtId="0" fontId="49" fillId="0" borderId="75" xfId="0" applyFont="1" applyBorder="1" applyAlignment="1" applyProtection="1">
      <alignment horizontal="center"/>
      <protection locked="0"/>
    </xf>
    <xf numFmtId="0" fontId="72" fillId="0" borderId="57" xfId="0" applyFont="1" applyBorder="1" applyAlignment="1" applyProtection="1">
      <alignment horizontal="center"/>
      <protection locked="0"/>
    </xf>
    <xf numFmtId="0" fontId="49" fillId="0" borderId="61" xfId="0" applyFont="1" applyBorder="1" applyAlignment="1" applyProtection="1">
      <alignment horizontal="center"/>
      <protection locked="0"/>
    </xf>
    <xf numFmtId="0" fontId="49" fillId="0" borderId="53" xfId="0" applyFont="1" applyBorder="1" applyAlignment="1" applyProtection="1">
      <alignment horizontal="center"/>
      <protection locked="0"/>
    </xf>
    <xf numFmtId="0" fontId="13" fillId="0" borderId="24" xfId="0" applyFont="1" applyBorder="1" applyAlignment="1">
      <alignment horizontal="left"/>
    </xf>
    <xf numFmtId="0" fontId="0" fillId="0" borderId="20" xfId="0" applyBorder="1" applyAlignment="1">
      <alignment horizontal="left"/>
    </xf>
    <xf numFmtId="0" fontId="0" fillId="0" borderId="30" xfId="0" applyBorder="1" applyAlignment="1">
      <alignment horizontal="left"/>
    </xf>
    <xf numFmtId="0" fontId="12" fillId="0" borderId="37" xfId="0" applyFont="1" applyBorder="1" applyAlignment="1">
      <alignment horizontal="left" vertical="center"/>
    </xf>
    <xf numFmtId="0" fontId="13" fillId="0" borderId="13" xfId="0" applyFont="1" applyBorder="1" applyAlignment="1">
      <alignment horizontal="left"/>
    </xf>
    <xf numFmtId="0" fontId="0" fillId="0" borderId="34" xfId="0" applyBorder="1" applyAlignment="1">
      <alignment horizontal="left"/>
    </xf>
    <xf numFmtId="0" fontId="5" fillId="33" borderId="24" xfId="0" applyFont="1" applyFill="1" applyBorder="1" applyAlignment="1">
      <alignment horizontal="center" vertical="center"/>
    </xf>
    <xf numFmtId="0" fontId="5" fillId="33" borderId="20" xfId="0" applyFont="1" applyFill="1" applyBorder="1" applyAlignment="1">
      <alignment horizontal="center" vertical="center"/>
    </xf>
    <xf numFmtId="0" fontId="32" fillId="33" borderId="30" xfId="0" applyFont="1" applyFill="1" applyBorder="1" applyAlignment="1">
      <alignment horizontal="center" vertical="center"/>
    </xf>
    <xf numFmtId="0" fontId="49" fillId="0" borderId="20" xfId="0" applyFont="1" applyBorder="1" applyAlignment="1" applyProtection="1">
      <alignment horizontal="center"/>
      <protection locked="0"/>
    </xf>
    <xf numFmtId="0" fontId="12" fillId="0" borderId="24" xfId="0" applyFont="1" applyBorder="1" applyAlignment="1">
      <alignment horizontal="left" vertical="center"/>
    </xf>
    <xf numFmtId="0" fontId="13" fillId="0" borderId="20" xfId="0" applyFont="1" applyBorder="1" applyAlignment="1">
      <alignment horizontal="left"/>
    </xf>
    <xf numFmtId="0" fontId="0" fillId="0" borderId="80" xfId="0" applyBorder="1" applyAlignment="1">
      <alignment vertical="center"/>
    </xf>
    <xf numFmtId="0" fontId="0" fillId="0" borderId="81" xfId="0" applyBorder="1"/>
    <xf numFmtId="0" fontId="49" fillId="0" borderId="19" xfId="0" applyFont="1" applyBorder="1" applyAlignment="1" applyProtection="1">
      <alignment horizontal="center" vertical="center"/>
      <protection locked="0"/>
    </xf>
    <xf numFmtId="0" fontId="49" fillId="0" borderId="44" xfId="0" applyFont="1" applyBorder="1" applyAlignment="1" applyProtection="1">
      <alignment horizontal="center" vertical="center"/>
      <protection locked="0"/>
    </xf>
    <xf numFmtId="0" fontId="49" fillId="0" borderId="49" xfId="0" applyFont="1" applyBorder="1" applyAlignment="1" applyProtection="1">
      <alignment horizontal="center" vertical="center"/>
      <protection locked="0"/>
    </xf>
    <xf numFmtId="0" fontId="49" fillId="0" borderId="56" xfId="0" applyFont="1" applyBorder="1" applyAlignment="1" applyProtection="1">
      <alignment horizontal="center" vertical="center"/>
      <protection locked="0"/>
    </xf>
    <xf numFmtId="170" fontId="17" fillId="0" borderId="82" xfId="0" applyNumberFormat="1" applyFont="1" applyBorder="1" applyAlignment="1">
      <alignment horizontal="left" vertical="center"/>
    </xf>
    <xf numFmtId="0" fontId="0" fillId="0" borderId="83" xfId="0" applyBorder="1" applyAlignment="1">
      <alignment horizontal="left" vertical="center"/>
    </xf>
    <xf numFmtId="0" fontId="0" fillId="0" borderId="84" xfId="0" applyBorder="1" applyAlignment="1">
      <alignment horizontal="left" vertical="center"/>
    </xf>
    <xf numFmtId="0" fontId="90" fillId="0" borderId="49" xfId="0" applyFont="1" applyBorder="1" applyAlignment="1" applyProtection="1">
      <alignment horizontal="center" vertical="center"/>
      <protection locked="0"/>
    </xf>
    <xf numFmtId="0" fontId="90" fillId="0" borderId="56" xfId="0" applyFont="1" applyBorder="1" applyAlignment="1" applyProtection="1">
      <alignment horizontal="center" vertical="center"/>
      <protection locked="0"/>
    </xf>
    <xf numFmtId="0" fontId="49" fillId="0" borderId="69" xfId="0" applyFont="1" applyBorder="1" applyAlignment="1" applyProtection="1">
      <alignment horizontal="center" vertical="center"/>
      <protection locked="0"/>
    </xf>
    <xf numFmtId="0" fontId="49" fillId="0" borderId="75" xfId="0" applyFont="1" applyBorder="1" applyAlignment="1" applyProtection="1">
      <alignment horizontal="center" vertical="center"/>
      <protection locked="0"/>
    </xf>
    <xf numFmtId="0" fontId="16" fillId="0" borderId="77" xfId="0" applyFont="1" applyBorder="1" applyAlignment="1">
      <alignment horizontal="center" vertical="center"/>
    </xf>
    <xf numFmtId="0" fontId="20" fillId="0" borderId="78" xfId="0" applyFont="1" applyBorder="1" applyAlignment="1">
      <alignment horizontal="center" vertical="center"/>
    </xf>
    <xf numFmtId="0" fontId="0" fillId="0" borderId="79" xfId="0" applyBorder="1" applyAlignment="1">
      <alignment vertical="center"/>
    </xf>
    <xf numFmtId="0" fontId="49" fillId="0" borderId="59" xfId="0" applyFont="1" applyBorder="1" applyAlignment="1" applyProtection="1">
      <alignment horizontal="center" vertical="center"/>
      <protection locked="0"/>
    </xf>
    <xf numFmtId="0" fontId="49" fillId="0" borderId="57" xfId="0" applyFont="1" applyBorder="1" applyAlignment="1" applyProtection="1">
      <alignment horizontal="center" vertical="center"/>
      <protection locked="0"/>
    </xf>
    <xf numFmtId="0" fontId="0" fillId="0" borderId="24" xfId="0" applyBorder="1" applyAlignment="1">
      <alignment horizontal="left" vertical="center"/>
    </xf>
    <xf numFmtId="0" fontId="0" fillId="0" borderId="20" xfId="0" applyBorder="1" applyAlignment="1">
      <alignment horizontal="left" vertical="center"/>
    </xf>
    <xf numFmtId="0" fontId="0" fillId="0" borderId="30" xfId="0" applyBorder="1" applyAlignment="1">
      <alignment horizontal="left" vertical="center"/>
    </xf>
    <xf numFmtId="0" fontId="0" fillId="0" borderId="49" xfId="0" applyBorder="1" applyAlignment="1">
      <alignment horizontal="left" vertical="center"/>
    </xf>
    <xf numFmtId="0" fontId="0" fillId="0" borderId="23" xfId="0" applyBorder="1" applyAlignment="1">
      <alignment horizontal="left" vertical="center"/>
    </xf>
    <xf numFmtId="0" fontId="0" fillId="0" borderId="56" xfId="0" applyBorder="1" applyAlignment="1">
      <alignment horizontal="left" vertical="center"/>
    </xf>
    <xf numFmtId="0" fontId="49" fillId="0" borderId="22" xfId="0" applyFont="1" applyBorder="1" applyAlignment="1" applyProtection="1">
      <alignment horizontal="center" vertical="center"/>
      <protection locked="0"/>
    </xf>
    <xf numFmtId="0" fontId="49" fillId="0" borderId="36" xfId="0" applyFont="1" applyBorder="1" applyAlignment="1" applyProtection="1">
      <alignment horizontal="center" vertical="center"/>
      <protection locked="0"/>
    </xf>
    <xf numFmtId="0" fontId="16" fillId="0" borderId="85" xfId="0" applyFont="1" applyBorder="1" applyAlignment="1">
      <alignment horizontal="center" vertical="center"/>
    </xf>
    <xf numFmtId="0" fontId="0" fillId="0" borderId="86" xfId="0" applyBorder="1" applyAlignment="1">
      <alignment horizontal="center" vertical="center"/>
    </xf>
    <xf numFmtId="0" fontId="0" fillId="0" borderId="87" xfId="0" applyBorder="1" applyAlignment="1">
      <alignment horizontal="center" vertical="center"/>
    </xf>
    <xf numFmtId="0" fontId="0" fillId="0" borderId="85" xfId="0" applyBorder="1" applyAlignment="1">
      <alignment horizontal="center" vertical="center"/>
    </xf>
    <xf numFmtId="0" fontId="0" fillId="0" borderId="94" xfId="0" applyBorder="1" applyAlignment="1">
      <alignment horizontal="center" vertical="center"/>
    </xf>
    <xf numFmtId="0" fontId="0" fillId="0" borderId="95" xfId="0" applyBorder="1" applyAlignment="1">
      <alignment horizontal="center" vertical="center"/>
    </xf>
    <xf numFmtId="0" fontId="0" fillId="0" borderId="96" xfId="0" applyBorder="1" applyAlignment="1">
      <alignment horizontal="center" vertical="center"/>
    </xf>
    <xf numFmtId="233" fontId="17" fillId="0" borderId="82" xfId="0" applyNumberFormat="1" applyFont="1" applyBorder="1" applyAlignment="1">
      <alignment horizontal="left" vertical="center"/>
    </xf>
    <xf numFmtId="233" fontId="0" fillId="0" borderId="83" xfId="0" applyNumberFormat="1" applyBorder="1" applyAlignment="1">
      <alignment horizontal="left" vertical="center"/>
    </xf>
    <xf numFmtId="233" fontId="0" fillId="0" borderId="84" xfId="0" applyNumberFormat="1" applyBorder="1" applyAlignment="1">
      <alignment horizontal="left" vertical="center"/>
    </xf>
    <xf numFmtId="0" fontId="49" fillId="0" borderId="50" xfId="0" applyFont="1" applyBorder="1" applyAlignment="1" applyProtection="1">
      <alignment horizontal="center" vertical="center"/>
      <protection locked="0"/>
    </xf>
    <xf numFmtId="0" fontId="49" fillId="0" borderId="60" xfId="0" applyFont="1" applyBorder="1" applyAlignment="1" applyProtection="1">
      <alignment horizontal="center" vertical="center"/>
      <protection locked="0"/>
    </xf>
    <xf numFmtId="167" fontId="17" fillId="0" borderId="82" xfId="0" applyNumberFormat="1" applyFont="1" applyBorder="1" applyAlignment="1">
      <alignment horizontal="left" vertical="center"/>
    </xf>
    <xf numFmtId="183" fontId="17" fillId="0" borderId="82" xfId="0" applyNumberFormat="1" applyFont="1" applyBorder="1" applyAlignment="1">
      <alignment horizontal="left" vertical="center"/>
    </xf>
    <xf numFmtId="180" fontId="17" fillId="0" borderId="82" xfId="0" applyNumberFormat="1" applyFont="1" applyBorder="1" applyAlignment="1">
      <alignment horizontal="left" vertical="center"/>
    </xf>
    <xf numFmtId="181" fontId="17" fillId="0" borderId="82" xfId="0" applyNumberFormat="1" applyFont="1" applyBorder="1" applyAlignment="1">
      <alignment horizontal="left" vertical="center"/>
    </xf>
    <xf numFmtId="221" fontId="17" fillId="0" borderId="82" xfId="0" applyNumberFormat="1" applyFont="1" applyBorder="1" applyAlignment="1">
      <alignment horizontal="left" vertical="center"/>
    </xf>
    <xf numFmtId="221" fontId="0" fillId="0" borderId="83" xfId="0" applyNumberFormat="1" applyBorder="1" applyAlignment="1">
      <alignment horizontal="left" vertical="center"/>
    </xf>
    <xf numFmtId="221" fontId="0" fillId="0" borderId="84" xfId="0" applyNumberFormat="1" applyBorder="1" applyAlignment="1">
      <alignment horizontal="left" vertical="center"/>
    </xf>
    <xf numFmtId="0" fontId="49" fillId="0" borderId="24" xfId="0" applyFont="1" applyBorder="1" applyAlignment="1" applyProtection="1">
      <alignment horizontal="center" vertical="center"/>
      <protection locked="0"/>
    </xf>
    <xf numFmtId="0" fontId="49" fillId="0" borderId="30" xfId="0" applyFont="1" applyBorder="1" applyAlignment="1" applyProtection="1">
      <alignment horizontal="center" vertical="center"/>
      <protection locked="0"/>
    </xf>
    <xf numFmtId="194" fontId="17" fillId="0" borderId="83" xfId="0" applyNumberFormat="1" applyFont="1" applyBorder="1" applyAlignment="1">
      <alignment horizontal="left" vertical="center"/>
    </xf>
    <xf numFmtId="194" fontId="0" fillId="0" borderId="83" xfId="0" applyNumberFormat="1" applyBorder="1" applyAlignment="1">
      <alignment horizontal="left" vertical="center"/>
    </xf>
    <xf numFmtId="194" fontId="0" fillId="0" borderId="84" xfId="0" applyNumberFormat="1" applyBorder="1" applyAlignment="1">
      <alignment horizontal="left" vertical="center"/>
    </xf>
    <xf numFmtId="179" fontId="17" fillId="0" borderId="82" xfId="0" applyNumberFormat="1" applyFont="1" applyBorder="1" applyAlignment="1">
      <alignment horizontal="left" vertical="center"/>
    </xf>
    <xf numFmtId="0" fontId="4" fillId="0" borderId="79" xfId="0" applyFont="1" applyBorder="1" applyAlignment="1">
      <alignment vertical="center"/>
    </xf>
    <xf numFmtId="0" fontId="86" fillId="0" borderId="41" xfId="0" applyFont="1" applyBorder="1" applyAlignment="1" applyProtection="1">
      <alignment horizontal="center" vertical="center"/>
      <protection locked="0"/>
    </xf>
    <xf numFmtId="0" fontId="36" fillId="0" borderId="19" xfId="0" applyFont="1" applyBorder="1" applyAlignment="1">
      <alignment horizontal="left" vertical="center"/>
    </xf>
    <xf numFmtId="0" fontId="36" fillId="0" borderId="52" xfId="0" applyFont="1" applyBorder="1" applyAlignment="1">
      <alignment horizontal="left" vertical="center"/>
    </xf>
    <xf numFmtId="0" fontId="36" fillId="0" borderId="44" xfId="0" applyFont="1" applyBorder="1" applyAlignment="1">
      <alignment horizontal="left" vertical="center"/>
    </xf>
    <xf numFmtId="0" fontId="16" fillId="0" borderId="78" xfId="0" applyFont="1" applyBorder="1" applyAlignment="1">
      <alignment horizontal="center" vertical="center"/>
    </xf>
    <xf numFmtId="0" fontId="16" fillId="0" borderId="79" xfId="0" applyFont="1" applyBorder="1" applyAlignment="1">
      <alignment horizontal="center" vertical="center"/>
    </xf>
    <xf numFmtId="0" fontId="16" fillId="0" borderId="103" xfId="0" applyFont="1" applyBorder="1" applyAlignment="1">
      <alignment horizontal="center" vertical="center"/>
    </xf>
    <xf numFmtId="0" fontId="16" fillId="0" borderId="104" xfId="0" applyFont="1" applyBorder="1" applyAlignment="1">
      <alignment horizontal="center" vertical="center"/>
    </xf>
    <xf numFmtId="0" fontId="16" fillId="0" borderId="105" xfId="0" applyFont="1" applyBorder="1" applyAlignment="1">
      <alignment horizontal="center" vertical="center"/>
    </xf>
    <xf numFmtId="0" fontId="16" fillId="0" borderId="86" xfId="0" applyFont="1" applyBorder="1" applyAlignment="1">
      <alignment horizontal="center" vertical="center"/>
    </xf>
    <xf numFmtId="0" fontId="16" fillId="0" borderId="87" xfId="0" applyFont="1" applyBorder="1" applyAlignment="1">
      <alignment horizontal="center" vertical="center"/>
    </xf>
    <xf numFmtId="0" fontId="16" fillId="0" borderId="94" xfId="0" applyFont="1" applyBorder="1" applyAlignment="1">
      <alignment horizontal="center" vertical="center"/>
    </xf>
    <xf numFmtId="0" fontId="16" fillId="0" borderId="95" xfId="0" applyFont="1" applyBorder="1" applyAlignment="1">
      <alignment horizontal="center" vertical="center"/>
    </xf>
    <xf numFmtId="0" fontId="16" fillId="0" borderId="96" xfId="0" applyFont="1" applyBorder="1" applyAlignment="1">
      <alignment horizontal="center" vertical="center"/>
    </xf>
    <xf numFmtId="188" fontId="17" fillId="0" borderId="88" xfId="0" applyNumberFormat="1" applyFont="1" applyBorder="1" applyAlignment="1">
      <alignment horizontal="left" vertical="center"/>
    </xf>
    <xf numFmtId="0" fontId="0" fillId="0" borderId="13" xfId="0" applyBorder="1" applyAlignment="1">
      <alignment horizontal="left" vertical="center"/>
    </xf>
    <xf numFmtId="0" fontId="0" fillId="0" borderId="34" xfId="0" applyBorder="1" applyAlignment="1">
      <alignment horizontal="left" vertical="center"/>
    </xf>
    <xf numFmtId="0" fontId="0" fillId="0" borderId="52" xfId="0" applyBorder="1" applyAlignment="1">
      <alignment vertical="center"/>
    </xf>
    <xf numFmtId="0" fontId="0" fillId="0" borderId="44" xfId="0" applyBorder="1" applyAlignment="1">
      <alignment vertical="center"/>
    </xf>
    <xf numFmtId="0" fontId="49" fillId="0" borderId="54" xfId="0" applyFont="1" applyBorder="1" applyAlignment="1" applyProtection="1">
      <alignment horizontal="center" vertical="center"/>
      <protection locked="0"/>
    </xf>
    <xf numFmtId="0" fontId="49" fillId="0" borderId="47" xfId="0" applyFont="1" applyBorder="1" applyAlignment="1" applyProtection="1">
      <alignment horizontal="center" vertical="center"/>
      <protection locked="0"/>
    </xf>
    <xf numFmtId="172" fontId="17" fillId="0" borderId="82" xfId="0" applyNumberFormat="1" applyFont="1" applyBorder="1" applyAlignment="1">
      <alignment horizontal="left" vertical="center"/>
    </xf>
    <xf numFmtId="190" fontId="17" fillId="0" borderId="82" xfId="0" applyNumberFormat="1" applyFont="1" applyBorder="1" applyAlignment="1">
      <alignment horizontal="left" vertical="center"/>
    </xf>
    <xf numFmtId="0" fontId="0" fillId="0" borderId="22"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44" xfId="0" applyBorder="1" applyAlignment="1" applyProtection="1">
      <alignment horizontal="center" vertical="center"/>
      <protection locked="0"/>
    </xf>
    <xf numFmtId="0" fontId="47" fillId="0" borderId="69" xfId="0" applyFont="1" applyBorder="1" applyAlignment="1">
      <alignment horizontal="left" vertical="center"/>
    </xf>
    <xf numFmtId="0" fontId="47" fillId="0" borderId="76" xfId="0" applyFont="1" applyBorder="1" applyAlignment="1">
      <alignment horizontal="left" vertical="center"/>
    </xf>
    <xf numFmtId="0" fontId="47" fillId="0" borderId="75" xfId="0" applyFont="1" applyBorder="1" applyAlignment="1">
      <alignment horizontal="left" vertical="center"/>
    </xf>
    <xf numFmtId="0" fontId="12" fillId="0" borderId="37" xfId="0" applyFont="1" applyBorder="1" applyAlignment="1">
      <alignment horizontal="left" vertical="center" wrapText="1"/>
    </xf>
    <xf numFmtId="0" fontId="13" fillId="0" borderId="13" xfId="0" applyFont="1" applyBorder="1" applyAlignment="1">
      <alignment horizontal="left" vertical="center"/>
    </xf>
    <xf numFmtId="0" fontId="13" fillId="0" borderId="34" xfId="0" applyFont="1" applyBorder="1" applyAlignment="1">
      <alignment horizontal="left" vertical="center"/>
    </xf>
    <xf numFmtId="189" fontId="17" fillId="0" borderId="82" xfId="0" applyNumberFormat="1" applyFont="1" applyBorder="1" applyAlignment="1">
      <alignment horizontal="left" vertical="center"/>
    </xf>
    <xf numFmtId="0" fontId="0" fillId="0" borderId="20" xfId="0" applyBorder="1" applyAlignment="1">
      <alignment vertical="center"/>
    </xf>
    <xf numFmtId="0" fontId="0" fillId="0" borderId="30" xfId="0" applyBorder="1" applyAlignment="1">
      <alignment vertical="center"/>
    </xf>
    <xf numFmtId="0" fontId="36" fillId="25" borderId="24" xfId="0" applyFont="1" applyFill="1" applyBorder="1" applyAlignment="1">
      <alignment vertical="center" wrapText="1"/>
    </xf>
    <xf numFmtId="224" fontId="17" fillId="0" borderId="82" xfId="0" applyNumberFormat="1" applyFont="1" applyBorder="1" applyAlignment="1">
      <alignment horizontal="left" vertical="center"/>
    </xf>
    <xf numFmtId="224" fontId="0" fillId="0" borderId="83" xfId="0" applyNumberFormat="1" applyBorder="1" applyAlignment="1">
      <alignment horizontal="left" vertical="center"/>
    </xf>
    <xf numFmtId="224" fontId="0" fillId="0" borderId="84" xfId="0" applyNumberFormat="1" applyBorder="1" applyAlignment="1">
      <alignment horizontal="left" vertical="center"/>
    </xf>
    <xf numFmtId="215" fontId="17" fillId="0" borderId="82" xfId="0" applyNumberFormat="1" applyFont="1" applyBorder="1" applyAlignment="1">
      <alignment horizontal="left" vertical="center"/>
    </xf>
    <xf numFmtId="215" fontId="0" fillId="0" borderId="83" xfId="0" applyNumberFormat="1" applyBorder="1" applyAlignment="1">
      <alignment horizontal="left" vertical="center"/>
    </xf>
    <xf numFmtId="215" fontId="0" fillId="0" borderId="84" xfId="0" applyNumberFormat="1" applyBorder="1" applyAlignment="1">
      <alignment horizontal="left" vertical="center"/>
    </xf>
    <xf numFmtId="186" fontId="17" fillId="0" borderId="82" xfId="0" applyNumberFormat="1" applyFont="1" applyBorder="1" applyAlignment="1">
      <alignment horizontal="left" vertical="center"/>
    </xf>
    <xf numFmtId="191" fontId="17" fillId="0" borderId="82" xfId="0" applyNumberFormat="1" applyFont="1" applyBorder="1" applyAlignment="1">
      <alignment horizontal="left" vertical="center"/>
    </xf>
    <xf numFmtId="0" fontId="0" fillId="0" borderId="24" xfId="0" applyBorder="1" applyAlignment="1">
      <alignment vertical="center"/>
    </xf>
    <xf numFmtId="0" fontId="32" fillId="0" borderId="79" xfId="0" applyFont="1" applyBorder="1" applyAlignment="1">
      <alignment vertical="center"/>
    </xf>
    <xf numFmtId="0" fontId="0" fillId="25" borderId="19" xfId="0" applyFill="1" applyBorder="1" applyAlignment="1">
      <alignment horizontal="center" vertical="center"/>
    </xf>
    <xf numFmtId="0" fontId="0" fillId="25" borderId="52" xfId="0" applyFill="1" applyBorder="1" applyAlignment="1">
      <alignment horizontal="center" vertical="center"/>
    </xf>
    <xf numFmtId="214" fontId="17" fillId="0" borderId="82" xfId="0" applyNumberFormat="1" applyFont="1" applyBorder="1" applyAlignment="1">
      <alignment horizontal="left" vertical="center"/>
    </xf>
    <xf numFmtId="214" fontId="0" fillId="0" borderId="83" xfId="0" applyNumberFormat="1" applyBorder="1" applyAlignment="1">
      <alignment horizontal="left" vertical="center"/>
    </xf>
    <xf numFmtId="214" fontId="0" fillId="0" borderId="84" xfId="0" applyNumberFormat="1" applyBorder="1" applyAlignment="1">
      <alignment horizontal="left" vertical="center"/>
    </xf>
    <xf numFmtId="213" fontId="17" fillId="0" borderId="82" xfId="0" applyNumberFormat="1" applyFont="1" applyBorder="1" applyAlignment="1">
      <alignment horizontal="left" vertical="center"/>
    </xf>
    <xf numFmtId="213" fontId="0" fillId="0" borderId="83" xfId="0" applyNumberFormat="1" applyBorder="1" applyAlignment="1">
      <alignment horizontal="left" vertical="center"/>
    </xf>
    <xf numFmtId="213" fontId="0" fillId="0" borderId="84" xfId="0" applyNumberFormat="1" applyBorder="1" applyAlignment="1">
      <alignment horizontal="left" vertical="center"/>
    </xf>
    <xf numFmtId="0" fontId="36" fillId="0" borderId="24" xfId="0" applyFont="1" applyBorder="1" applyAlignment="1">
      <alignment horizontal="left" vertical="center" wrapText="1"/>
    </xf>
    <xf numFmtId="171" fontId="17" fillId="0" borderId="82" xfId="0" applyNumberFormat="1" applyFont="1" applyBorder="1" applyAlignment="1">
      <alignment horizontal="left" vertical="center"/>
    </xf>
    <xf numFmtId="212" fontId="17" fillId="0" borderId="82" xfId="0" applyNumberFormat="1" applyFont="1" applyBorder="1" applyAlignment="1">
      <alignment horizontal="left" vertical="center"/>
    </xf>
    <xf numFmtId="212" fontId="0" fillId="0" borderId="83" xfId="0" applyNumberFormat="1" applyBorder="1" applyAlignment="1">
      <alignment horizontal="left" vertical="center"/>
    </xf>
    <xf numFmtId="212" fontId="0" fillId="0" borderId="84" xfId="0" applyNumberFormat="1" applyBorder="1" applyAlignment="1">
      <alignment horizontal="left" vertical="center"/>
    </xf>
    <xf numFmtId="208" fontId="17" fillId="0" borderId="82" xfId="0" applyNumberFormat="1" applyFont="1" applyBorder="1" applyAlignment="1">
      <alignment horizontal="left" vertical="center"/>
    </xf>
    <xf numFmtId="0" fontId="4" fillId="0" borderId="19" xfId="0" applyFont="1" applyBorder="1" applyAlignment="1" applyProtection="1">
      <alignment horizontal="center" vertical="center"/>
      <protection locked="0"/>
    </xf>
    <xf numFmtId="0" fontId="0" fillId="0" borderId="89" xfId="0" applyBorder="1" applyAlignment="1">
      <alignment vertical="center"/>
    </xf>
    <xf numFmtId="0" fontId="0" fillId="0" borderId="90" xfId="0" applyBorder="1"/>
    <xf numFmtId="223" fontId="17" fillId="0" borderId="82" xfId="0" applyNumberFormat="1" applyFont="1" applyBorder="1" applyAlignment="1">
      <alignment horizontal="left" vertical="center"/>
    </xf>
    <xf numFmtId="223" fontId="0" fillId="0" borderId="83" xfId="0" applyNumberFormat="1" applyBorder="1" applyAlignment="1">
      <alignment horizontal="left" vertical="center"/>
    </xf>
    <xf numFmtId="223" fontId="0" fillId="0" borderId="84" xfId="0" applyNumberFormat="1" applyBorder="1" applyAlignment="1">
      <alignment horizontal="left" vertical="center"/>
    </xf>
    <xf numFmtId="222" fontId="17" fillId="0" borderId="91" xfId="0" applyNumberFormat="1" applyFont="1" applyBorder="1" applyAlignment="1">
      <alignment horizontal="left" vertical="center"/>
    </xf>
    <xf numFmtId="222" fontId="0" fillId="0" borderId="92" xfId="0" applyNumberFormat="1" applyBorder="1" applyAlignment="1">
      <alignment horizontal="left" vertical="center"/>
    </xf>
    <xf numFmtId="222" fontId="0" fillId="0" borderId="93" xfId="0" applyNumberFormat="1" applyBorder="1" applyAlignment="1">
      <alignment horizontal="left" vertical="center"/>
    </xf>
    <xf numFmtId="169" fontId="17" fillId="0" borderId="82" xfId="0" applyNumberFormat="1" applyFont="1" applyBorder="1" applyAlignment="1">
      <alignment horizontal="left" vertical="center"/>
    </xf>
    <xf numFmtId="232" fontId="17" fillId="0" borderId="82" xfId="0" applyNumberFormat="1" applyFont="1" applyBorder="1" applyAlignment="1">
      <alignment horizontal="left" vertical="center"/>
    </xf>
    <xf numFmtId="232" fontId="0" fillId="0" borderId="83" xfId="0" applyNumberFormat="1" applyBorder="1"/>
    <xf numFmtId="232" fontId="0" fillId="0" borderId="84" xfId="0" applyNumberFormat="1" applyBorder="1"/>
    <xf numFmtId="0" fontId="13" fillId="0" borderId="19" xfId="0" applyFont="1" applyBorder="1" applyAlignment="1">
      <alignment horizontal="left" vertical="center"/>
    </xf>
    <xf numFmtId="0" fontId="13" fillId="0" borderId="52" xfId="0" applyFont="1" applyBorder="1" applyAlignment="1">
      <alignment horizontal="left" vertical="center"/>
    </xf>
    <xf numFmtId="0" fontId="13" fillId="0" borderId="44" xfId="0" applyFont="1" applyBorder="1" applyAlignment="1">
      <alignment horizontal="left" vertical="center"/>
    </xf>
    <xf numFmtId="0" fontId="90" fillId="0" borderId="19" xfId="0" applyFont="1" applyBorder="1" applyAlignment="1" applyProtection="1">
      <alignment horizontal="center" vertical="center"/>
      <protection locked="0"/>
    </xf>
    <xf numFmtId="0" fontId="90" fillId="0" borderId="44" xfId="0" applyFont="1" applyBorder="1" applyAlignment="1" applyProtection="1">
      <alignment horizontal="center" vertical="center"/>
      <protection locked="0"/>
    </xf>
    <xf numFmtId="0" fontId="13" fillId="0" borderId="49" xfId="0" applyFont="1" applyBorder="1" applyAlignment="1">
      <alignment horizontal="left" vertical="center"/>
    </xf>
    <xf numFmtId="0" fontId="13" fillId="0" borderId="23" xfId="0" applyFont="1" applyBorder="1" applyAlignment="1">
      <alignment horizontal="left" vertical="center"/>
    </xf>
    <xf numFmtId="0" fontId="36" fillId="0" borderId="19" xfId="0" applyFont="1" applyBorder="1" applyAlignment="1" applyProtection="1">
      <alignment horizontal="left" vertical="center"/>
      <protection locked="0"/>
    </xf>
    <xf numFmtId="0" fontId="36" fillId="0" borderId="52" xfId="0" applyFont="1" applyBorder="1" applyAlignment="1" applyProtection="1">
      <alignment horizontal="left" vertical="center"/>
      <protection locked="0"/>
    </xf>
    <xf numFmtId="185" fontId="17" fillId="0" borderId="82" xfId="0" applyNumberFormat="1" applyFont="1" applyBorder="1" applyAlignment="1">
      <alignment horizontal="left" vertical="center"/>
    </xf>
    <xf numFmtId="0" fontId="49" fillId="0" borderId="23" xfId="0" applyFont="1" applyBorder="1" applyAlignment="1" applyProtection="1">
      <alignment horizontal="center" vertical="center"/>
      <protection locked="0"/>
    </xf>
    <xf numFmtId="0" fontId="49" fillId="0" borderId="52" xfId="0" applyFont="1" applyBorder="1" applyAlignment="1" applyProtection="1">
      <alignment horizontal="center" vertical="center"/>
      <protection locked="0"/>
    </xf>
    <xf numFmtId="0" fontId="49" fillId="0" borderId="43" xfId="0" applyFont="1" applyBorder="1" applyAlignment="1" applyProtection="1">
      <alignment horizontal="center" vertical="center"/>
      <protection locked="0"/>
    </xf>
    <xf numFmtId="0" fontId="36" fillId="0" borderId="44" xfId="0" applyFont="1" applyBorder="1" applyAlignment="1" applyProtection="1">
      <alignment horizontal="left" vertical="center"/>
      <protection locked="0"/>
    </xf>
    <xf numFmtId="0" fontId="13" fillId="0" borderId="56" xfId="0" applyFont="1" applyBorder="1" applyAlignment="1">
      <alignment horizontal="left" vertical="center"/>
    </xf>
    <xf numFmtId="0" fontId="49" fillId="0" borderId="37" xfId="0" applyFont="1" applyBorder="1" applyAlignment="1" applyProtection="1">
      <alignment horizontal="center"/>
      <protection locked="0"/>
    </xf>
    <xf numFmtId="0" fontId="49" fillId="0" borderId="34" xfId="0" applyFont="1" applyBorder="1" applyAlignment="1" applyProtection="1">
      <alignment horizontal="center"/>
      <protection locked="0"/>
    </xf>
    <xf numFmtId="0" fontId="0" fillId="0" borderId="81" xfId="0" applyBorder="1" applyAlignment="1">
      <alignment vertical="center"/>
    </xf>
    <xf numFmtId="227" fontId="17" fillId="0" borderId="82" xfId="0" applyNumberFormat="1" applyFont="1" applyBorder="1" applyAlignment="1">
      <alignment horizontal="left" vertical="center"/>
    </xf>
    <xf numFmtId="227" fontId="0" fillId="0" borderId="83" xfId="0" applyNumberFormat="1" applyBorder="1" applyAlignment="1">
      <alignment horizontal="left" vertical="center"/>
    </xf>
    <xf numFmtId="227" fontId="0" fillId="0" borderId="84" xfId="0" applyNumberFormat="1" applyBorder="1" applyAlignment="1">
      <alignment horizontal="left" vertical="center"/>
    </xf>
    <xf numFmtId="0" fontId="47" fillId="0" borderId="52" xfId="0" applyFont="1" applyBorder="1" applyAlignment="1">
      <alignment horizontal="left" vertical="center"/>
    </xf>
    <xf numFmtId="0" fontId="47" fillId="0" borderId="44" xfId="0" applyFont="1" applyBorder="1" applyAlignment="1">
      <alignment horizontal="left" vertical="center"/>
    </xf>
    <xf numFmtId="178" fontId="17" fillId="0" borderId="82" xfId="0" applyNumberFormat="1" applyFont="1" applyBorder="1" applyAlignment="1">
      <alignment horizontal="left" vertical="center"/>
    </xf>
    <xf numFmtId="226" fontId="17" fillId="0" borderId="82" xfId="0" applyNumberFormat="1" applyFont="1" applyBorder="1" applyAlignment="1">
      <alignment horizontal="left" vertical="center"/>
    </xf>
    <xf numFmtId="226" fontId="0" fillId="0" borderId="83" xfId="0" applyNumberFormat="1" applyBorder="1" applyAlignment="1">
      <alignment horizontal="left" vertical="center"/>
    </xf>
    <xf numFmtId="226" fontId="0" fillId="0" borderId="84" xfId="0" applyNumberFormat="1" applyBorder="1" applyAlignment="1">
      <alignment horizontal="left" vertical="center"/>
    </xf>
    <xf numFmtId="0" fontId="5" fillId="33" borderId="54" xfId="0" applyFont="1" applyFill="1" applyBorder="1" applyAlignment="1">
      <alignment horizontal="center" vertical="center" wrapText="1"/>
    </xf>
    <xf numFmtId="0" fontId="5" fillId="33" borderId="53" xfId="0" applyFont="1" applyFill="1" applyBorder="1" applyAlignment="1">
      <alignment horizontal="center" vertical="center" wrapText="1"/>
    </xf>
    <xf numFmtId="0" fontId="5" fillId="33" borderId="47" xfId="0" applyFont="1" applyFill="1" applyBorder="1" applyAlignment="1">
      <alignment horizontal="center" vertical="center" wrapText="1"/>
    </xf>
    <xf numFmtId="0" fontId="12" fillId="0" borderId="24" xfId="0" applyFont="1" applyBorder="1" applyAlignment="1">
      <alignment horizontal="left" vertical="center" wrapText="1"/>
    </xf>
    <xf numFmtId="0" fontId="13" fillId="0" borderId="20" xfId="0" applyFont="1" applyBorder="1" applyAlignment="1">
      <alignment horizontal="left" vertical="center"/>
    </xf>
    <xf numFmtId="0" fontId="13" fillId="0" borderId="30" xfId="0" applyFont="1" applyBorder="1" applyAlignment="1">
      <alignment horizontal="left" vertical="center"/>
    </xf>
    <xf numFmtId="176" fontId="17" fillId="0" borderId="82" xfId="0" applyNumberFormat="1" applyFont="1" applyBorder="1" applyAlignment="1">
      <alignment horizontal="left" vertical="center"/>
    </xf>
    <xf numFmtId="0" fontId="47" fillId="0" borderId="19" xfId="0" applyFont="1" applyBorder="1" applyAlignment="1">
      <alignment horizontal="left" vertical="center"/>
    </xf>
    <xf numFmtId="0" fontId="13" fillId="0" borderId="24" xfId="0" applyFont="1" applyBorder="1" applyAlignment="1">
      <alignment horizontal="left" vertical="center"/>
    </xf>
    <xf numFmtId="0" fontId="16" fillId="0" borderId="106" xfId="0" applyFont="1" applyBorder="1" applyAlignment="1">
      <alignment horizontal="center" vertical="center"/>
    </xf>
    <xf numFmtId="0" fontId="16" fillId="0" borderId="107" xfId="0" applyFont="1" applyBorder="1" applyAlignment="1">
      <alignment horizontal="center" vertical="center"/>
    </xf>
    <xf numFmtId="0" fontId="16" fillId="0" borderId="108" xfId="0" applyFont="1" applyBorder="1" applyAlignment="1">
      <alignment horizontal="center" vertical="center"/>
    </xf>
    <xf numFmtId="165" fontId="17" fillId="0" borderId="82" xfId="0" applyNumberFormat="1" applyFont="1" applyBorder="1" applyAlignment="1">
      <alignment horizontal="left" vertical="center"/>
    </xf>
    <xf numFmtId="0" fontId="36" fillId="0" borderId="59" xfId="0" applyFont="1" applyBorder="1" applyAlignment="1" applyProtection="1">
      <alignment horizontal="left" vertical="center"/>
      <protection locked="0"/>
    </xf>
    <xf numFmtId="0" fontId="36" fillId="0" borderId="61" xfId="0" applyFont="1" applyBorder="1" applyAlignment="1" applyProtection="1">
      <alignment horizontal="left" vertical="center"/>
      <protection locked="0"/>
    </xf>
    <xf numFmtId="0" fontId="36" fillId="0" borderId="19" xfId="0" applyFont="1" applyBorder="1" applyAlignment="1">
      <alignment horizontal="left" vertical="center" wrapText="1"/>
    </xf>
    <xf numFmtId="0" fontId="36" fillId="0" borderId="52" xfId="0" applyFont="1" applyBorder="1" applyAlignment="1">
      <alignment horizontal="left" vertical="center" wrapText="1"/>
    </xf>
    <xf numFmtId="0" fontId="36" fillId="0" borderId="44" xfId="0" applyFont="1" applyBorder="1" applyAlignment="1">
      <alignment horizontal="left" vertical="center" wrapText="1"/>
    </xf>
    <xf numFmtId="164" fontId="17" fillId="0" borderId="82" xfId="0" applyNumberFormat="1" applyFont="1" applyBorder="1" applyAlignment="1">
      <alignment horizontal="left" vertical="center"/>
    </xf>
    <xf numFmtId="184" fontId="17" fillId="0" borderId="82" xfId="0" applyNumberFormat="1" applyFont="1" applyBorder="1" applyAlignment="1">
      <alignment horizontal="left" vertical="center"/>
    </xf>
    <xf numFmtId="184" fontId="0" fillId="0" borderId="83" xfId="0" applyNumberFormat="1" applyBorder="1" applyAlignment="1">
      <alignment horizontal="left" vertical="center"/>
    </xf>
    <xf numFmtId="184" fontId="0" fillId="0" borderId="84" xfId="0" applyNumberFormat="1" applyBorder="1" applyAlignment="1">
      <alignment horizontal="left" vertical="center"/>
    </xf>
    <xf numFmtId="0" fontId="12" fillId="0" borderId="22" xfId="0" applyFont="1" applyBorder="1" applyAlignment="1">
      <alignment horizontal="left" vertical="center" wrapText="1"/>
    </xf>
    <xf numFmtId="0" fontId="13" fillId="0" borderId="0" xfId="0" applyFont="1" applyAlignment="1">
      <alignment horizontal="left" vertical="center"/>
    </xf>
    <xf numFmtId="0" fontId="13" fillId="0" borderId="36" xfId="0" applyFont="1" applyBorder="1" applyAlignment="1">
      <alignment horizontal="left" vertical="center"/>
    </xf>
    <xf numFmtId="207" fontId="17" fillId="0" borderId="82" xfId="0" applyNumberFormat="1" applyFont="1" applyBorder="1" applyAlignment="1">
      <alignment horizontal="left" vertical="center"/>
    </xf>
    <xf numFmtId="168" fontId="17" fillId="0" borderId="82" xfId="0" applyNumberFormat="1" applyFont="1" applyBorder="1" applyAlignment="1">
      <alignment horizontal="left" vertical="center"/>
    </xf>
    <xf numFmtId="206" fontId="17" fillId="0" borderId="82" xfId="0" applyNumberFormat="1" applyFont="1" applyBorder="1" applyAlignment="1">
      <alignment horizontal="left" vertical="center"/>
    </xf>
    <xf numFmtId="0" fontId="0" fillId="0" borderId="50" xfId="0" applyBorder="1" applyAlignment="1" applyProtection="1">
      <alignment horizontal="center" vertical="center"/>
      <protection locked="0"/>
    </xf>
    <xf numFmtId="0" fontId="0" fillId="0" borderId="60" xfId="0" applyBorder="1" applyAlignment="1" applyProtection="1">
      <alignment horizontal="center" vertical="center"/>
      <protection locked="0"/>
    </xf>
    <xf numFmtId="192" fontId="17" fillId="0" borderId="82" xfId="0" applyNumberFormat="1" applyFont="1" applyBorder="1" applyAlignment="1">
      <alignment horizontal="left" vertical="center"/>
    </xf>
    <xf numFmtId="193" fontId="17" fillId="0" borderId="82" xfId="0" applyNumberFormat="1" applyFont="1" applyBorder="1" applyAlignment="1">
      <alignment horizontal="left" vertical="center"/>
    </xf>
    <xf numFmtId="0" fontId="12" fillId="0" borderId="13" xfId="0" applyFont="1" applyBorder="1" applyAlignment="1">
      <alignment horizontal="left" vertical="center"/>
    </xf>
    <xf numFmtId="0" fontId="12" fillId="0" borderId="34" xfId="0" applyFont="1" applyBorder="1" applyAlignment="1">
      <alignment horizontal="left" vertical="center"/>
    </xf>
    <xf numFmtId="230" fontId="17" fillId="0" borderId="82" xfId="0" applyNumberFormat="1" applyFont="1" applyBorder="1" applyAlignment="1">
      <alignment horizontal="left" vertical="center"/>
    </xf>
    <xf numFmtId="230" fontId="0" fillId="0" borderId="83" xfId="0" applyNumberFormat="1" applyBorder="1" applyAlignment="1">
      <alignment horizontal="left" vertical="center"/>
    </xf>
    <xf numFmtId="230" fontId="0" fillId="0" borderId="84" xfId="0" applyNumberFormat="1" applyBorder="1" applyAlignment="1">
      <alignment horizontal="left" vertical="center"/>
    </xf>
    <xf numFmtId="216" fontId="17" fillId="0" borderId="82" xfId="0" applyNumberFormat="1" applyFont="1" applyBorder="1" applyAlignment="1">
      <alignment horizontal="left" vertical="center"/>
    </xf>
    <xf numFmtId="216" fontId="0" fillId="0" borderId="83" xfId="0" applyNumberFormat="1" applyBorder="1" applyAlignment="1">
      <alignment horizontal="left" vertical="center"/>
    </xf>
    <xf numFmtId="216" fontId="0" fillId="0" borderId="84" xfId="0" applyNumberFormat="1" applyBorder="1" applyAlignment="1">
      <alignment horizontal="left" vertical="center"/>
    </xf>
    <xf numFmtId="0" fontId="36" fillId="0" borderId="37" xfId="0" applyFont="1" applyBorder="1" applyAlignment="1">
      <alignment vertical="center" wrapText="1"/>
    </xf>
    <xf numFmtId="0" fontId="0" fillId="0" borderId="13" xfId="0" applyBorder="1" applyAlignment="1">
      <alignment vertical="center"/>
    </xf>
    <xf numFmtId="0" fontId="0" fillId="0" borderId="34" xfId="0" applyBorder="1" applyAlignment="1">
      <alignment vertical="center"/>
    </xf>
    <xf numFmtId="166" fontId="17" fillId="0" borderId="82" xfId="0" applyNumberFormat="1" applyFont="1" applyBorder="1" applyAlignment="1">
      <alignment horizontal="left" vertical="center"/>
    </xf>
    <xf numFmtId="187" fontId="17" fillId="0" borderId="82" xfId="0" applyNumberFormat="1" applyFont="1" applyBorder="1" applyAlignment="1">
      <alignment horizontal="left" vertical="center"/>
    </xf>
    <xf numFmtId="219" fontId="17" fillId="0" borderId="82" xfId="0" applyNumberFormat="1" applyFont="1" applyBorder="1" applyAlignment="1">
      <alignment horizontal="left" vertical="center"/>
    </xf>
    <xf numFmtId="219" fontId="0" fillId="0" borderId="83" xfId="0" applyNumberFormat="1" applyBorder="1" applyAlignment="1">
      <alignment horizontal="left" vertical="center"/>
    </xf>
    <xf numFmtId="219" fontId="0" fillId="0" borderId="84" xfId="0" applyNumberFormat="1" applyBorder="1" applyAlignment="1">
      <alignment horizontal="left" vertical="center"/>
    </xf>
    <xf numFmtId="218" fontId="17" fillId="0" borderId="82" xfId="0" applyNumberFormat="1" applyFont="1" applyBorder="1" applyAlignment="1">
      <alignment horizontal="left" vertical="center"/>
    </xf>
    <xf numFmtId="218" fontId="0" fillId="0" borderId="83" xfId="0" applyNumberFormat="1" applyBorder="1" applyAlignment="1">
      <alignment horizontal="left" vertical="center"/>
    </xf>
    <xf numFmtId="218" fontId="0" fillId="0" borderId="84" xfId="0" applyNumberFormat="1" applyBorder="1" applyAlignment="1">
      <alignment horizontal="left" vertical="center"/>
    </xf>
    <xf numFmtId="0" fontId="0" fillId="0" borderId="52" xfId="0" applyBorder="1" applyAlignment="1">
      <alignment horizontal="left" vertical="center"/>
    </xf>
    <xf numFmtId="0" fontId="0" fillId="0" borderId="44" xfId="0" applyBorder="1" applyAlignment="1">
      <alignment horizontal="left" vertical="center"/>
    </xf>
    <xf numFmtId="177" fontId="17" fillId="0" borderId="82" xfId="0" applyNumberFormat="1" applyFont="1" applyBorder="1" applyAlignment="1">
      <alignment horizontal="left" vertical="center"/>
    </xf>
    <xf numFmtId="175" fontId="17" fillId="0" borderId="82" xfId="0" applyNumberFormat="1" applyFont="1" applyBorder="1" applyAlignment="1">
      <alignment horizontal="left" vertical="center"/>
    </xf>
    <xf numFmtId="0" fontId="0" fillId="0" borderId="83" xfId="0" applyBorder="1"/>
    <xf numFmtId="0" fontId="0" fillId="0" borderId="84" xfId="0" applyBorder="1"/>
    <xf numFmtId="174" fontId="17" fillId="0" borderId="82" xfId="0" applyNumberFormat="1" applyFont="1" applyBorder="1" applyAlignment="1">
      <alignment horizontal="left" vertical="center"/>
    </xf>
    <xf numFmtId="0" fontId="13" fillId="0" borderId="76" xfId="0" applyFont="1" applyBorder="1" applyAlignment="1">
      <alignment horizontal="left" vertical="center"/>
    </xf>
    <xf numFmtId="0" fontId="13" fillId="0" borderId="75" xfId="0" applyFont="1" applyBorder="1" applyAlignment="1">
      <alignment horizontal="left" vertical="center"/>
    </xf>
    <xf numFmtId="0" fontId="28" fillId="0" borderId="42" xfId="0" applyFont="1" applyBorder="1" applyAlignment="1">
      <alignment horizontal="center" vertical="center"/>
    </xf>
    <xf numFmtId="0" fontId="0" fillId="0" borderId="39" xfId="0" applyBorder="1" applyAlignment="1">
      <alignment horizontal="center" vertical="center"/>
    </xf>
    <xf numFmtId="49" fontId="6" fillId="0" borderId="42" xfId="0" applyNumberFormat="1" applyFont="1" applyBorder="1" applyAlignment="1">
      <alignment horizontal="left" vertical="center"/>
    </xf>
    <xf numFmtId="0" fontId="0" fillId="0" borderId="39" xfId="0" applyBorder="1" applyAlignment="1">
      <alignment horizontal="left" vertical="center"/>
    </xf>
    <xf numFmtId="0" fontId="85" fillId="0" borderId="19" xfId="0" applyFont="1" applyBorder="1" applyAlignment="1" applyProtection="1">
      <alignment horizontal="left" vertical="center"/>
      <protection locked="0"/>
    </xf>
    <xf numFmtId="0" fontId="85" fillId="0" borderId="52" xfId="0" applyFont="1" applyBorder="1" applyAlignment="1" applyProtection="1">
      <alignment horizontal="left" vertical="center"/>
      <protection locked="0"/>
    </xf>
    <xf numFmtId="0" fontId="85" fillId="0" borderId="44" xfId="0" applyFont="1" applyBorder="1" applyAlignment="1" applyProtection="1">
      <alignment horizontal="left" vertical="center"/>
      <protection locked="0"/>
    </xf>
    <xf numFmtId="225" fontId="17" fillId="0" borderId="82" xfId="0" applyNumberFormat="1" applyFont="1" applyBorder="1" applyAlignment="1">
      <alignment horizontal="left" vertical="center"/>
    </xf>
    <xf numFmtId="225" fontId="0" fillId="0" borderId="83" xfId="0" applyNumberFormat="1" applyBorder="1" applyAlignment="1">
      <alignment horizontal="left" vertical="center"/>
    </xf>
    <xf numFmtId="225" fontId="0" fillId="0" borderId="84" xfId="0" applyNumberFormat="1" applyBorder="1" applyAlignment="1">
      <alignment horizontal="left" vertical="center"/>
    </xf>
    <xf numFmtId="0" fontId="13" fillId="0" borderId="69" xfId="0" applyFont="1" applyBorder="1" applyAlignment="1">
      <alignment horizontal="left" vertical="center"/>
    </xf>
    <xf numFmtId="0" fontId="0" fillId="0" borderId="76" xfId="0" applyBorder="1" applyAlignment="1">
      <alignment horizontal="left" vertical="center"/>
    </xf>
    <xf numFmtId="0" fontId="0" fillId="0" borderId="75" xfId="0" applyBorder="1" applyAlignment="1">
      <alignment horizontal="left" vertical="center"/>
    </xf>
    <xf numFmtId="231" fontId="17" fillId="0" borderId="82" xfId="0" applyNumberFormat="1" applyFont="1" applyBorder="1" applyAlignment="1">
      <alignment horizontal="left" vertical="center"/>
    </xf>
    <xf numFmtId="231" fontId="0" fillId="0" borderId="83" xfId="0" applyNumberFormat="1" applyBorder="1" applyAlignment="1">
      <alignment horizontal="left" vertical="center"/>
    </xf>
    <xf numFmtId="231" fontId="0" fillId="0" borderId="84" xfId="0" applyNumberFormat="1" applyBorder="1" applyAlignment="1">
      <alignment horizontal="left" vertical="center"/>
    </xf>
    <xf numFmtId="182" fontId="17" fillId="0" borderId="82" xfId="0" applyNumberFormat="1" applyFont="1" applyBorder="1" applyAlignment="1">
      <alignment horizontal="left" vertical="center"/>
    </xf>
    <xf numFmtId="0" fontId="0" fillId="0" borderId="49" xfId="0" applyBorder="1" applyAlignment="1">
      <alignment horizontal="center" vertical="center"/>
    </xf>
    <xf numFmtId="0" fontId="0" fillId="0" borderId="23" xfId="0" applyBorder="1" applyAlignment="1">
      <alignment horizontal="center" vertical="center"/>
    </xf>
    <xf numFmtId="0" fontId="0" fillId="0" borderId="23" xfId="0" applyBorder="1" applyAlignment="1">
      <alignment vertical="center"/>
    </xf>
    <xf numFmtId="0" fontId="0" fillId="0" borderId="56" xfId="0" applyBorder="1" applyAlignment="1">
      <alignment vertical="center"/>
    </xf>
    <xf numFmtId="0" fontId="0" fillId="0" borderId="69" xfId="0" applyBorder="1" applyAlignment="1">
      <alignment horizontal="center" vertical="center"/>
    </xf>
    <xf numFmtId="0" fontId="0" fillId="0" borderId="76" xfId="0" applyBorder="1" applyAlignment="1">
      <alignment horizontal="center" vertical="center"/>
    </xf>
    <xf numFmtId="0" fontId="0" fillId="0" borderId="76" xfId="0" applyBorder="1" applyAlignment="1">
      <alignment vertical="center"/>
    </xf>
    <xf numFmtId="0" fontId="0" fillId="0" borderId="75" xfId="0" applyBorder="1" applyAlignment="1">
      <alignment vertical="center"/>
    </xf>
    <xf numFmtId="0" fontId="16" fillId="0" borderId="19" xfId="0" applyFont="1" applyBorder="1" applyAlignment="1">
      <alignment horizontal="center" vertical="center"/>
    </xf>
    <xf numFmtId="0" fontId="16" fillId="0" borderId="52" xfId="0" applyFont="1" applyBorder="1" applyAlignment="1">
      <alignment horizontal="center" vertical="center"/>
    </xf>
    <xf numFmtId="0" fontId="16" fillId="0" borderId="44" xfId="0" applyFont="1" applyBorder="1" applyAlignment="1">
      <alignment horizontal="center" vertical="center"/>
    </xf>
    <xf numFmtId="0" fontId="6" fillId="0" borderId="19" xfId="0" applyFont="1" applyBorder="1" applyAlignment="1">
      <alignment horizontal="center" vertical="center"/>
    </xf>
    <xf numFmtId="0" fontId="6" fillId="0" borderId="52" xfId="0" applyFont="1" applyBorder="1" applyAlignment="1">
      <alignment horizontal="center" vertical="center"/>
    </xf>
    <xf numFmtId="0" fontId="6" fillId="0" borderId="44" xfId="0" applyFont="1" applyBorder="1" applyAlignment="1">
      <alignment horizontal="center" vertical="center"/>
    </xf>
    <xf numFmtId="0" fontId="17" fillId="0" borderId="19" xfId="0" applyFont="1" applyBorder="1" applyAlignment="1">
      <alignment horizontal="center" vertical="center"/>
    </xf>
    <xf numFmtId="0" fontId="17" fillId="0" borderId="52" xfId="0" applyFont="1" applyBorder="1" applyAlignment="1">
      <alignment horizontal="center" vertical="center"/>
    </xf>
    <xf numFmtId="0" fontId="37" fillId="26" borderId="19" xfId="0" applyFont="1" applyFill="1" applyBorder="1" applyAlignment="1">
      <alignment vertical="center"/>
    </xf>
    <xf numFmtId="0" fontId="17" fillId="0" borderId="44" xfId="0" applyFont="1" applyBorder="1" applyAlignment="1">
      <alignment horizontal="center" vertical="center"/>
    </xf>
    <xf numFmtId="0" fontId="37" fillId="26" borderId="44" xfId="0" applyFont="1" applyFill="1" applyBorder="1" applyAlignment="1">
      <alignment vertical="center"/>
    </xf>
    <xf numFmtId="0" fontId="16" fillId="0" borderId="37" xfId="0" applyFont="1" applyBorder="1" applyAlignment="1">
      <alignment horizontal="center" vertical="center"/>
    </xf>
    <xf numFmtId="0" fontId="16" fillId="0" borderId="13" xfId="0" applyFont="1" applyBorder="1" applyAlignment="1">
      <alignment horizontal="center" vertical="center"/>
    </xf>
    <xf numFmtId="0" fontId="16" fillId="0" borderId="34" xfId="0" applyFont="1" applyBorder="1" applyAlignment="1">
      <alignment horizontal="center" vertical="center"/>
    </xf>
    <xf numFmtId="0" fontId="16" fillId="0" borderId="49" xfId="0" applyFont="1" applyBorder="1" applyAlignment="1">
      <alignment horizontal="center" vertical="center"/>
    </xf>
    <xf numFmtId="0" fontId="16" fillId="0" borderId="23" xfId="0" applyFont="1" applyBorder="1" applyAlignment="1">
      <alignment horizontal="center" vertical="center"/>
    </xf>
    <xf numFmtId="0" fontId="16" fillId="0" borderId="56" xfId="0" applyFont="1" applyBorder="1" applyAlignment="1">
      <alignment horizontal="center" vertical="center"/>
    </xf>
    <xf numFmtId="0" fontId="12" fillId="0" borderId="20" xfId="0" applyFont="1" applyBorder="1" applyAlignment="1">
      <alignment horizontal="left" vertical="center" wrapText="1"/>
    </xf>
    <xf numFmtId="0" fontId="36" fillId="37" borderId="62" xfId="0" applyFont="1" applyFill="1" applyBorder="1" applyAlignment="1">
      <alignment horizontal="center" vertical="center"/>
    </xf>
    <xf numFmtId="0" fontId="0" fillId="37" borderId="71" xfId="0" applyFill="1" applyBorder="1" applyAlignment="1">
      <alignment horizontal="center" vertical="center"/>
    </xf>
    <xf numFmtId="0" fontId="13" fillId="26" borderId="26" xfId="0" applyFont="1" applyFill="1" applyBorder="1" applyAlignment="1">
      <alignment vertical="center"/>
    </xf>
    <xf numFmtId="0" fontId="0" fillId="0" borderId="26" xfId="0" applyBorder="1" applyAlignment="1">
      <alignment vertical="center"/>
    </xf>
    <xf numFmtId="0" fontId="36" fillId="26" borderId="0" xfId="0" applyFont="1" applyFill="1" applyAlignment="1">
      <alignment horizontal="center" vertical="center"/>
    </xf>
    <xf numFmtId="0" fontId="50" fillId="26" borderId="0" xfId="0" applyFont="1" applyFill="1" applyAlignment="1">
      <alignment vertical="center"/>
    </xf>
    <xf numFmtId="0" fontId="0" fillId="0" borderId="53" xfId="0" applyBorder="1" applyAlignment="1">
      <alignment vertical="center"/>
    </xf>
    <xf numFmtId="0" fontId="0" fillId="0" borderId="47" xfId="0" applyBorder="1" applyAlignment="1">
      <alignment vertical="center"/>
    </xf>
    <xf numFmtId="0" fontId="26" fillId="0" borderId="24" xfId="0" applyFont="1" applyBorder="1" applyAlignment="1">
      <alignment horizontal="center" vertical="center" wrapText="1"/>
    </xf>
    <xf numFmtId="0" fontId="27" fillId="0" borderId="20" xfId="0" applyFont="1" applyBorder="1" applyAlignment="1">
      <alignment horizontal="center" vertical="center"/>
    </xf>
    <xf numFmtId="0" fontId="27" fillId="0" borderId="30" xfId="0" applyFont="1" applyBorder="1" applyAlignment="1">
      <alignment horizontal="center" vertical="center"/>
    </xf>
    <xf numFmtId="0" fontId="16" fillId="0" borderId="24" xfId="0" applyFont="1" applyBorder="1" applyAlignment="1">
      <alignment horizontal="center" vertical="center" textRotation="90" wrapText="1"/>
    </xf>
    <xf numFmtId="0" fontId="16" fillId="0" borderId="20" xfId="0" applyFont="1" applyBorder="1" applyAlignment="1">
      <alignment horizontal="center" vertical="center" textRotation="90" wrapText="1"/>
    </xf>
    <xf numFmtId="0" fontId="16" fillId="0" borderId="30" xfId="0" applyFont="1" applyBorder="1" applyAlignment="1">
      <alignment horizontal="center" vertical="center" textRotation="90" wrapText="1"/>
    </xf>
    <xf numFmtId="0" fontId="6" fillId="0" borderId="24" xfId="0" applyFont="1" applyBorder="1" applyAlignment="1">
      <alignment horizontal="center" vertical="center" textRotation="90" wrapText="1"/>
    </xf>
    <xf numFmtId="0" fontId="6" fillId="0" borderId="20" xfId="0" applyFont="1" applyBorder="1" applyAlignment="1">
      <alignment horizontal="center" vertical="center" textRotation="90" wrapText="1"/>
    </xf>
    <xf numFmtId="0" fontId="6" fillId="0" borderId="30" xfId="0" applyFont="1" applyBorder="1" applyAlignment="1">
      <alignment horizontal="center" vertical="center" textRotation="90" wrapText="1"/>
    </xf>
    <xf numFmtId="0" fontId="17" fillId="0" borderId="24" xfId="0" applyFont="1" applyBorder="1" applyAlignment="1">
      <alignment horizontal="center" vertical="center" textRotation="90" wrapText="1"/>
    </xf>
    <xf numFmtId="0" fontId="19" fillId="0" borderId="20" xfId="0" applyFont="1" applyBorder="1" applyAlignment="1">
      <alignment vertical="center" wrapText="1"/>
    </xf>
    <xf numFmtId="0" fontId="24" fillId="0" borderId="24" xfId="0" applyFont="1" applyBorder="1" applyAlignment="1">
      <alignment horizontal="center" vertical="center" textRotation="90" wrapText="1"/>
    </xf>
    <xf numFmtId="0" fontId="24" fillId="0" borderId="30" xfId="0" applyFont="1" applyBorder="1" applyAlignment="1">
      <alignment horizontal="center" vertical="center" textRotation="90" wrapText="1"/>
    </xf>
    <xf numFmtId="0" fontId="31" fillId="0" borderId="24" xfId="0" applyFont="1" applyBorder="1" applyAlignment="1">
      <alignment vertical="center"/>
    </xf>
    <xf numFmtId="0" fontId="31" fillId="0" borderId="20" xfId="0" applyFont="1" applyBorder="1" applyAlignment="1">
      <alignment vertical="center"/>
    </xf>
    <xf numFmtId="0" fontId="31" fillId="0" borderId="30" xfId="0" applyFont="1" applyBorder="1" applyAlignment="1">
      <alignment vertical="center"/>
    </xf>
    <xf numFmtId="0" fontId="6" fillId="0" borderId="24" xfId="0" applyFont="1" applyBorder="1" applyAlignment="1">
      <alignment horizontal="center" vertical="center"/>
    </xf>
    <xf numFmtId="0" fontId="6" fillId="0" borderId="20" xfId="0" applyFont="1" applyBorder="1" applyAlignment="1">
      <alignment horizontal="center" vertical="center"/>
    </xf>
    <xf numFmtId="0" fontId="6" fillId="0" borderId="30" xfId="0" applyFont="1" applyBorder="1" applyAlignment="1">
      <alignment horizontal="center" vertical="center"/>
    </xf>
    <xf numFmtId="0" fontId="0" fillId="26" borderId="0" xfId="0" applyFill="1" applyAlignment="1">
      <alignment vertical="center"/>
    </xf>
    <xf numFmtId="0" fontId="37" fillId="26" borderId="49" xfId="0" applyFont="1" applyFill="1" applyBorder="1" applyAlignment="1">
      <alignment vertical="center"/>
    </xf>
    <xf numFmtId="0" fontId="36" fillId="0" borderId="49" xfId="0" applyFont="1" applyBorder="1" applyAlignment="1">
      <alignment horizontal="left" vertical="center" wrapText="1"/>
    </xf>
    <xf numFmtId="0" fontId="36" fillId="0" borderId="23" xfId="0" applyFont="1" applyBorder="1" applyAlignment="1">
      <alignment horizontal="left" vertical="center" wrapText="1"/>
    </xf>
    <xf numFmtId="0" fontId="36" fillId="0" borderId="56" xfId="0" applyFont="1" applyBorder="1" applyAlignment="1">
      <alignment horizontal="left" vertical="center" wrapText="1"/>
    </xf>
    <xf numFmtId="0" fontId="6" fillId="0" borderId="49" xfId="0" applyFont="1" applyBorder="1" applyAlignment="1">
      <alignment horizontal="center" vertical="center"/>
    </xf>
    <xf numFmtId="0" fontId="6" fillId="0" borderId="23" xfId="0" applyFont="1" applyBorder="1" applyAlignment="1">
      <alignment horizontal="center" vertical="center"/>
    </xf>
    <xf numFmtId="0" fontId="6" fillId="0" borderId="56" xfId="0" applyFont="1" applyBorder="1" applyAlignment="1">
      <alignment horizontal="center" vertical="center"/>
    </xf>
    <xf numFmtId="0" fontId="17" fillId="0" borderId="49" xfId="0" applyFont="1" applyBorder="1" applyAlignment="1">
      <alignment horizontal="center" vertical="center"/>
    </xf>
    <xf numFmtId="0" fontId="17" fillId="0" borderId="23" xfId="0" applyFont="1" applyBorder="1" applyAlignment="1">
      <alignment horizontal="center" vertical="center"/>
    </xf>
    <xf numFmtId="0" fontId="36" fillId="0" borderId="59" xfId="0" applyFont="1" applyBorder="1" applyAlignment="1">
      <alignment horizontal="left" vertical="center" wrapText="1"/>
    </xf>
    <xf numFmtId="0" fontId="36" fillId="0" borderId="61" xfId="0" applyFont="1" applyBorder="1" applyAlignment="1">
      <alignment horizontal="left" vertical="center" wrapText="1"/>
    </xf>
    <xf numFmtId="0" fontId="36" fillId="0" borderId="57" xfId="0" applyFont="1" applyBorder="1" applyAlignment="1">
      <alignment horizontal="left" vertical="center" wrapText="1"/>
    </xf>
    <xf numFmtId="0" fontId="16" fillId="0" borderId="59" xfId="0" applyFont="1" applyBorder="1" applyAlignment="1">
      <alignment horizontal="center" vertical="center"/>
    </xf>
    <xf numFmtId="0" fontId="16" fillId="0" borderId="61" xfId="0" applyFont="1" applyBorder="1" applyAlignment="1">
      <alignment horizontal="center" vertical="center"/>
    </xf>
    <xf numFmtId="0" fontId="16" fillId="0" borderId="57" xfId="0" applyFont="1" applyBorder="1" applyAlignment="1">
      <alignment horizontal="center" vertical="center"/>
    </xf>
    <xf numFmtId="0" fontId="6" fillId="0" borderId="59" xfId="0" applyFont="1" applyBorder="1" applyAlignment="1">
      <alignment horizontal="center" vertical="center"/>
    </xf>
    <xf numFmtId="0" fontId="6" fillId="0" borderId="61" xfId="0" applyFont="1" applyBorder="1" applyAlignment="1">
      <alignment horizontal="center" vertical="center"/>
    </xf>
    <xf numFmtId="0" fontId="6" fillId="0" borderId="57" xfId="0" applyFont="1" applyBorder="1" applyAlignment="1">
      <alignment horizontal="center" vertical="center"/>
    </xf>
    <xf numFmtId="0" fontId="17" fillId="0" borderId="59" xfId="0" applyFont="1" applyBorder="1" applyAlignment="1">
      <alignment horizontal="center" vertical="center"/>
    </xf>
    <xf numFmtId="0" fontId="17" fillId="0" borderId="61" xfId="0" applyFont="1" applyBorder="1" applyAlignment="1">
      <alignment horizontal="center" vertical="center"/>
    </xf>
    <xf numFmtId="0" fontId="37" fillId="26" borderId="59" xfId="0" applyFont="1" applyFill="1" applyBorder="1" applyAlignment="1">
      <alignment vertical="center"/>
    </xf>
    <xf numFmtId="0" fontId="0" fillId="0" borderId="57" xfId="0" applyBorder="1" applyAlignment="1">
      <alignment vertical="center"/>
    </xf>
    <xf numFmtId="0" fontId="37" fillId="26" borderId="37" xfId="0" applyFont="1" applyFill="1" applyBorder="1" applyAlignment="1">
      <alignment vertical="center"/>
    </xf>
    <xf numFmtId="0" fontId="36" fillId="0" borderId="37" xfId="0" applyFont="1" applyBorder="1" applyAlignment="1">
      <alignment horizontal="left" vertical="center" wrapText="1"/>
    </xf>
    <xf numFmtId="0" fontId="36" fillId="0" borderId="13" xfId="0" applyFont="1" applyBorder="1" applyAlignment="1">
      <alignment horizontal="left" vertical="center" wrapText="1"/>
    </xf>
    <xf numFmtId="0" fontId="36" fillId="0" borderId="34" xfId="0" applyFont="1" applyBorder="1" applyAlignment="1">
      <alignment horizontal="left" vertical="center" wrapText="1"/>
    </xf>
    <xf numFmtId="0" fontId="6" fillId="0" borderId="37" xfId="0" applyFont="1" applyBorder="1" applyAlignment="1">
      <alignment horizontal="center" vertical="center"/>
    </xf>
    <xf numFmtId="0" fontId="6" fillId="0" borderId="13" xfId="0" applyFont="1" applyBorder="1" applyAlignment="1">
      <alignment horizontal="center" vertical="center"/>
    </xf>
    <xf numFmtId="0" fontId="6" fillId="0" borderId="34" xfId="0" applyFont="1" applyBorder="1" applyAlignment="1">
      <alignment horizontal="center" vertical="center"/>
    </xf>
    <xf numFmtId="0" fontId="17" fillId="0" borderId="37" xfId="0" applyFont="1" applyBorder="1" applyAlignment="1">
      <alignment horizontal="center" vertical="center"/>
    </xf>
    <xf numFmtId="0" fontId="17" fillId="0" borderId="13" xfId="0" applyFont="1" applyBorder="1" applyAlignment="1">
      <alignment horizontal="center" vertical="center"/>
    </xf>
    <xf numFmtId="0" fontId="16" fillId="0" borderId="24" xfId="0" applyFont="1" applyBorder="1" applyAlignment="1">
      <alignment horizontal="center" vertical="center"/>
    </xf>
    <xf numFmtId="0" fontId="16" fillId="0" borderId="20" xfId="0" applyFont="1" applyBorder="1" applyAlignment="1">
      <alignment horizontal="center" vertical="center"/>
    </xf>
    <xf numFmtId="0" fontId="16" fillId="0" borderId="30" xfId="0" applyFont="1" applyBorder="1" applyAlignment="1">
      <alignment horizontal="center" vertical="center"/>
    </xf>
    <xf numFmtId="1" fontId="17" fillId="0" borderId="24" xfId="0" applyNumberFormat="1" applyFont="1" applyBorder="1" applyAlignment="1">
      <alignment horizontal="center" vertical="center"/>
    </xf>
    <xf numFmtId="1" fontId="17" fillId="0" borderId="20" xfId="0" applyNumberFormat="1" applyFont="1" applyBorder="1" applyAlignment="1">
      <alignment horizontal="center" vertical="center"/>
    </xf>
    <xf numFmtId="1" fontId="17" fillId="0" borderId="30" xfId="0" applyNumberFormat="1" applyFont="1" applyBorder="1" applyAlignment="1">
      <alignment horizontal="center" vertical="center"/>
    </xf>
    <xf numFmtId="0" fontId="12" fillId="0" borderId="13" xfId="0" applyFont="1" applyBorder="1" applyAlignment="1">
      <alignment horizontal="left" vertical="center" wrapText="1"/>
    </xf>
    <xf numFmtId="1" fontId="17" fillId="0" borderId="19" xfId="0" applyNumberFormat="1" applyFont="1" applyBorder="1" applyAlignment="1">
      <alignment horizontal="center" vertical="center"/>
    </xf>
    <xf numFmtId="1" fontId="17" fillId="0" borderId="52" xfId="0" applyNumberFormat="1" applyFont="1" applyBorder="1" applyAlignment="1">
      <alignment horizontal="center" vertical="center"/>
    </xf>
    <xf numFmtId="1" fontId="17" fillId="0" borderId="44" xfId="0" applyNumberFormat="1" applyFont="1" applyBorder="1" applyAlignment="1">
      <alignment horizontal="center" vertical="center"/>
    </xf>
    <xf numFmtId="0" fontId="3" fillId="34" borderId="0" xfId="48" applyFill="1" applyAlignment="1">
      <alignment wrapText="1"/>
    </xf>
    <xf numFmtId="0" fontId="3" fillId="34" borderId="0" xfId="48" applyFill="1"/>
    <xf numFmtId="0" fontId="3" fillId="34" borderId="13" xfId="48" applyFill="1" applyBorder="1" applyAlignment="1">
      <alignment vertical="top" wrapText="1"/>
    </xf>
    <xf numFmtId="0" fontId="3" fillId="34" borderId="13" xfId="48" applyFill="1" applyBorder="1"/>
    <xf numFmtId="0" fontId="82" fillId="34" borderId="0" xfId="48" applyFont="1" applyFill="1" applyAlignment="1">
      <alignment horizontal="left" vertical="center" wrapText="1"/>
    </xf>
    <xf numFmtId="0" fontId="82" fillId="34" borderId="0" xfId="48" applyFont="1" applyFill="1" applyAlignment="1">
      <alignment horizontal="left" vertical="top" wrapText="1"/>
    </xf>
    <xf numFmtId="0" fontId="3" fillId="34" borderId="0" xfId="48" applyFill="1" applyAlignment="1">
      <alignment vertical="top" wrapText="1"/>
    </xf>
    <xf numFmtId="0" fontId="83" fillId="38" borderId="65" xfId="48" applyFont="1" applyFill="1" applyBorder="1" applyAlignment="1">
      <alignment horizontal="center" vertical="center"/>
    </xf>
    <xf numFmtId="0" fontId="83" fillId="38" borderId="52" xfId="48" applyFont="1" applyFill="1" applyBorder="1" applyAlignment="1">
      <alignment horizontal="center" vertical="center"/>
    </xf>
    <xf numFmtId="0" fontId="83" fillId="38" borderId="74" xfId="48" applyFont="1" applyFill="1" applyBorder="1" applyAlignment="1">
      <alignment horizontal="center" vertical="center"/>
    </xf>
    <xf numFmtId="0" fontId="3" fillId="34" borderId="0" xfId="48" applyFill="1" applyAlignment="1">
      <alignment horizontal="left"/>
    </xf>
    <xf numFmtId="0" fontId="2" fillId="34" borderId="0" xfId="48" applyFont="1" applyFill="1" applyAlignment="1">
      <alignment horizontal="left"/>
    </xf>
  </cellXfs>
  <cellStyles count="5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erekening" xfId="25" xr:uid="{00000000-0005-0000-0000-000018000000}"/>
    <cellStyle name="Controlecel" xfId="26" xr:uid="{00000000-0005-0000-0000-000019000000}"/>
    <cellStyle name="Gekoppelde cel" xfId="27" xr:uid="{00000000-0005-0000-0000-00001A000000}"/>
    <cellStyle name="Goed" xfId="28" xr:uid="{00000000-0005-0000-0000-00001B000000}"/>
    <cellStyle name="Hyperlink" xfId="49" builtinId="8"/>
    <cellStyle name="Hyperlink 2" xfId="46" xr:uid="{00000000-0005-0000-0000-00001D000000}"/>
    <cellStyle name="Invoer" xfId="29" xr:uid="{00000000-0005-0000-0000-00001E000000}"/>
    <cellStyle name="Kop 1" xfId="30" xr:uid="{00000000-0005-0000-0000-00001F000000}"/>
    <cellStyle name="Kop 2" xfId="31" xr:uid="{00000000-0005-0000-0000-000020000000}"/>
    <cellStyle name="Kop 3" xfId="32" xr:uid="{00000000-0005-0000-0000-000021000000}"/>
    <cellStyle name="Kop 4" xfId="33" xr:uid="{00000000-0005-0000-0000-000022000000}"/>
    <cellStyle name="Neutraal" xfId="34" xr:uid="{00000000-0005-0000-0000-000023000000}"/>
    <cellStyle name="Normal" xfId="0" builtinId="0"/>
    <cellStyle name="Normal 2" xfId="35" xr:uid="{00000000-0005-0000-0000-000025000000}"/>
    <cellStyle name="Normal 2 2" xfId="47" xr:uid="{00000000-0005-0000-0000-000026000000}"/>
    <cellStyle name="Normal 3" xfId="44" xr:uid="{00000000-0005-0000-0000-000027000000}"/>
    <cellStyle name="Normal 3 2" xfId="50" xr:uid="{00000000-0005-0000-0000-000028000000}"/>
    <cellStyle name="Normal 3 2 2" xfId="52" xr:uid="{6433D718-479B-413C-9C0E-2AD36AD6298C}"/>
    <cellStyle name="Normal 4" xfId="48" xr:uid="{00000000-0005-0000-0000-000029000000}"/>
    <cellStyle name="Notitie" xfId="36" xr:uid="{00000000-0005-0000-0000-00002A000000}"/>
    <cellStyle name="Ongeldig" xfId="37" xr:uid="{00000000-0005-0000-0000-00002B000000}"/>
    <cellStyle name="Per cent" xfId="38" builtinId="5"/>
    <cellStyle name="Percent 2" xfId="45" xr:uid="{00000000-0005-0000-0000-00002D000000}"/>
    <cellStyle name="Percent 2 2" xfId="51" xr:uid="{00000000-0005-0000-0000-00002E000000}"/>
    <cellStyle name="Percent 2 2 2" xfId="53" xr:uid="{38891580-A216-497B-BD9A-8DA8E50F468A}"/>
    <cellStyle name="Titel" xfId="39" xr:uid="{00000000-0005-0000-0000-00002F000000}"/>
    <cellStyle name="Totaal" xfId="40" xr:uid="{00000000-0005-0000-0000-000030000000}"/>
    <cellStyle name="Uitvoer" xfId="41" xr:uid="{00000000-0005-0000-0000-000031000000}"/>
    <cellStyle name="Verklarende tekst" xfId="42" xr:uid="{00000000-0005-0000-0000-000032000000}"/>
    <cellStyle name="Waarschuwingstekst" xfId="43" xr:uid="{00000000-0005-0000-0000-000033000000}"/>
  </cellStyles>
  <dxfs count="462">
    <dxf>
      <font>
        <color rgb="FF00FF00"/>
      </font>
      <fill>
        <patternFill>
          <bgColor rgb="FF00FF00"/>
        </patternFill>
      </fill>
    </dxf>
    <dxf>
      <font>
        <color rgb="FF00FF00"/>
      </font>
      <fill>
        <patternFill>
          <bgColor rgb="FF00FF00"/>
        </patternFill>
      </fill>
    </dxf>
    <dxf>
      <font>
        <color rgb="FF00FF00"/>
      </font>
      <fill>
        <patternFill>
          <bgColor rgb="FF00FF00"/>
        </patternFill>
      </fill>
    </dxf>
    <dxf>
      <font>
        <color rgb="FF00FF00"/>
      </font>
      <fill>
        <patternFill>
          <bgColor rgb="FF00FF00"/>
        </patternFill>
      </fill>
    </dxf>
    <dxf>
      <font>
        <color rgb="FF00FF00"/>
      </font>
      <fill>
        <patternFill>
          <bgColor rgb="FF00FF00"/>
        </patternFill>
      </fill>
    </dxf>
    <dxf>
      <font>
        <color rgb="FF00FF00"/>
      </font>
      <fill>
        <patternFill>
          <bgColor rgb="FF00FF00"/>
        </patternFill>
      </fill>
    </dxf>
    <dxf>
      <font>
        <color rgb="FF00FF00"/>
      </font>
      <fill>
        <patternFill>
          <bgColor rgb="FF00FF00"/>
        </patternFill>
      </fill>
    </dxf>
    <dxf>
      <font>
        <color rgb="FF00FF00"/>
      </font>
      <fill>
        <patternFill>
          <bgColor rgb="FF00FF00"/>
        </patternFill>
      </fill>
    </dxf>
    <dxf>
      <font>
        <color rgb="FF00FF00"/>
      </font>
      <fill>
        <patternFill>
          <bgColor rgb="FF00FF00"/>
        </patternFill>
      </fill>
    </dxf>
    <dxf>
      <font>
        <color rgb="FF00FF00"/>
      </font>
      <fill>
        <patternFill>
          <bgColor rgb="FF00FF00"/>
        </patternFill>
      </fill>
    </dxf>
    <dxf>
      <fill>
        <patternFill patternType="lightUp">
          <bgColor indexed="51"/>
        </patternFill>
      </fill>
    </dxf>
    <dxf>
      <fill>
        <patternFill patternType="lightUp">
          <bgColor indexed="51"/>
        </patternFill>
      </fill>
    </dxf>
    <dxf>
      <fill>
        <patternFill patternType="lightUp">
          <bgColor indexed="51"/>
        </patternFill>
      </fill>
    </dxf>
    <dxf>
      <fill>
        <patternFill patternType="lightUp">
          <bgColor indexed="51"/>
        </patternFill>
      </fill>
    </dxf>
    <dxf>
      <fill>
        <patternFill patternType="lightUp">
          <bgColor indexed="51"/>
        </patternFill>
      </fill>
    </dxf>
    <dxf>
      <fill>
        <patternFill patternType="lightUp">
          <bgColor indexed="51"/>
        </patternFill>
      </fill>
    </dxf>
    <dxf>
      <fill>
        <patternFill>
          <bgColor indexed="40"/>
        </patternFill>
      </fill>
    </dxf>
    <dxf>
      <fill>
        <patternFill>
          <bgColor indexed="14"/>
        </patternFill>
      </fill>
    </dxf>
    <dxf>
      <fill>
        <patternFill>
          <bgColor indexed="40"/>
        </patternFill>
      </fill>
    </dxf>
    <dxf>
      <fill>
        <patternFill>
          <bgColor indexed="14"/>
        </patternFill>
      </fill>
    </dxf>
    <dxf>
      <fill>
        <patternFill>
          <bgColor indexed="40"/>
        </patternFill>
      </fill>
    </dxf>
    <dxf>
      <fill>
        <patternFill>
          <bgColor indexed="14"/>
        </patternFill>
      </fill>
    </dxf>
    <dxf>
      <fill>
        <patternFill>
          <bgColor indexed="40"/>
        </patternFill>
      </fill>
    </dxf>
    <dxf>
      <fill>
        <patternFill>
          <bgColor indexed="14"/>
        </patternFill>
      </fill>
    </dxf>
    <dxf>
      <fill>
        <patternFill>
          <bgColor indexed="40"/>
        </patternFill>
      </fill>
    </dxf>
    <dxf>
      <fill>
        <patternFill>
          <bgColor indexed="14"/>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4"/>
        </patternFill>
      </fill>
    </dxf>
    <dxf>
      <fill>
        <patternFill>
          <bgColor indexed="40"/>
        </patternFill>
      </fill>
    </dxf>
    <dxf>
      <fill>
        <patternFill patternType="none">
          <bgColor indexed="65"/>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ill>
        <patternFill>
          <bgColor rgb="FF00CCFF"/>
        </patternFill>
      </fill>
    </dxf>
    <dxf>
      <fill>
        <patternFill>
          <bgColor indexed="40"/>
        </patternFill>
      </fill>
    </dxf>
    <dxf>
      <fill>
        <patternFill>
          <bgColor indexed="40"/>
        </patternFill>
      </fill>
    </dxf>
    <dxf>
      <fill>
        <patternFill>
          <bgColor indexed="40"/>
        </patternFill>
      </fill>
    </dxf>
    <dxf>
      <fill>
        <patternFill patternType="solid">
          <bgColor rgb="FF00CCFF"/>
        </patternFill>
      </fill>
    </dxf>
    <dxf>
      <fill>
        <patternFill>
          <bgColor indexed="40"/>
        </patternFill>
      </fill>
    </dxf>
    <dxf>
      <fill>
        <patternFill>
          <bgColor indexed="40"/>
        </patternFill>
      </fill>
    </dxf>
    <dxf>
      <fill>
        <patternFill>
          <bgColor indexed="40"/>
        </patternFill>
      </fill>
    </dxf>
    <dxf>
      <fill>
        <patternFill patternType="none">
          <bgColor indexed="65"/>
        </patternFill>
      </fill>
    </dxf>
    <dxf>
      <fill>
        <patternFill>
          <bgColor indexed="40"/>
        </patternFill>
      </fill>
    </dxf>
    <dxf>
      <fill>
        <patternFill patternType="none">
          <bgColor indexed="65"/>
        </patternFill>
      </fill>
    </dxf>
    <dxf>
      <fill>
        <patternFill patternType="none">
          <bgColor indexed="65"/>
        </patternFill>
      </fill>
    </dxf>
    <dxf>
      <fill>
        <patternFill>
          <bgColor indexed="40"/>
        </patternFill>
      </fill>
    </dxf>
    <dxf>
      <fill>
        <patternFill>
          <bgColor indexed="40"/>
        </patternFill>
      </fill>
    </dxf>
    <dxf>
      <fill>
        <patternFill patternType="none">
          <bgColor indexed="65"/>
        </patternFill>
      </fill>
    </dxf>
    <dxf>
      <fill>
        <patternFill>
          <bgColor indexed="40"/>
        </patternFill>
      </fill>
    </dxf>
    <dxf>
      <fill>
        <patternFill patternType="none">
          <bgColor indexed="65"/>
        </patternFill>
      </fill>
    </dxf>
    <dxf>
      <fill>
        <patternFill>
          <bgColor indexed="40"/>
        </patternFill>
      </fill>
    </dxf>
    <dxf>
      <fill>
        <patternFill>
          <bgColor indexed="40"/>
        </patternFill>
      </fill>
    </dxf>
    <dxf>
      <fill>
        <patternFill>
          <bgColor indexed="40"/>
        </patternFill>
      </fill>
      <border>
        <left/>
        <right/>
        <top/>
        <bottom/>
      </border>
    </dxf>
    <dxf>
      <fill>
        <patternFill patternType="solid">
          <bgColor indexed="9"/>
        </patternFill>
      </fill>
      <border>
        <left/>
        <right/>
        <top/>
        <bottom/>
      </border>
    </dxf>
    <dxf>
      <fill>
        <patternFill>
          <bgColor indexed="40"/>
        </patternFill>
      </fill>
      <border>
        <left/>
        <right/>
        <top/>
        <bottom/>
      </border>
    </dxf>
    <dxf>
      <fill>
        <patternFill patternType="solid">
          <bgColor indexed="9"/>
        </patternFill>
      </fill>
      <border>
        <left/>
        <right/>
        <top/>
        <bottom/>
      </border>
    </dxf>
    <dxf>
      <fill>
        <patternFill patternType="solid">
          <bgColor indexed="9"/>
        </patternFill>
      </fill>
      <border>
        <left/>
        <right/>
        <top/>
        <bottom/>
      </border>
    </dxf>
    <dxf>
      <fill>
        <patternFill>
          <bgColor indexed="40"/>
        </patternFill>
      </fill>
      <border>
        <left/>
        <right/>
        <top/>
        <bottom/>
      </border>
    </dxf>
    <dxf>
      <fill>
        <patternFill>
          <bgColor indexed="40"/>
        </patternFill>
      </fill>
    </dxf>
    <dxf>
      <fill>
        <patternFill patternType="solid">
          <bgColor indexed="9"/>
        </patternFill>
      </fill>
    </dxf>
    <dxf>
      <fill>
        <patternFill>
          <bgColor indexed="40"/>
        </patternFill>
      </fill>
    </dxf>
    <dxf>
      <fill>
        <patternFill patternType="solid">
          <bgColor indexed="9"/>
        </patternFill>
      </fill>
    </dxf>
    <dxf>
      <fill>
        <patternFill>
          <bgColor indexed="40"/>
        </patternFill>
      </fill>
    </dxf>
    <dxf>
      <fill>
        <patternFill patternType="solid">
          <bgColor indexed="9"/>
        </patternFill>
      </fill>
    </dxf>
    <dxf>
      <fill>
        <patternFill>
          <bgColor indexed="40"/>
        </patternFill>
      </fill>
    </dxf>
    <dxf>
      <fill>
        <patternFill>
          <bgColor indexed="40"/>
        </patternFill>
      </fill>
    </dxf>
    <dxf>
      <fill>
        <patternFill patternType="none">
          <bgColor indexed="65"/>
        </patternFill>
      </fill>
    </dxf>
    <dxf>
      <fill>
        <patternFill>
          <bgColor indexed="40"/>
        </patternFill>
      </fill>
    </dxf>
    <dxf>
      <fill>
        <patternFill patternType="none">
          <bgColor indexed="65"/>
        </patternFill>
      </fill>
    </dxf>
    <dxf>
      <fill>
        <patternFill>
          <bgColor indexed="40"/>
        </patternFill>
      </fill>
    </dxf>
    <dxf>
      <fill>
        <patternFill>
          <bgColor indexed="40"/>
        </patternFill>
      </fill>
    </dxf>
    <dxf>
      <fill>
        <patternFill>
          <bgColor indexed="40"/>
        </patternFill>
      </fill>
    </dxf>
    <dxf>
      <fill>
        <patternFill>
          <bgColor rgb="FF00CCFF"/>
        </patternFill>
      </fill>
    </dxf>
    <dxf>
      <fill>
        <patternFill patternType="none">
          <bgColor auto="1"/>
        </patternFill>
      </fill>
    </dxf>
    <dxf>
      <fill>
        <patternFill patternType="none">
          <bgColor auto="1"/>
        </patternFill>
      </fill>
    </dxf>
    <dxf>
      <fill>
        <patternFill>
          <bgColor rgb="FF00CCFF"/>
        </patternFill>
      </fill>
    </dxf>
    <dxf>
      <fill>
        <patternFill patternType="none">
          <bgColor auto="1"/>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patternType="none">
          <bgColor indexed="65"/>
        </patternFill>
      </fill>
    </dxf>
    <dxf>
      <fill>
        <patternFill>
          <bgColor indexed="40"/>
        </patternFill>
      </fill>
    </dxf>
    <dxf>
      <fill>
        <patternFill patternType="none">
          <bgColor indexed="65"/>
        </patternFill>
      </fill>
    </dxf>
    <dxf>
      <fill>
        <patternFill>
          <bgColor indexed="40"/>
        </patternFill>
      </fill>
    </dxf>
    <dxf>
      <fill>
        <patternFill>
          <bgColor indexed="40"/>
        </patternFill>
      </fill>
    </dxf>
    <dxf>
      <fill>
        <patternFill>
          <bgColor indexed="40"/>
        </patternFill>
      </fill>
    </dxf>
    <dxf>
      <fill>
        <patternFill patternType="none">
          <bgColor indexed="65"/>
        </patternFill>
      </fill>
    </dxf>
    <dxf>
      <fill>
        <patternFill patternType="none">
          <bgColor indexed="65"/>
        </patternFill>
      </fill>
    </dxf>
    <dxf>
      <fill>
        <patternFill>
          <bgColor indexed="40"/>
        </patternFill>
      </fill>
    </dxf>
    <dxf>
      <fill>
        <patternFill patternType="none">
          <bgColor indexed="65"/>
        </patternFill>
      </fill>
    </dxf>
    <dxf>
      <fill>
        <patternFill>
          <bgColor indexed="40"/>
        </patternFill>
      </fill>
    </dxf>
    <dxf>
      <fill>
        <patternFill patternType="none">
          <bgColor indexed="65"/>
        </patternFill>
      </fill>
    </dxf>
    <dxf>
      <fill>
        <patternFill>
          <bgColor indexed="40"/>
        </patternFill>
      </fill>
    </dxf>
    <dxf>
      <fill>
        <patternFill>
          <bgColor indexed="40"/>
        </patternFill>
      </fill>
    </dxf>
    <dxf>
      <fill>
        <patternFill patternType="none">
          <bgColor indexed="65"/>
        </patternFill>
      </fill>
    </dxf>
    <dxf>
      <fill>
        <patternFill>
          <bgColor indexed="40"/>
        </patternFill>
      </fill>
    </dxf>
    <dxf>
      <fill>
        <patternFill patternType="none">
          <bgColor indexed="65"/>
        </patternFill>
      </fill>
    </dxf>
    <dxf>
      <fill>
        <patternFill>
          <bgColor indexed="40"/>
        </patternFill>
      </fill>
    </dxf>
    <dxf>
      <fill>
        <patternFill>
          <bgColor indexed="40"/>
        </patternFill>
      </fill>
    </dxf>
    <dxf>
      <fill>
        <patternFill>
          <bgColor indexed="40"/>
        </patternFill>
      </fill>
    </dxf>
    <dxf>
      <fill>
        <patternFill patternType="none">
          <bgColor indexed="65"/>
        </patternFill>
      </fill>
    </dxf>
    <dxf>
      <fill>
        <patternFill>
          <bgColor indexed="40"/>
        </patternFill>
      </fill>
    </dxf>
    <dxf>
      <fill>
        <patternFill patternType="none">
          <bgColor indexed="65"/>
        </patternFill>
      </fill>
    </dxf>
    <dxf>
      <fill>
        <patternFill>
          <bgColor indexed="40"/>
        </patternFill>
      </fill>
    </dxf>
    <dxf>
      <fill>
        <patternFill patternType="none">
          <bgColor indexed="65"/>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rgb="FF00CCFF"/>
        </patternFill>
      </fill>
    </dxf>
    <dxf>
      <fill>
        <patternFill patternType="solid">
          <bgColor theme="0"/>
        </patternFill>
      </fill>
    </dxf>
    <dxf>
      <fill>
        <patternFill>
          <bgColor rgb="FF00CCFF"/>
        </patternFill>
      </fill>
    </dxf>
    <dxf>
      <fill>
        <patternFill>
          <bgColor rgb="FF00CCFF"/>
        </patternFill>
      </fill>
    </dxf>
    <dxf>
      <fill>
        <patternFill patternType="solid">
          <bgColor theme="0"/>
        </patternFill>
      </fill>
    </dxf>
    <dxf>
      <fill>
        <patternFill>
          <bgColor theme="0"/>
        </patternFill>
      </fill>
    </dxf>
    <dxf>
      <fill>
        <patternFill>
          <bgColor rgb="FF00CCFF"/>
        </patternFill>
      </fill>
    </dxf>
    <dxf>
      <fill>
        <patternFill patternType="solid">
          <bgColor theme="0"/>
        </patternFill>
      </fill>
    </dxf>
    <dxf>
      <fill>
        <patternFill>
          <bgColor theme="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rgb="FF00CCFF"/>
        </patternFill>
      </fill>
    </dxf>
    <dxf>
      <fill>
        <patternFill>
          <bgColor theme="0"/>
        </patternFill>
      </fill>
    </dxf>
    <dxf>
      <fill>
        <patternFill>
          <bgColor indexed="40"/>
        </patternFill>
      </fill>
    </dxf>
    <dxf>
      <fill>
        <patternFill>
          <bgColor indexed="40"/>
        </patternFill>
      </fill>
    </dxf>
    <dxf>
      <fill>
        <patternFill>
          <bgColor rgb="FF00CCFF"/>
        </patternFill>
      </fill>
    </dxf>
    <dxf>
      <fill>
        <patternFill>
          <bgColor theme="0"/>
        </patternFill>
      </fill>
    </dxf>
    <dxf>
      <fill>
        <patternFill>
          <bgColor indexed="40"/>
        </patternFill>
      </fill>
    </dxf>
    <dxf>
      <fill>
        <patternFill>
          <bgColor indexed="40"/>
        </patternFill>
      </fill>
    </dxf>
    <dxf>
      <fill>
        <patternFill>
          <bgColor rgb="FF00CCFF"/>
        </patternFill>
      </fill>
    </dxf>
    <dxf>
      <fill>
        <patternFill>
          <bgColor theme="0"/>
        </patternFill>
      </fill>
    </dxf>
    <dxf>
      <fill>
        <patternFill>
          <bgColor indexed="40"/>
        </patternFill>
      </fill>
    </dxf>
    <dxf>
      <fill>
        <patternFill>
          <bgColor indexed="40"/>
        </patternFill>
      </fill>
    </dxf>
    <dxf>
      <fill>
        <patternFill>
          <bgColor indexed="40"/>
        </patternFill>
      </fill>
    </dxf>
    <dxf>
      <fill>
        <patternFill>
          <bgColor theme="0"/>
        </patternFill>
      </fill>
    </dxf>
    <dxf>
      <fill>
        <patternFill>
          <bgColor indexed="40"/>
        </patternFill>
      </fill>
    </dxf>
    <dxf>
      <fill>
        <patternFill>
          <bgColor indexed="40"/>
        </patternFill>
      </fill>
    </dxf>
    <dxf>
      <fill>
        <patternFill>
          <bgColor theme="0"/>
        </patternFill>
      </fill>
    </dxf>
    <dxf>
      <fill>
        <patternFill>
          <bgColor indexed="40"/>
        </patternFill>
      </fill>
    </dxf>
    <dxf>
      <fill>
        <patternFill patternType="none">
          <bgColor indexed="65"/>
        </patternFill>
      </fill>
    </dxf>
    <dxf>
      <fill>
        <patternFill>
          <bgColor indexed="40"/>
        </patternFill>
      </fill>
    </dxf>
    <dxf>
      <fill>
        <patternFill patternType="none">
          <bgColor indexed="65"/>
        </patternFill>
      </fill>
    </dxf>
    <dxf>
      <fill>
        <patternFill>
          <bgColor indexed="40"/>
        </patternFill>
      </fill>
    </dxf>
    <dxf>
      <fill>
        <patternFill>
          <bgColor indexed="40"/>
        </patternFill>
      </fill>
    </dxf>
    <dxf>
      <fill>
        <patternFill>
          <bgColor theme="0"/>
        </patternFill>
      </fill>
    </dxf>
    <dxf>
      <fill>
        <patternFill>
          <bgColor indexed="40"/>
        </patternFill>
      </fill>
    </dxf>
    <dxf>
      <fill>
        <patternFill>
          <bgColor indexed="40"/>
        </patternFill>
      </fill>
    </dxf>
    <dxf>
      <fill>
        <patternFill patternType="none">
          <bgColor indexed="65"/>
        </patternFill>
      </fill>
    </dxf>
    <dxf>
      <fill>
        <patternFill>
          <bgColor indexed="40"/>
        </patternFill>
      </fill>
    </dxf>
    <dxf>
      <fill>
        <patternFill>
          <bgColor indexed="40"/>
        </patternFill>
      </fill>
    </dxf>
    <dxf>
      <fill>
        <patternFill>
          <bgColor rgb="FF00CCFF"/>
        </patternFill>
      </fill>
    </dxf>
    <dxf>
      <fill>
        <patternFill>
          <bgColor theme="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theme="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patternType="none">
          <bgColor indexed="65"/>
        </patternFill>
      </fill>
    </dxf>
    <dxf>
      <fill>
        <patternFill>
          <bgColor theme="0"/>
        </patternFill>
      </fill>
    </dxf>
    <dxf>
      <fill>
        <patternFill patternType="none">
          <bgColor indexed="65"/>
        </patternFill>
      </fill>
    </dxf>
    <dxf>
      <fill>
        <patternFill>
          <bgColor indexed="40"/>
        </patternFill>
      </fill>
    </dxf>
    <dxf>
      <fill>
        <patternFill>
          <bgColor indexed="40"/>
        </patternFill>
      </fill>
    </dxf>
    <dxf>
      <fill>
        <patternFill patternType="none">
          <bgColor indexed="65"/>
        </patternFill>
      </fill>
    </dxf>
    <dxf>
      <fill>
        <patternFill>
          <bgColor indexed="40"/>
        </patternFill>
      </fill>
    </dxf>
    <dxf>
      <fill>
        <patternFill>
          <bgColor indexed="40"/>
        </patternFill>
      </fill>
    </dxf>
    <dxf>
      <fill>
        <patternFill patternType="none">
          <bgColor indexed="65"/>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patternType="none">
          <bgColor indexed="65"/>
        </patternFill>
      </fill>
    </dxf>
    <dxf>
      <fill>
        <patternFill>
          <bgColor indexed="40"/>
        </patternFill>
      </fill>
    </dxf>
    <dxf>
      <fill>
        <patternFill patternType="none">
          <bgColor indexed="65"/>
        </patternFill>
      </fill>
    </dxf>
    <dxf>
      <fill>
        <patternFill patternType="none">
          <bgColor indexed="65"/>
        </patternFill>
      </fill>
    </dxf>
    <dxf>
      <fill>
        <patternFill>
          <bgColor indexed="40"/>
        </patternFill>
      </fill>
    </dxf>
    <dxf>
      <fill>
        <patternFill>
          <bgColor indexed="40"/>
        </patternFill>
      </fill>
    </dxf>
    <dxf>
      <fill>
        <patternFill>
          <bgColor indexed="40"/>
        </patternFill>
      </fill>
    </dxf>
    <dxf>
      <fill>
        <patternFill patternType="none">
          <bgColor indexed="65"/>
        </patternFill>
      </fill>
    </dxf>
    <dxf>
      <fill>
        <patternFill patternType="none">
          <bgColor indexed="65"/>
        </patternFill>
      </fill>
    </dxf>
    <dxf>
      <fill>
        <patternFill>
          <bgColor indexed="40"/>
        </patternFill>
      </fill>
    </dxf>
    <dxf>
      <fill>
        <patternFill>
          <bgColor indexed="14"/>
        </patternFill>
      </fill>
    </dxf>
    <dxf>
      <fill>
        <patternFill>
          <bgColor indexed="14"/>
        </patternFill>
      </fill>
    </dxf>
    <dxf>
      <fill>
        <patternFill>
          <bgColor indexed="40"/>
        </patternFill>
      </fill>
    </dxf>
    <dxf>
      <fill>
        <patternFill patternType="none">
          <bgColor indexed="65"/>
        </patternFill>
      </fill>
    </dxf>
    <dxf>
      <fill>
        <patternFill>
          <bgColor indexed="22"/>
        </patternFill>
      </fill>
    </dxf>
    <dxf>
      <fill>
        <patternFill>
          <bgColor indexed="22"/>
        </patternFill>
      </fill>
    </dxf>
    <dxf>
      <fill>
        <patternFill>
          <bgColor indexed="14"/>
        </patternFill>
      </fill>
    </dxf>
    <dxf>
      <fill>
        <patternFill patternType="none">
          <bgColor indexed="65"/>
        </patternFill>
      </fill>
    </dxf>
    <dxf>
      <fill>
        <patternFill>
          <bgColor indexed="22"/>
        </patternFill>
      </fill>
    </dxf>
    <dxf>
      <fill>
        <patternFill patternType="solid">
          <bgColor indexed="9"/>
        </patternFill>
      </fill>
    </dxf>
    <dxf>
      <fill>
        <patternFill>
          <bgColor indexed="22"/>
        </patternFill>
      </fill>
    </dxf>
    <dxf>
      <fill>
        <patternFill>
          <bgColor indexed="22"/>
        </patternFill>
      </fill>
    </dxf>
    <dxf>
      <fill>
        <patternFill>
          <bgColor indexed="22"/>
        </patternFill>
      </fill>
    </dxf>
    <dxf>
      <fill>
        <patternFill patternType="none">
          <bgColor indexed="65"/>
        </patternFill>
      </fill>
    </dxf>
    <dxf>
      <fill>
        <patternFill>
          <bgColor indexed="22"/>
        </patternFill>
      </fill>
    </dxf>
    <dxf>
      <fill>
        <patternFill>
          <bgColor indexed="40"/>
        </patternFill>
      </fill>
    </dxf>
    <dxf>
      <fill>
        <patternFill patternType="none">
          <bgColor indexed="65"/>
        </patternFill>
      </fill>
    </dxf>
    <dxf>
      <font>
        <condense val="0"/>
        <extend val="0"/>
        <color auto="1"/>
      </font>
      <fill>
        <patternFill>
          <bgColor indexed="14"/>
        </patternFill>
      </fill>
    </dxf>
    <dxf>
      <fill>
        <patternFill patternType="none">
          <bgColor auto="1"/>
        </patternFill>
      </fill>
    </dxf>
    <dxf>
      <fill>
        <patternFill>
          <bgColor theme="0"/>
        </patternFill>
      </fill>
    </dxf>
    <dxf>
      <fill>
        <patternFill>
          <bgColor rgb="FFC0C0C0"/>
        </patternFill>
      </fill>
    </dxf>
    <dxf>
      <fill>
        <patternFill patternType="solid">
          <bgColor indexed="22"/>
        </patternFill>
      </fill>
    </dxf>
    <dxf>
      <fill>
        <patternFill patternType="none">
          <bgColor indexed="65"/>
        </patternFill>
      </fill>
    </dxf>
    <dxf>
      <fill>
        <patternFill>
          <bgColor indexed="22"/>
        </patternFill>
      </fill>
    </dxf>
    <dxf>
      <fill>
        <patternFill>
          <bgColor indexed="14"/>
        </patternFill>
      </fill>
    </dxf>
    <dxf>
      <fill>
        <patternFill>
          <bgColor indexed="14"/>
        </patternFill>
      </fill>
    </dxf>
    <dxf>
      <fill>
        <patternFill patternType="none">
          <bgColor auto="1"/>
        </patternFill>
      </fill>
    </dxf>
    <dxf>
      <fill>
        <patternFill>
          <bgColor rgb="FFC0C0C0"/>
        </patternFill>
      </fill>
    </dxf>
    <dxf>
      <fill>
        <patternFill>
          <bgColor rgb="FFC0C0C0"/>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patternType="none">
          <bgColor indexed="65"/>
        </patternFill>
      </fill>
    </dxf>
    <dxf>
      <fill>
        <patternFill>
          <bgColor indexed="22"/>
        </patternFill>
      </fill>
    </dxf>
    <dxf>
      <fill>
        <patternFill>
          <bgColor indexed="14"/>
        </patternFill>
      </fill>
    </dxf>
    <dxf>
      <fill>
        <patternFill>
          <bgColor indexed="40"/>
        </patternFill>
      </fill>
    </dxf>
    <dxf>
      <fill>
        <patternFill>
          <bgColor indexed="14"/>
        </patternFill>
      </fill>
    </dxf>
    <dxf>
      <fill>
        <patternFill>
          <bgColor indexed="14"/>
        </patternFill>
      </fill>
    </dxf>
    <dxf>
      <fill>
        <patternFill>
          <bgColor indexed="40"/>
        </patternFill>
      </fill>
    </dxf>
    <dxf>
      <fill>
        <patternFill>
          <bgColor indexed="14"/>
        </patternFill>
      </fill>
    </dxf>
    <dxf>
      <fill>
        <patternFill>
          <bgColor indexed="40"/>
        </patternFill>
      </fill>
    </dxf>
    <dxf>
      <fill>
        <patternFill>
          <bgColor theme="0" tint="-0.24994659260841701"/>
        </patternFill>
      </fill>
    </dxf>
    <dxf>
      <fill>
        <patternFill>
          <bgColor rgb="FFC0C0C0"/>
        </patternFill>
      </fill>
    </dxf>
    <dxf>
      <fill>
        <patternFill>
          <bgColor theme="0"/>
        </patternFill>
      </fill>
    </dxf>
    <dxf>
      <fill>
        <patternFill>
          <bgColor rgb="FFC0C0C0"/>
        </patternFill>
      </fill>
    </dxf>
    <dxf>
      <fill>
        <patternFill>
          <bgColor indexed="14"/>
        </patternFill>
      </fill>
    </dxf>
    <dxf>
      <fill>
        <patternFill>
          <bgColor indexed="14"/>
        </patternFill>
      </fill>
    </dxf>
    <dxf>
      <fill>
        <patternFill>
          <bgColor indexed="14"/>
        </patternFill>
      </fill>
    </dxf>
    <dxf>
      <fill>
        <patternFill>
          <bgColor indexed="40"/>
        </patternFill>
      </fill>
    </dxf>
    <dxf>
      <fill>
        <patternFill patternType="none">
          <bgColor indexed="65"/>
        </patternFill>
      </fill>
    </dxf>
    <dxf>
      <fill>
        <patternFill>
          <bgColor indexed="22"/>
        </patternFill>
      </fill>
    </dxf>
    <dxf>
      <fill>
        <patternFill>
          <bgColor indexed="14"/>
        </patternFill>
      </fill>
    </dxf>
    <dxf>
      <fill>
        <patternFill>
          <bgColor indexed="14"/>
        </patternFill>
      </fill>
    </dxf>
    <dxf>
      <fill>
        <patternFill>
          <bgColor indexed="14"/>
        </patternFill>
      </fill>
    </dxf>
    <dxf>
      <fill>
        <patternFill>
          <bgColor indexed="40"/>
        </patternFill>
      </fill>
    </dxf>
    <dxf>
      <fill>
        <patternFill>
          <bgColor indexed="14"/>
        </patternFill>
      </fill>
    </dxf>
    <dxf>
      <fill>
        <patternFill>
          <bgColor indexed="40"/>
        </patternFill>
      </fill>
    </dxf>
    <dxf>
      <fill>
        <patternFill>
          <bgColor indexed="14"/>
        </patternFill>
      </fill>
    </dxf>
    <dxf>
      <fill>
        <patternFill>
          <bgColor indexed="40"/>
        </patternFill>
      </fill>
    </dxf>
    <dxf>
      <fill>
        <patternFill>
          <bgColor indexed="14"/>
        </patternFill>
      </fill>
    </dxf>
    <dxf>
      <fill>
        <patternFill>
          <bgColor indexed="14"/>
        </patternFill>
      </fill>
    </dxf>
    <dxf>
      <fill>
        <patternFill patternType="none">
          <bgColor indexed="65"/>
        </patternFill>
      </fill>
    </dxf>
    <dxf>
      <fill>
        <patternFill>
          <bgColor indexed="22"/>
        </patternFill>
      </fill>
    </dxf>
    <dxf>
      <fill>
        <patternFill>
          <bgColor indexed="14"/>
        </patternFill>
      </fill>
    </dxf>
    <dxf>
      <fill>
        <patternFill>
          <bgColor indexed="40"/>
        </patternFill>
      </fill>
    </dxf>
    <dxf>
      <fill>
        <patternFill patternType="none">
          <bgColor indexed="65"/>
        </patternFill>
      </fill>
    </dxf>
    <dxf>
      <fill>
        <patternFill>
          <bgColor indexed="22"/>
        </patternFill>
      </fill>
    </dxf>
    <dxf>
      <fill>
        <patternFill>
          <bgColor indexed="14"/>
        </patternFill>
      </fill>
    </dxf>
    <dxf>
      <fill>
        <patternFill>
          <bgColor indexed="40"/>
        </patternFill>
      </fill>
    </dxf>
    <dxf>
      <fill>
        <patternFill>
          <bgColor indexed="14"/>
        </patternFill>
      </fill>
    </dxf>
    <dxf>
      <fill>
        <patternFill>
          <bgColor indexed="40"/>
        </patternFill>
      </fill>
    </dxf>
    <dxf>
      <fill>
        <patternFill>
          <bgColor indexed="14"/>
        </patternFill>
      </fill>
    </dxf>
    <dxf>
      <fill>
        <patternFill>
          <bgColor indexed="40"/>
        </patternFill>
      </fill>
    </dxf>
    <dxf>
      <fill>
        <patternFill>
          <bgColor indexed="40"/>
        </patternFill>
      </fill>
    </dxf>
    <dxf>
      <fill>
        <patternFill>
          <bgColor indexed="14"/>
        </patternFill>
      </fill>
    </dxf>
    <dxf>
      <fill>
        <patternFill>
          <bgColor indexed="14"/>
        </patternFill>
      </fill>
    </dxf>
    <dxf>
      <fill>
        <patternFill>
          <bgColor indexed="40"/>
        </patternFill>
      </fill>
    </dxf>
    <dxf>
      <fill>
        <patternFill>
          <bgColor indexed="14"/>
        </patternFill>
      </fill>
    </dxf>
    <dxf>
      <fill>
        <patternFill>
          <bgColor indexed="14"/>
        </patternFill>
      </fill>
    </dxf>
    <dxf>
      <fill>
        <patternFill patternType="none">
          <bgColor indexed="65"/>
        </patternFill>
      </fill>
    </dxf>
    <dxf>
      <fill>
        <patternFill>
          <bgColor indexed="22"/>
        </patternFill>
      </fill>
    </dxf>
    <dxf>
      <fill>
        <patternFill>
          <bgColor indexed="22"/>
        </patternFill>
      </fill>
    </dxf>
    <dxf>
      <fill>
        <patternFill>
          <bgColor indexed="14"/>
        </patternFill>
      </fill>
    </dxf>
    <dxf>
      <fill>
        <patternFill patternType="none">
          <bgColor indexed="65"/>
        </patternFill>
      </fill>
    </dxf>
    <dxf>
      <fill>
        <patternFill>
          <bgColor indexed="22"/>
        </patternFill>
      </fill>
    </dxf>
    <dxf>
      <fill>
        <patternFill>
          <bgColor indexed="14"/>
        </patternFill>
      </fill>
    </dxf>
    <dxf>
      <fill>
        <patternFill>
          <bgColor indexed="40"/>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ill>
        <patternFill patternType="lightUp">
          <bgColor indexed="51"/>
        </patternFill>
      </fill>
    </dxf>
    <dxf>
      <fill>
        <patternFill patternType="lightUp">
          <bgColor indexed="51"/>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0"/>
      </font>
      <fill>
        <patternFill>
          <bgColor indexed="10"/>
        </patternFill>
      </fill>
    </dxf>
    <dxf>
      <font>
        <condense val="0"/>
        <extend val="0"/>
        <color indexed="11"/>
      </font>
      <fill>
        <patternFill>
          <bgColor indexed="11"/>
        </patternFill>
      </fill>
    </dxf>
    <dxf>
      <fill>
        <patternFill patternType="lightUp">
          <bgColor indexed="51"/>
        </patternFill>
      </fill>
    </dxf>
    <dxf>
      <fill>
        <patternFill patternType="lightUp">
          <bgColor indexed="51"/>
        </patternFill>
      </fill>
    </dxf>
    <dxf>
      <font>
        <condense val="0"/>
        <extend val="0"/>
        <color indexed="10"/>
      </font>
      <fill>
        <patternFill>
          <bgColor indexed="10"/>
        </patternFill>
      </fill>
    </dxf>
    <dxf>
      <font>
        <condense val="0"/>
        <extend val="0"/>
        <color indexed="11"/>
      </font>
      <fill>
        <patternFill>
          <bgColor indexed="11"/>
        </patternFill>
      </fill>
    </dxf>
    <dxf>
      <fill>
        <patternFill patternType="lightUp">
          <bgColor indexed="51"/>
        </patternFill>
      </fill>
    </dxf>
    <dxf>
      <font>
        <condense val="0"/>
        <extend val="0"/>
        <color indexed="10"/>
      </font>
      <fill>
        <patternFill>
          <bgColor indexed="10"/>
        </patternFill>
      </fill>
    </dxf>
    <dxf>
      <font>
        <condense val="0"/>
        <extend val="0"/>
        <color indexed="11"/>
      </font>
      <fill>
        <patternFill>
          <bgColor indexed="11"/>
        </patternFill>
      </fill>
    </dxf>
    <dxf>
      <fill>
        <patternFill patternType="lightUp">
          <bgColor indexed="5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ill>
        <patternFill patternType="lightUp">
          <bgColor indexed="51"/>
        </patternFill>
      </fill>
    </dxf>
    <dxf>
      <fill>
        <patternFill patternType="lightUp">
          <bgColor indexed="51"/>
        </patternFill>
      </fill>
    </dxf>
    <dxf>
      <fill>
        <patternFill patternType="lightUp">
          <bgColor indexed="51"/>
        </patternFill>
      </fill>
    </dxf>
    <dxf>
      <fill>
        <patternFill patternType="lightUp">
          <bgColor indexed="51"/>
        </patternFill>
      </fill>
    </dxf>
    <dxf>
      <fill>
        <patternFill patternType="lightUp">
          <bgColor indexed="51"/>
        </patternFill>
      </fill>
    </dxf>
    <dxf>
      <fill>
        <patternFill patternType="lightUp">
          <bgColor indexed="51"/>
        </patternFill>
      </fill>
    </dxf>
    <dxf>
      <fill>
        <patternFill patternType="lightUp">
          <bgColor indexed="51"/>
        </patternFill>
      </fill>
    </dxf>
    <dxf>
      <fill>
        <patternFill patternType="lightUp">
          <bgColor indexed="51"/>
        </patternFill>
      </fill>
    </dxf>
    <dxf>
      <font>
        <b/>
        <i val="0"/>
      </font>
      <fill>
        <patternFill>
          <bgColor rgb="FFC0C0C0"/>
        </patternFill>
      </fill>
    </dxf>
    <dxf>
      <font>
        <b/>
        <i val="0"/>
      </font>
      <fill>
        <patternFill>
          <bgColor rgb="FFC0C0C0"/>
        </patternFill>
      </fill>
    </dxf>
    <dxf>
      <font>
        <b/>
        <i val="0"/>
      </font>
      <fill>
        <patternFill>
          <bgColor rgb="FFC0C0C0"/>
        </patternFill>
      </fill>
    </dxf>
    <dxf>
      <font>
        <b/>
        <i val="0"/>
      </font>
      <fill>
        <patternFill>
          <bgColor rgb="FFC0C0C0"/>
        </patternFill>
      </fill>
    </dxf>
    <dxf>
      <font>
        <b/>
        <i val="0"/>
      </font>
      <fill>
        <patternFill>
          <fgColor auto="1"/>
          <bgColor rgb="FFC0C0C0"/>
        </patternFill>
      </fill>
    </dxf>
    <dxf>
      <font>
        <b/>
        <i val="0"/>
      </font>
      <fill>
        <patternFill>
          <bgColor rgb="FFC0C0C0"/>
        </patternFill>
      </fill>
    </dxf>
    <dxf>
      <fill>
        <patternFill>
          <bgColor indexed="40"/>
        </patternFill>
      </fill>
    </dxf>
    <dxf>
      <fill>
        <patternFill>
          <bgColor indexed="40"/>
        </patternFill>
      </fill>
    </dxf>
    <dxf>
      <fill>
        <patternFill>
          <bgColor indexed="40"/>
        </patternFill>
      </fill>
    </dxf>
    <dxf>
      <fill>
        <patternFill>
          <bgColor indexed="8"/>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8"/>
        </patternFill>
      </fill>
    </dxf>
    <dxf>
      <fill>
        <patternFill>
          <bgColor indexed="8"/>
        </patternFill>
      </fill>
    </dxf>
    <dxf>
      <fill>
        <patternFill>
          <bgColor indexed="8"/>
        </patternFill>
      </fill>
    </dxf>
  </dxfs>
  <tableStyles count="0" defaultTableStyle="TableStyleMedium2" defaultPivotStyle="PivotStyleLight16"/>
  <colors>
    <mruColors>
      <color rgb="FF00CCFF"/>
      <color rgb="FFC0C0C0"/>
      <color rgb="FFFFFFFF"/>
      <color rgb="FF66CCFF"/>
      <color rgb="FF0099FF"/>
      <color rgb="FF00FF00"/>
      <color rgb="FF969696"/>
      <color rgb="FF33CCFF"/>
      <color rgb="FFCCCCFF"/>
      <color rgb="FF00B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2</xdr:col>
      <xdr:colOff>3838575</xdr:colOff>
      <xdr:row>2</xdr:row>
      <xdr:rowOff>447675</xdr:rowOff>
    </xdr:from>
    <xdr:to>
      <xdr:col>2</xdr:col>
      <xdr:colOff>7010400</xdr:colOff>
      <xdr:row>2</xdr:row>
      <xdr:rowOff>1657350</xdr:rowOff>
    </xdr:to>
    <xdr:sp macro="" textlink="">
      <xdr:nvSpPr>
        <xdr:cNvPr id="16388" name="Text Box 4">
          <a:extLst>
            <a:ext uri="{FF2B5EF4-FFF2-40B4-BE49-F238E27FC236}">
              <a16:creationId xmlns:a16="http://schemas.microsoft.com/office/drawing/2014/main" id="{00000000-0008-0000-0300-000004400000}"/>
            </a:ext>
          </a:extLst>
        </xdr:cNvPr>
        <xdr:cNvSpPr txBox="1">
          <a:spLocks noChangeArrowheads="1"/>
        </xdr:cNvSpPr>
      </xdr:nvSpPr>
      <xdr:spPr bwMode="auto">
        <a:xfrm>
          <a:off x="5400675" y="1409700"/>
          <a:ext cx="3171825" cy="12096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1440" tIns="73152" rIns="91440" bIns="0" anchor="t" upright="1"/>
        <a:lstStyle/>
        <a:p>
          <a:pPr algn="ctr" rtl="0">
            <a:defRPr sz="1000"/>
          </a:pPr>
          <a:r>
            <a:rPr lang="en-GB" sz="4500" b="1" i="0" u="none" strike="noStrike" baseline="0">
              <a:solidFill>
                <a:srgbClr val="000000"/>
              </a:solidFill>
              <a:latin typeface="Arial"/>
              <a:cs typeface="Arial"/>
            </a:rPr>
            <a:t>BASIC</a:t>
          </a:r>
          <a:endParaRPr lang="en-GB" sz="2800" b="1" i="0" u="none" strike="noStrike" baseline="0">
            <a:solidFill>
              <a:srgbClr val="000000"/>
            </a:solidFill>
            <a:latin typeface="Arial"/>
            <a:cs typeface="Arial"/>
          </a:endParaRPr>
        </a:p>
        <a:p>
          <a:pPr algn="ctr" rtl="0">
            <a:defRPr sz="1000"/>
          </a:pPr>
          <a:r>
            <a:rPr lang="en-GB" sz="2800" b="1" i="0" u="none" strike="noStrike" baseline="0">
              <a:solidFill>
                <a:srgbClr val="000000"/>
              </a:solidFill>
              <a:latin typeface="Arial"/>
              <a:cs typeface="Arial"/>
            </a:rPr>
            <a:t>Office - Oil</a:t>
          </a:r>
        </a:p>
        <a:p>
          <a:pPr algn="ctr" rtl="0">
            <a:defRPr sz="1000"/>
          </a:pPr>
          <a:endParaRPr lang="en-GB" sz="2800" b="1" i="0" u="none" strike="noStrike" baseline="0">
            <a:solidFill>
              <a:srgbClr val="000000"/>
            </a:solidFill>
            <a:latin typeface="Arial"/>
            <a:cs typeface="Arial"/>
          </a:endParaRPr>
        </a:p>
        <a:p>
          <a:pPr algn="ctr" rtl="0">
            <a:defRPr sz="1000"/>
          </a:pPr>
          <a:endParaRPr lang="en-GB" sz="2800" b="1" i="0" u="none" strike="noStrike" baseline="0">
            <a:solidFill>
              <a:srgbClr val="000000"/>
            </a:solidFill>
            <a:latin typeface="Arial"/>
            <a:cs typeface="Arial"/>
          </a:endParaRPr>
        </a:p>
      </xdr:txBody>
    </xdr:sp>
    <xdr:clientData/>
  </xdr:twoCellAnchor>
  <xdr:twoCellAnchor>
    <xdr:from>
      <xdr:col>2</xdr:col>
      <xdr:colOff>66675</xdr:colOff>
      <xdr:row>2</xdr:row>
      <xdr:rowOff>114300</xdr:rowOff>
    </xdr:from>
    <xdr:to>
      <xdr:col>2</xdr:col>
      <xdr:colOff>2562225</xdr:colOff>
      <xdr:row>2</xdr:row>
      <xdr:rowOff>1990725</xdr:rowOff>
    </xdr:to>
    <xdr:pic>
      <xdr:nvPicPr>
        <xdr:cNvPr id="16765" name="Picture 11" descr="GA_logo">
          <a:extLst>
            <a:ext uri="{FF2B5EF4-FFF2-40B4-BE49-F238E27FC236}">
              <a16:creationId xmlns:a16="http://schemas.microsoft.com/office/drawing/2014/main" id="{00000000-0008-0000-0300-00007D41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8775" y="1076325"/>
          <a:ext cx="2495550" cy="1876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3790950</xdr:colOff>
      <xdr:row>2</xdr:row>
      <xdr:rowOff>438150</xdr:rowOff>
    </xdr:from>
    <xdr:to>
      <xdr:col>2</xdr:col>
      <xdr:colOff>7419975</xdr:colOff>
      <xdr:row>2</xdr:row>
      <xdr:rowOff>1657350</xdr:rowOff>
    </xdr:to>
    <xdr:sp macro="" textlink="">
      <xdr:nvSpPr>
        <xdr:cNvPr id="1034" name="Text Box 10">
          <a:extLst>
            <a:ext uri="{FF2B5EF4-FFF2-40B4-BE49-F238E27FC236}">
              <a16:creationId xmlns:a16="http://schemas.microsoft.com/office/drawing/2014/main" id="{00000000-0008-0000-0500-00000A040000}"/>
            </a:ext>
          </a:extLst>
        </xdr:cNvPr>
        <xdr:cNvSpPr txBox="1">
          <a:spLocks noChangeArrowheads="1"/>
        </xdr:cNvSpPr>
      </xdr:nvSpPr>
      <xdr:spPr bwMode="auto">
        <a:xfrm>
          <a:off x="5429250" y="1409700"/>
          <a:ext cx="3629025" cy="12192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54864" tIns="41148" rIns="54864" bIns="0" anchor="t" upright="1"/>
        <a:lstStyle/>
        <a:p>
          <a:pPr algn="ctr" rtl="0">
            <a:defRPr sz="1000"/>
          </a:pPr>
          <a:r>
            <a:rPr lang="en-GB" sz="4500" b="1" i="0" u="none" strike="noStrike" baseline="0">
              <a:solidFill>
                <a:srgbClr val="000000"/>
              </a:solidFill>
              <a:latin typeface="Arial"/>
              <a:cs typeface="Arial"/>
            </a:rPr>
            <a:t>RANKING</a:t>
          </a:r>
          <a:endParaRPr lang="en-GB" sz="3600" b="1" i="0" u="none" strike="noStrike" baseline="0">
            <a:solidFill>
              <a:srgbClr val="000000"/>
            </a:solidFill>
            <a:latin typeface="Arial"/>
            <a:cs typeface="Arial"/>
          </a:endParaRPr>
        </a:p>
        <a:p>
          <a:pPr algn="ctr" rtl="0">
            <a:defRPr sz="1000"/>
          </a:pPr>
          <a:r>
            <a:rPr lang="en-GB" sz="2800" b="1" i="0" u="none" strike="noStrike" baseline="0">
              <a:solidFill>
                <a:srgbClr val="000000"/>
              </a:solidFill>
              <a:latin typeface="Arial"/>
              <a:cs typeface="Arial"/>
            </a:rPr>
            <a:t>Office - Oil</a:t>
          </a:r>
        </a:p>
      </xdr:txBody>
    </xdr:sp>
    <xdr:clientData/>
  </xdr:twoCellAnchor>
  <xdr:twoCellAnchor>
    <xdr:from>
      <xdr:col>2</xdr:col>
      <xdr:colOff>47625</xdr:colOff>
      <xdr:row>2</xdr:row>
      <xdr:rowOff>85725</xdr:rowOff>
    </xdr:from>
    <xdr:to>
      <xdr:col>2</xdr:col>
      <xdr:colOff>2562225</xdr:colOff>
      <xdr:row>2</xdr:row>
      <xdr:rowOff>1962150</xdr:rowOff>
    </xdr:to>
    <xdr:pic>
      <xdr:nvPicPr>
        <xdr:cNvPr id="1515" name="Picture 76" descr="GA_logo">
          <a:extLst>
            <a:ext uri="{FF2B5EF4-FFF2-40B4-BE49-F238E27FC236}">
              <a16:creationId xmlns:a16="http://schemas.microsoft.com/office/drawing/2014/main" id="{00000000-0008-0000-0500-0000EB05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85925" y="1057275"/>
          <a:ext cx="2514600" cy="1876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57150</xdr:colOff>
      <xdr:row>2</xdr:row>
      <xdr:rowOff>95250</xdr:rowOff>
    </xdr:from>
    <xdr:to>
      <xdr:col>2</xdr:col>
      <xdr:colOff>2543175</xdr:colOff>
      <xdr:row>2</xdr:row>
      <xdr:rowOff>1962150</xdr:rowOff>
    </xdr:to>
    <xdr:pic>
      <xdr:nvPicPr>
        <xdr:cNvPr id="31913" name="Picture 5" descr="GA_logo">
          <a:extLst>
            <a:ext uri="{FF2B5EF4-FFF2-40B4-BE49-F238E27FC236}">
              <a16:creationId xmlns:a16="http://schemas.microsoft.com/office/drawing/2014/main" id="{00000000-0008-0000-0600-0000A97C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95450" y="1066800"/>
          <a:ext cx="2486025" cy="186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hyperlink" Target="http://glomeep.imo.org/technology/hull-cleaning/" TargetMode="External"/><Relationship Id="rId18" Type="http://schemas.openxmlformats.org/officeDocument/2006/relationships/hyperlink" Target="http://glomeep.imo.org/technology/propeller-retrofitting/" TargetMode="External"/><Relationship Id="rId26" Type="http://schemas.openxmlformats.org/officeDocument/2006/relationships/hyperlink" Target="http://glomeep.imo.org/technology/solar-panels/" TargetMode="External"/><Relationship Id="rId3" Type="http://schemas.openxmlformats.org/officeDocument/2006/relationships/hyperlink" Target="http://glomeep.imo.org/technology/engine-performance-optimization-automatic/" TargetMode="External"/><Relationship Id="rId21" Type="http://schemas.openxmlformats.org/officeDocument/2006/relationships/hyperlink" Target="http://glomeep.imo.org/technology/energy-efficient-lighting-system/" TargetMode="External"/><Relationship Id="rId34" Type="http://schemas.openxmlformats.org/officeDocument/2006/relationships/hyperlink" Target="http://glomeep.imo.org/resources/energy-efficiency-techologies-information-portal/" TargetMode="External"/><Relationship Id="rId7" Type="http://schemas.openxmlformats.org/officeDocument/2006/relationships/hyperlink" Target="http://glomeep.imo.org/technology/improved-auxiliary-engine-load/" TargetMode="External"/><Relationship Id="rId12" Type="http://schemas.openxmlformats.org/officeDocument/2006/relationships/hyperlink" Target="http://glomeep.imo.org/technology/air-cavity-lubrication/" TargetMode="External"/><Relationship Id="rId17" Type="http://schemas.openxmlformats.org/officeDocument/2006/relationships/hyperlink" Target="http://glomeep.imo.org/technology/propeller-polishing/" TargetMode="External"/><Relationship Id="rId25" Type="http://schemas.openxmlformats.org/officeDocument/2006/relationships/hyperlink" Target="http://glomeep.imo.org/technology/kite/" TargetMode="External"/><Relationship Id="rId33" Type="http://schemas.openxmlformats.org/officeDocument/2006/relationships/hyperlink" Target="http://glomeep.imo.org/legal-disclaimer-for-eet-ip/" TargetMode="External"/><Relationship Id="rId2" Type="http://schemas.openxmlformats.org/officeDocument/2006/relationships/hyperlink" Target="http://glomeep.imo.org/technology/engine-de-rating/" TargetMode="External"/><Relationship Id="rId16" Type="http://schemas.openxmlformats.org/officeDocument/2006/relationships/hyperlink" Target="http://glomeep.imo.org/technology/hull-retrofitting/" TargetMode="External"/><Relationship Id="rId20" Type="http://schemas.openxmlformats.org/officeDocument/2006/relationships/hyperlink" Target="http://glomeep.imo.org/technology/cargo-handling-systems-cargo-discharge-operation/" TargetMode="External"/><Relationship Id="rId29" Type="http://schemas.openxmlformats.org/officeDocument/2006/relationships/hyperlink" Target="http://glomeep.imo.org/technology/efficient-dp-operation/" TargetMode="External"/><Relationship Id="rId1" Type="http://schemas.openxmlformats.org/officeDocument/2006/relationships/hyperlink" Target="http://glomeep.imo.org/technology/auxiliary-systems-optimization/" TargetMode="External"/><Relationship Id="rId6" Type="http://schemas.openxmlformats.org/officeDocument/2006/relationships/hyperlink" Target="http://glomeep.imo.org/technology/hybridization-plug-in-or-conventional/" TargetMode="External"/><Relationship Id="rId11" Type="http://schemas.openxmlformats.org/officeDocument/2006/relationships/hyperlink" Target="http://glomeep.imo.org/technology/waste-heat-recovery-systems/" TargetMode="External"/><Relationship Id="rId24" Type="http://schemas.openxmlformats.org/officeDocument/2006/relationships/hyperlink" Target="http://glomeep.imo.org/technology/flettner-rotors/" TargetMode="External"/><Relationship Id="rId32" Type="http://schemas.openxmlformats.org/officeDocument/2006/relationships/hyperlink" Target="http://glomeep.imo.org/technology/weather-routing/" TargetMode="External"/><Relationship Id="rId5" Type="http://schemas.openxmlformats.org/officeDocument/2006/relationships/hyperlink" Target="http://glomeep.imo.org/technology/exhaust-gas-boilers-on-auxiliary-engines/" TargetMode="External"/><Relationship Id="rId15" Type="http://schemas.openxmlformats.org/officeDocument/2006/relationships/hyperlink" Target="http://glomeep.imo.org/technology/hull-form-optimization/" TargetMode="External"/><Relationship Id="rId23" Type="http://schemas.openxmlformats.org/officeDocument/2006/relationships/hyperlink" Target="http://glomeep.imo.org/technology/fixed-sails-or-wings/" TargetMode="External"/><Relationship Id="rId28" Type="http://schemas.openxmlformats.org/officeDocument/2006/relationships/hyperlink" Target="http://glomeep.imo.org/technology/combinator-optimizing/" TargetMode="External"/><Relationship Id="rId10" Type="http://schemas.openxmlformats.org/officeDocument/2006/relationships/hyperlink" Target="http://glomeep.imo.org/technology/steam-plant-operation-improvement/" TargetMode="External"/><Relationship Id="rId19" Type="http://schemas.openxmlformats.org/officeDocument/2006/relationships/hyperlink" Target="http://glomeep.imo.org/technology/propulsion-improving-devices-pids/" TargetMode="External"/><Relationship Id="rId31" Type="http://schemas.openxmlformats.org/officeDocument/2006/relationships/hyperlink" Target="http://glomeep.imo.org/technology/trim-and-draft-optimization/" TargetMode="External"/><Relationship Id="rId4" Type="http://schemas.openxmlformats.org/officeDocument/2006/relationships/hyperlink" Target="http://glomeep.imo.org/technology/engine-performance-optimization-manual/" TargetMode="External"/><Relationship Id="rId9" Type="http://schemas.openxmlformats.org/officeDocument/2006/relationships/hyperlink" Target="http://glomeep.imo.org/technology/shore-power/" TargetMode="External"/><Relationship Id="rId14" Type="http://schemas.openxmlformats.org/officeDocument/2006/relationships/hyperlink" Target="http://glomeep.imo.org/technology/hull-coating/" TargetMode="External"/><Relationship Id="rId22" Type="http://schemas.openxmlformats.org/officeDocument/2006/relationships/hyperlink" Target="http://glomeep.imo.org/technology/frequency-controlled-electric-motors/" TargetMode="External"/><Relationship Id="rId27" Type="http://schemas.openxmlformats.org/officeDocument/2006/relationships/hyperlink" Target="http://glomeep.imo.org/technology/autopilot-adjustment-and-use/" TargetMode="External"/><Relationship Id="rId30" Type="http://schemas.openxmlformats.org/officeDocument/2006/relationships/hyperlink" Target="http://glomeep.imo.org/technology/speed-management/" TargetMode="External"/><Relationship Id="rId35" Type="http://schemas.openxmlformats.org/officeDocument/2006/relationships/printerSettings" Target="../printerSettings/printerSettings4.bin"/><Relationship Id="rId8" Type="http://schemas.openxmlformats.org/officeDocument/2006/relationships/hyperlink" Target="http://glomeep.imo.org/technology/shaft-generato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Y105"/>
  <sheetViews>
    <sheetView tabSelected="1" zoomScale="50" zoomScaleNormal="50" zoomScaleSheetLayoutView="50" workbookViewId="0">
      <pane ySplit="3" topLeftCell="A4" activePane="bottomLeft" state="frozen"/>
      <selection activeCell="A4" sqref="A4"/>
      <selection pane="bottomLeft" activeCell="Z1" sqref="Z1"/>
    </sheetView>
  </sheetViews>
  <sheetFormatPr defaultColWidth="9.140625" defaultRowHeight="12.75" x14ac:dyDescent="0.2"/>
  <cols>
    <col min="1" max="1" width="9.7109375" customWidth="1"/>
    <col min="2" max="2" width="13.7109375" style="75" customWidth="1"/>
    <col min="3" max="3" width="123.42578125" style="3" customWidth="1"/>
    <col min="4" max="6" width="6.140625" customWidth="1"/>
    <col min="7" max="7" width="5.7109375" customWidth="1"/>
    <col min="8" max="24" width="6.140625" customWidth="1"/>
    <col min="25" max="25" width="2.42578125" style="33" hidden="1" customWidth="1"/>
    <col min="26" max="26" width="5.7109375" style="33" customWidth="1"/>
    <col min="27" max="51" width="9.140625" style="33"/>
  </cols>
  <sheetData>
    <row r="1" spans="1:51" ht="45" customHeight="1" thickBot="1" x14ac:dyDescent="0.25">
      <c r="A1" s="272" t="s">
        <v>62</v>
      </c>
      <c r="B1" s="273"/>
      <c r="C1" s="272"/>
      <c r="D1" s="274" t="s">
        <v>494</v>
      </c>
      <c r="E1" s="272"/>
      <c r="F1" s="272"/>
      <c r="G1" s="272"/>
      <c r="H1" s="272"/>
      <c r="I1" s="272"/>
      <c r="J1" s="272"/>
      <c r="K1" s="272"/>
      <c r="L1" s="272"/>
      <c r="M1" s="272"/>
      <c r="N1" s="272"/>
      <c r="O1" s="272"/>
      <c r="P1" s="272"/>
      <c r="Q1" s="272"/>
      <c r="R1" s="272"/>
      <c r="S1" s="272"/>
      <c r="T1" s="272"/>
      <c r="U1" s="272"/>
      <c r="V1" s="272"/>
      <c r="W1" s="272"/>
      <c r="X1" s="275" t="s">
        <v>495</v>
      </c>
    </row>
    <row r="2" spans="1:51" s="3" customFormat="1" ht="30.75" customHeight="1" thickBot="1" x14ac:dyDescent="0.25">
      <c r="A2" s="578" t="s">
        <v>1122</v>
      </c>
      <c r="B2" s="579"/>
      <c r="C2" s="579"/>
      <c r="D2" s="579"/>
      <c r="E2" s="579"/>
      <c r="F2" s="579"/>
      <c r="G2" s="579"/>
      <c r="H2" s="579"/>
      <c r="I2" s="579"/>
      <c r="J2" s="579"/>
      <c r="K2" s="579"/>
      <c r="L2" s="579"/>
      <c r="M2" s="579"/>
      <c r="N2" s="579"/>
      <c r="O2" s="579"/>
      <c r="P2" s="579"/>
      <c r="Q2" s="579"/>
      <c r="R2" s="579"/>
      <c r="S2" s="579"/>
      <c r="T2" s="579"/>
      <c r="U2" s="579"/>
      <c r="V2" s="579"/>
      <c r="W2" s="579"/>
      <c r="X2" s="580"/>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row>
    <row r="3" spans="1:51" ht="161.44999999999999" customHeight="1" thickBot="1" x14ac:dyDescent="0.25">
      <c r="A3" s="331" t="s">
        <v>439</v>
      </c>
      <c r="B3" s="50" t="s">
        <v>145</v>
      </c>
      <c r="C3" s="51" t="s">
        <v>63</v>
      </c>
      <c r="D3" s="5" t="s">
        <v>60</v>
      </c>
      <c r="E3" s="332" t="s">
        <v>64</v>
      </c>
      <c r="F3" s="8" t="s">
        <v>61</v>
      </c>
      <c r="G3" s="332" t="s">
        <v>64</v>
      </c>
      <c r="H3" s="8" t="s">
        <v>461</v>
      </c>
      <c r="I3" s="332" t="s">
        <v>64</v>
      </c>
      <c r="J3" s="8" t="s">
        <v>218</v>
      </c>
      <c r="K3" s="332" t="s">
        <v>64</v>
      </c>
      <c r="L3" s="8" t="s">
        <v>374</v>
      </c>
      <c r="M3" s="332" t="s">
        <v>64</v>
      </c>
      <c r="N3" s="8" t="s">
        <v>219</v>
      </c>
      <c r="O3" s="332" t="s">
        <v>64</v>
      </c>
      <c r="P3" s="8" t="s">
        <v>460</v>
      </c>
      <c r="Q3" s="332" t="s">
        <v>64</v>
      </c>
      <c r="R3" s="333" t="s">
        <v>220</v>
      </c>
      <c r="S3" s="332" t="s">
        <v>64</v>
      </c>
      <c r="T3" s="8" t="s">
        <v>373</v>
      </c>
      <c r="U3" s="332" t="s">
        <v>64</v>
      </c>
      <c r="V3" s="333" t="s">
        <v>230</v>
      </c>
      <c r="W3" s="6" t="s">
        <v>64</v>
      </c>
      <c r="X3" s="334" t="s">
        <v>490</v>
      </c>
    </row>
    <row r="4" spans="1:51" ht="33" customHeight="1" thickBot="1" x14ac:dyDescent="0.35">
      <c r="A4" s="393"/>
      <c r="B4" s="235">
        <v>100</v>
      </c>
      <c r="C4" s="575" t="s">
        <v>516</v>
      </c>
      <c r="D4" s="576"/>
      <c r="E4" s="576"/>
      <c r="F4" s="576"/>
      <c r="G4" s="576"/>
      <c r="H4" s="576"/>
      <c r="I4" s="576"/>
      <c r="J4" s="576"/>
      <c r="K4" s="576"/>
      <c r="L4" s="576"/>
      <c r="M4" s="576"/>
      <c r="N4" s="576"/>
      <c r="O4" s="576"/>
      <c r="P4" s="576"/>
      <c r="Q4" s="576"/>
      <c r="R4" s="576"/>
      <c r="S4" s="576"/>
      <c r="T4" s="576"/>
      <c r="U4" s="576"/>
      <c r="V4" s="576"/>
      <c r="W4" s="576"/>
      <c r="X4" s="577"/>
    </row>
    <row r="5" spans="1:51" ht="30" customHeight="1" thickBot="1" x14ac:dyDescent="0.5">
      <c r="A5" s="372"/>
      <c r="B5" s="219">
        <v>101</v>
      </c>
      <c r="C5" s="114" t="s">
        <v>356</v>
      </c>
      <c r="D5" s="30"/>
      <c r="E5" s="55"/>
      <c r="F5" s="30" t="s">
        <v>287</v>
      </c>
      <c r="G5" s="56"/>
      <c r="H5" s="31" t="s">
        <v>287</v>
      </c>
      <c r="I5" s="55"/>
      <c r="J5" s="30" t="s">
        <v>287</v>
      </c>
      <c r="K5" s="56"/>
      <c r="L5" s="31" t="s">
        <v>287</v>
      </c>
      <c r="M5" s="55"/>
      <c r="N5" s="30" t="s">
        <v>287</v>
      </c>
      <c r="O5" s="56"/>
      <c r="P5" s="31" t="s">
        <v>287</v>
      </c>
      <c r="Q5" s="55"/>
      <c r="R5" s="57"/>
      <c r="S5" s="56"/>
      <c r="T5" s="31" t="s">
        <v>287</v>
      </c>
      <c r="U5" s="55"/>
      <c r="V5" s="30" t="s">
        <v>287</v>
      </c>
      <c r="W5" s="55"/>
      <c r="X5" s="320"/>
    </row>
    <row r="6" spans="1:51" ht="27.95" customHeight="1" thickBot="1" x14ac:dyDescent="0.25">
      <c r="A6" s="319"/>
      <c r="B6" s="214" t="s">
        <v>378</v>
      </c>
      <c r="C6" s="390" t="s">
        <v>454</v>
      </c>
      <c r="D6" s="544"/>
      <c r="E6" s="545"/>
      <c r="F6" s="544"/>
      <c r="G6" s="545"/>
      <c r="H6" s="544"/>
      <c r="I6" s="545"/>
      <c r="J6" s="544"/>
      <c r="K6" s="545"/>
      <c r="L6" s="544"/>
      <c r="M6" s="545"/>
      <c r="N6" s="544"/>
      <c r="O6" s="545"/>
      <c r="P6" s="544"/>
      <c r="Q6" s="545"/>
      <c r="R6" s="544"/>
      <c r="S6" s="545"/>
      <c r="T6" s="544"/>
      <c r="U6" s="545"/>
      <c r="V6" s="544"/>
      <c r="W6" s="581"/>
      <c r="X6" s="321"/>
      <c r="Y6" s="33">
        <f>COUNTIF(D6:W6,"a")+COUNTIF(D6:W6,"s")</f>
        <v>0</v>
      </c>
      <c r="Z6" s="164"/>
    </row>
    <row r="7" spans="1:51" ht="30" customHeight="1" thickBot="1" x14ac:dyDescent="0.5">
      <c r="A7" s="319"/>
      <c r="B7" s="219">
        <v>102</v>
      </c>
      <c r="C7" s="115" t="s">
        <v>2</v>
      </c>
      <c r="D7" s="30"/>
      <c r="E7" s="56"/>
      <c r="F7" s="31" t="s">
        <v>287</v>
      </c>
      <c r="G7" s="55"/>
      <c r="H7" s="30" t="s">
        <v>287</v>
      </c>
      <c r="I7" s="56"/>
      <c r="J7" s="31" t="s">
        <v>287</v>
      </c>
      <c r="K7" s="55"/>
      <c r="L7" s="30" t="s">
        <v>287</v>
      </c>
      <c r="M7" s="58"/>
      <c r="N7" s="31" t="s">
        <v>287</v>
      </c>
      <c r="O7" s="59"/>
      <c r="P7" s="30" t="s">
        <v>287</v>
      </c>
      <c r="Q7" s="56"/>
      <c r="R7" s="31"/>
      <c r="S7" s="55"/>
      <c r="T7" s="57"/>
      <c r="U7" s="56"/>
      <c r="V7" s="59"/>
      <c r="W7" s="55"/>
      <c r="X7" s="320"/>
    </row>
    <row r="8" spans="1:51" ht="45" customHeight="1" x14ac:dyDescent="0.2">
      <c r="A8" s="319"/>
      <c r="B8" s="207" t="s">
        <v>379</v>
      </c>
      <c r="C8" s="116" t="s">
        <v>73</v>
      </c>
      <c r="D8" s="566"/>
      <c r="E8" s="568"/>
      <c r="F8" s="566"/>
      <c r="G8" s="568"/>
      <c r="H8" s="566"/>
      <c r="I8" s="568"/>
      <c r="J8" s="566"/>
      <c r="K8" s="568"/>
      <c r="L8" s="566"/>
      <c r="M8" s="568"/>
      <c r="N8" s="566"/>
      <c r="O8" s="568"/>
      <c r="P8" s="566"/>
      <c r="Q8" s="568"/>
      <c r="R8" s="566"/>
      <c r="S8" s="568"/>
      <c r="T8" s="566"/>
      <c r="U8" s="568"/>
      <c r="V8" s="566"/>
      <c r="W8" s="567"/>
      <c r="X8" s="321"/>
      <c r="Y8" s="33">
        <f>COUNTIF(D8:W8,"a")+COUNTIF(D8:W8,"s")</f>
        <v>0</v>
      </c>
      <c r="Z8" s="164"/>
    </row>
    <row r="9" spans="1:51" ht="27.95" customHeight="1" x14ac:dyDescent="0.2">
      <c r="A9" s="319"/>
      <c r="B9" s="207" t="s">
        <v>380</v>
      </c>
      <c r="C9" s="117" t="s">
        <v>369</v>
      </c>
      <c r="D9" s="555"/>
      <c r="E9" s="556"/>
      <c r="F9" s="555"/>
      <c r="G9" s="556"/>
      <c r="H9" s="555"/>
      <c r="I9" s="556"/>
      <c r="J9" s="555"/>
      <c r="K9" s="556"/>
      <c r="L9" s="555"/>
      <c r="M9" s="556"/>
      <c r="N9" s="555"/>
      <c r="O9" s="556"/>
      <c r="P9" s="555"/>
      <c r="Q9" s="556"/>
      <c r="R9" s="555"/>
      <c r="S9" s="556"/>
      <c r="T9" s="555"/>
      <c r="U9" s="556"/>
      <c r="V9" s="555"/>
      <c r="W9" s="557"/>
      <c r="X9" s="321"/>
      <c r="Y9" s="33">
        <f>COUNTIF(D9:W9,"a")+COUNTIF(D9:W9,"s")</f>
        <v>0</v>
      </c>
      <c r="Z9" s="164"/>
    </row>
    <row r="10" spans="1:51" ht="45" customHeight="1" thickBot="1" x14ac:dyDescent="0.25">
      <c r="A10" s="319"/>
      <c r="B10" s="223" t="s">
        <v>311</v>
      </c>
      <c r="C10" s="121" t="s">
        <v>203</v>
      </c>
      <c r="D10" s="564"/>
      <c r="E10" s="565"/>
      <c r="F10" s="564"/>
      <c r="G10" s="565"/>
      <c r="H10" s="564"/>
      <c r="I10" s="565"/>
      <c r="J10" s="564"/>
      <c r="K10" s="565"/>
      <c r="L10" s="564"/>
      <c r="M10" s="565"/>
      <c r="N10" s="564"/>
      <c r="O10" s="565"/>
      <c r="P10" s="564"/>
      <c r="Q10" s="565"/>
      <c r="R10" s="564"/>
      <c r="S10" s="565"/>
      <c r="T10" s="564"/>
      <c r="U10" s="565"/>
      <c r="V10" s="564"/>
      <c r="W10" s="570"/>
      <c r="X10" s="321"/>
      <c r="Y10" s="33">
        <f>COUNTIF(D10:W10,"a")+COUNTIF(D10:W10,"s")</f>
        <v>0</v>
      </c>
      <c r="Z10" s="164"/>
    </row>
    <row r="11" spans="1:51" ht="30" customHeight="1" thickBot="1" x14ac:dyDescent="0.5">
      <c r="A11" s="319"/>
      <c r="B11" s="219">
        <v>103</v>
      </c>
      <c r="C11" s="115" t="s">
        <v>78</v>
      </c>
      <c r="D11" s="30"/>
      <c r="E11" s="56"/>
      <c r="F11" s="31" t="s">
        <v>287</v>
      </c>
      <c r="G11" s="55"/>
      <c r="H11" s="30" t="s">
        <v>287</v>
      </c>
      <c r="I11" s="56"/>
      <c r="J11" s="31" t="s">
        <v>287</v>
      </c>
      <c r="K11" s="55"/>
      <c r="L11" s="30" t="s">
        <v>287</v>
      </c>
      <c r="M11" s="56"/>
      <c r="N11" s="31" t="s">
        <v>287</v>
      </c>
      <c r="O11" s="55"/>
      <c r="P11" s="30" t="s">
        <v>287</v>
      </c>
      <c r="Q11" s="56"/>
      <c r="R11" s="31"/>
      <c r="S11" s="55"/>
      <c r="T11" s="30" t="s">
        <v>287</v>
      </c>
      <c r="U11" s="56"/>
      <c r="V11" s="31" t="s">
        <v>287</v>
      </c>
      <c r="W11" s="55"/>
      <c r="X11" s="320"/>
    </row>
    <row r="12" spans="1:51" ht="27.95" customHeight="1" x14ac:dyDescent="0.2">
      <c r="A12" s="319"/>
      <c r="B12" s="207" t="s">
        <v>312</v>
      </c>
      <c r="C12" s="117" t="s">
        <v>493</v>
      </c>
      <c r="D12" s="566"/>
      <c r="E12" s="568"/>
      <c r="F12" s="566"/>
      <c r="G12" s="568"/>
      <c r="H12" s="566"/>
      <c r="I12" s="568"/>
      <c r="J12" s="566"/>
      <c r="K12" s="568"/>
      <c r="L12" s="566"/>
      <c r="M12" s="568"/>
      <c r="N12" s="566"/>
      <c r="O12" s="568"/>
      <c r="P12" s="566"/>
      <c r="Q12" s="568"/>
      <c r="R12" s="566"/>
      <c r="S12" s="568"/>
      <c r="T12" s="566"/>
      <c r="U12" s="568"/>
      <c r="V12" s="566"/>
      <c r="W12" s="567"/>
      <c r="X12" s="321"/>
      <c r="Y12" s="33">
        <f>COUNTIF(D12:W12,"a")+COUNTIF(D12:W12,"s")</f>
        <v>0</v>
      </c>
      <c r="Z12" s="164"/>
    </row>
    <row r="13" spans="1:51" ht="45" customHeight="1" x14ac:dyDescent="0.2">
      <c r="A13" s="319"/>
      <c r="B13" s="223" t="s">
        <v>313</v>
      </c>
      <c r="C13" s="119" t="s">
        <v>113</v>
      </c>
      <c r="D13" s="555"/>
      <c r="E13" s="556"/>
      <c r="F13" s="555"/>
      <c r="G13" s="556"/>
      <c r="H13" s="555"/>
      <c r="I13" s="556"/>
      <c r="J13" s="555"/>
      <c r="K13" s="556"/>
      <c r="L13" s="555"/>
      <c r="M13" s="556"/>
      <c r="N13" s="555"/>
      <c r="O13" s="556"/>
      <c r="P13" s="555"/>
      <c r="Q13" s="556"/>
      <c r="R13" s="555"/>
      <c r="S13" s="556"/>
      <c r="T13" s="555"/>
      <c r="U13" s="556"/>
      <c r="V13" s="555"/>
      <c r="W13" s="557"/>
      <c r="X13" s="321"/>
      <c r="Y13" s="33">
        <f>COUNTIF(D13:W13,"a")+COUNTIF(D13:W13,"s")</f>
        <v>0</v>
      </c>
      <c r="Z13" s="164"/>
    </row>
    <row r="14" spans="1:51" ht="27.95" customHeight="1" x14ac:dyDescent="0.2">
      <c r="A14" s="319"/>
      <c r="B14" s="217" t="s">
        <v>503</v>
      </c>
      <c r="C14" s="120" t="s">
        <v>244</v>
      </c>
      <c r="D14" s="555"/>
      <c r="E14" s="556"/>
      <c r="F14" s="555"/>
      <c r="G14" s="556"/>
      <c r="H14" s="555"/>
      <c r="I14" s="556"/>
      <c r="J14" s="555"/>
      <c r="K14" s="556"/>
      <c r="L14" s="555"/>
      <c r="M14" s="556"/>
      <c r="N14" s="555"/>
      <c r="O14" s="556"/>
      <c r="P14" s="555"/>
      <c r="Q14" s="556"/>
      <c r="R14" s="555"/>
      <c r="S14" s="556"/>
      <c r="T14" s="555"/>
      <c r="U14" s="556"/>
      <c r="V14" s="555"/>
      <c r="W14" s="557"/>
      <c r="X14" s="321"/>
      <c r="Y14" s="33">
        <f>COUNTIF(D14:W14,"a")+COUNTIF(D14:W14,"s")</f>
        <v>0</v>
      </c>
      <c r="Z14" s="164"/>
    </row>
    <row r="15" spans="1:51" ht="27.95" customHeight="1" thickBot="1" x14ac:dyDescent="0.25">
      <c r="A15" s="319"/>
      <c r="B15" s="223" t="s">
        <v>504</v>
      </c>
      <c r="C15" s="118" t="s">
        <v>245</v>
      </c>
      <c r="D15" s="564"/>
      <c r="E15" s="565"/>
      <c r="F15" s="564"/>
      <c r="G15" s="565"/>
      <c r="H15" s="564"/>
      <c r="I15" s="565"/>
      <c r="J15" s="564"/>
      <c r="K15" s="565"/>
      <c r="L15" s="564"/>
      <c r="M15" s="565"/>
      <c r="N15" s="564"/>
      <c r="O15" s="565"/>
      <c r="P15" s="564"/>
      <c r="Q15" s="565"/>
      <c r="R15" s="564"/>
      <c r="S15" s="565"/>
      <c r="T15" s="564"/>
      <c r="U15" s="565"/>
      <c r="V15" s="564"/>
      <c r="W15" s="570"/>
      <c r="X15" s="321"/>
      <c r="Y15" s="33">
        <f>COUNTIF(D15:W15,"a")+COUNTIF(D15:W15,"s")</f>
        <v>0</v>
      </c>
      <c r="Z15" s="164"/>
    </row>
    <row r="16" spans="1:51" ht="30" customHeight="1" thickBot="1" x14ac:dyDescent="0.5">
      <c r="A16" s="319"/>
      <c r="B16" s="219">
        <v>104</v>
      </c>
      <c r="C16" s="115" t="s">
        <v>4</v>
      </c>
      <c r="D16" s="30" t="s">
        <v>287</v>
      </c>
      <c r="E16" s="56"/>
      <c r="F16" s="31" t="s">
        <v>287</v>
      </c>
      <c r="G16" s="55"/>
      <c r="H16" s="57"/>
      <c r="I16" s="56"/>
      <c r="J16" s="60"/>
      <c r="K16" s="55"/>
      <c r="L16" s="57"/>
      <c r="M16" s="56"/>
      <c r="N16" s="60"/>
      <c r="O16" s="55"/>
      <c r="P16" s="57"/>
      <c r="Q16" s="56"/>
      <c r="R16" s="60"/>
      <c r="S16" s="55"/>
      <c r="T16" s="57"/>
      <c r="U16" s="56"/>
      <c r="V16" s="59"/>
      <c r="W16" s="55"/>
      <c r="X16" s="320"/>
    </row>
    <row r="17" spans="1:26" ht="27.95" customHeight="1" x14ac:dyDescent="0.2">
      <c r="A17" s="319"/>
      <c r="B17" s="207" t="s">
        <v>505</v>
      </c>
      <c r="C17" s="117" t="s">
        <v>468</v>
      </c>
      <c r="D17" s="566"/>
      <c r="E17" s="568"/>
      <c r="F17" s="566"/>
      <c r="G17" s="568"/>
      <c r="H17" s="566"/>
      <c r="I17" s="568"/>
      <c r="J17" s="566"/>
      <c r="K17" s="568"/>
      <c r="L17" s="566"/>
      <c r="M17" s="568"/>
      <c r="N17" s="566"/>
      <c r="O17" s="568"/>
      <c r="P17" s="566"/>
      <c r="Q17" s="568"/>
      <c r="R17" s="566"/>
      <c r="S17" s="568"/>
      <c r="T17" s="566"/>
      <c r="U17" s="568"/>
      <c r="V17" s="566"/>
      <c r="W17" s="567"/>
      <c r="X17" s="321"/>
      <c r="Y17" s="33">
        <f>COUNTIF(D17:W17,"a")+COUNTIF(D17:W17,"s")</f>
        <v>0</v>
      </c>
      <c r="Z17" s="164"/>
    </row>
    <row r="18" spans="1:26" ht="67.7" customHeight="1" thickBot="1" x14ac:dyDescent="0.25">
      <c r="A18" s="319"/>
      <c r="B18" s="223" t="s">
        <v>469</v>
      </c>
      <c r="C18" s="121" t="s">
        <v>76</v>
      </c>
      <c r="D18" s="564"/>
      <c r="E18" s="565"/>
      <c r="F18" s="564"/>
      <c r="G18" s="565"/>
      <c r="H18" s="564"/>
      <c r="I18" s="565"/>
      <c r="J18" s="564"/>
      <c r="K18" s="565"/>
      <c r="L18" s="564"/>
      <c r="M18" s="565"/>
      <c r="N18" s="564"/>
      <c r="O18" s="565"/>
      <c r="P18" s="564"/>
      <c r="Q18" s="565"/>
      <c r="R18" s="564"/>
      <c r="S18" s="565"/>
      <c r="T18" s="564"/>
      <c r="U18" s="565"/>
      <c r="V18" s="564"/>
      <c r="W18" s="570"/>
      <c r="X18" s="321"/>
      <c r="Y18" s="33">
        <f>COUNTIF(D18:W18,"a")+COUNTIF(D18:W18,"s")</f>
        <v>0</v>
      </c>
      <c r="Z18" s="164"/>
    </row>
    <row r="19" spans="1:26" ht="30" customHeight="1" thickBot="1" x14ac:dyDescent="0.5">
      <c r="A19" s="319"/>
      <c r="B19" s="219">
        <v>105</v>
      </c>
      <c r="C19" s="114" t="s">
        <v>510</v>
      </c>
      <c r="D19" s="30"/>
      <c r="E19" s="61"/>
      <c r="F19" s="31" t="s">
        <v>287</v>
      </c>
      <c r="G19" s="62"/>
      <c r="H19" s="30" t="s">
        <v>287</v>
      </c>
      <c r="I19" s="61"/>
      <c r="J19" s="31" t="s">
        <v>287</v>
      </c>
      <c r="K19" s="62"/>
      <c r="L19" s="30" t="s">
        <v>287</v>
      </c>
      <c r="M19" s="61"/>
      <c r="N19" s="31" t="s">
        <v>287</v>
      </c>
      <c r="O19" s="62"/>
      <c r="P19" s="30" t="s">
        <v>287</v>
      </c>
      <c r="Q19" s="61"/>
      <c r="R19" s="31"/>
      <c r="S19" s="62"/>
      <c r="T19" s="30"/>
      <c r="U19" s="61"/>
      <c r="V19" s="31" t="s">
        <v>287</v>
      </c>
      <c r="W19" s="55"/>
      <c r="X19" s="320"/>
    </row>
    <row r="20" spans="1:26" ht="27.95" customHeight="1" x14ac:dyDescent="0.2">
      <c r="A20" s="319"/>
      <c r="B20" s="207" t="s">
        <v>470</v>
      </c>
      <c r="C20" s="122" t="s">
        <v>241</v>
      </c>
      <c r="D20" s="566"/>
      <c r="E20" s="568"/>
      <c r="F20" s="566"/>
      <c r="G20" s="568"/>
      <c r="H20" s="566"/>
      <c r="I20" s="568"/>
      <c r="J20" s="566"/>
      <c r="K20" s="568"/>
      <c r="L20" s="566"/>
      <c r="M20" s="568"/>
      <c r="N20" s="566"/>
      <c r="O20" s="568"/>
      <c r="P20" s="566"/>
      <c r="Q20" s="568"/>
      <c r="R20" s="566"/>
      <c r="S20" s="568"/>
      <c r="T20" s="566"/>
      <c r="U20" s="568"/>
      <c r="V20" s="566"/>
      <c r="W20" s="567"/>
      <c r="X20" s="321"/>
      <c r="Y20" s="33">
        <f>COUNTIF(D20:W20,"a")+COUNTIF(D20:W20,"s")</f>
        <v>0</v>
      </c>
      <c r="Z20" s="164"/>
    </row>
    <row r="21" spans="1:26" ht="45" customHeight="1" x14ac:dyDescent="0.2">
      <c r="A21" s="319"/>
      <c r="B21" s="217" t="s">
        <v>471</v>
      </c>
      <c r="C21" s="123" t="s">
        <v>5</v>
      </c>
      <c r="D21" s="555"/>
      <c r="E21" s="556"/>
      <c r="F21" s="555"/>
      <c r="G21" s="556"/>
      <c r="H21" s="555"/>
      <c r="I21" s="556"/>
      <c r="J21" s="555"/>
      <c r="K21" s="556"/>
      <c r="L21" s="555"/>
      <c r="M21" s="556"/>
      <c r="N21" s="555"/>
      <c r="O21" s="556"/>
      <c r="P21" s="555"/>
      <c r="Q21" s="556"/>
      <c r="R21" s="555"/>
      <c r="S21" s="556"/>
      <c r="T21" s="555"/>
      <c r="U21" s="556"/>
      <c r="V21" s="555"/>
      <c r="W21" s="557"/>
      <c r="X21" s="321"/>
      <c r="Y21" s="33">
        <f>COUNTIF(D21:W21,"a")+COUNTIF(D21:W21,"s")</f>
        <v>0</v>
      </c>
      <c r="Z21" s="164"/>
    </row>
    <row r="22" spans="1:26" ht="27.95" customHeight="1" thickBot="1" x14ac:dyDescent="0.25">
      <c r="A22" s="327"/>
      <c r="B22" s="224" t="s">
        <v>412</v>
      </c>
      <c r="C22" s="329" t="s">
        <v>413</v>
      </c>
      <c r="D22" s="564"/>
      <c r="E22" s="565"/>
      <c r="F22" s="564"/>
      <c r="G22" s="565"/>
      <c r="H22" s="564"/>
      <c r="I22" s="565"/>
      <c r="J22" s="564"/>
      <c r="K22" s="565"/>
      <c r="L22" s="564"/>
      <c r="M22" s="565"/>
      <c r="N22" s="564"/>
      <c r="O22" s="565"/>
      <c r="P22" s="564"/>
      <c r="Q22" s="565"/>
      <c r="R22" s="564"/>
      <c r="S22" s="565"/>
      <c r="T22" s="564"/>
      <c r="U22" s="565"/>
      <c r="V22" s="564"/>
      <c r="W22" s="570"/>
      <c r="X22" s="328"/>
      <c r="Y22" s="33">
        <f>COUNTIF(D22:W22,"a")+COUNTIF(D22:W22,"s")</f>
        <v>0</v>
      </c>
      <c r="Z22" s="164"/>
    </row>
    <row r="23" spans="1:26" ht="33" customHeight="1" thickBot="1" x14ac:dyDescent="0.35">
      <c r="A23" s="395"/>
      <c r="B23" s="229">
        <v>100</v>
      </c>
      <c r="C23" s="575" t="s">
        <v>223</v>
      </c>
      <c r="D23" s="576"/>
      <c r="E23" s="576"/>
      <c r="F23" s="576"/>
      <c r="G23" s="576"/>
      <c r="H23" s="576"/>
      <c r="I23" s="576"/>
      <c r="J23" s="576"/>
      <c r="K23" s="576"/>
      <c r="L23" s="576"/>
      <c r="M23" s="576"/>
      <c r="N23" s="576"/>
      <c r="O23" s="576"/>
      <c r="P23" s="576"/>
      <c r="Q23" s="576"/>
      <c r="R23" s="576"/>
      <c r="S23" s="576"/>
      <c r="T23" s="576"/>
      <c r="U23" s="576"/>
      <c r="V23" s="576"/>
      <c r="W23" s="576"/>
      <c r="X23" s="577"/>
    </row>
    <row r="24" spans="1:26" ht="30" customHeight="1" thickBot="1" x14ac:dyDescent="0.5">
      <c r="A24" s="319"/>
      <c r="B24" s="209">
        <v>106</v>
      </c>
      <c r="C24" s="124" t="s">
        <v>77</v>
      </c>
      <c r="D24" s="63"/>
      <c r="E24" s="61"/>
      <c r="F24" s="53" t="s">
        <v>287</v>
      </c>
      <c r="G24" s="64"/>
      <c r="H24" s="63"/>
      <c r="I24" s="61"/>
      <c r="J24" s="64"/>
      <c r="K24" s="64"/>
      <c r="L24" s="30" t="s">
        <v>287</v>
      </c>
      <c r="M24" s="61"/>
      <c r="N24" s="64"/>
      <c r="O24" s="64"/>
      <c r="P24" s="63"/>
      <c r="Q24" s="61"/>
      <c r="R24" s="64"/>
      <c r="S24" s="64"/>
      <c r="T24" s="63"/>
      <c r="U24" s="61"/>
      <c r="V24" s="64"/>
      <c r="W24" s="55"/>
      <c r="X24" s="320"/>
    </row>
    <row r="25" spans="1:26" ht="45" customHeight="1" x14ac:dyDescent="0.2">
      <c r="A25" s="319"/>
      <c r="B25" s="207" t="s">
        <v>414</v>
      </c>
      <c r="C25" s="125" t="s">
        <v>236</v>
      </c>
      <c r="D25" s="566"/>
      <c r="E25" s="568"/>
      <c r="F25" s="566"/>
      <c r="G25" s="568"/>
      <c r="H25" s="566"/>
      <c r="I25" s="568"/>
      <c r="J25" s="566"/>
      <c r="K25" s="568"/>
      <c r="L25" s="566"/>
      <c r="M25" s="568"/>
      <c r="N25" s="566"/>
      <c r="O25" s="568"/>
      <c r="P25" s="566"/>
      <c r="Q25" s="568"/>
      <c r="R25" s="566"/>
      <c r="S25" s="568"/>
      <c r="T25" s="566"/>
      <c r="U25" s="568"/>
      <c r="V25" s="566"/>
      <c r="W25" s="567"/>
      <c r="X25" s="321"/>
      <c r="Y25" s="33">
        <f t="shared" ref="Y25:Y39" si="0">COUNTIF(D25:W25,"a")+COUNTIF(D25:W25,"s")</f>
        <v>0</v>
      </c>
      <c r="Z25" s="164"/>
    </row>
    <row r="26" spans="1:26" ht="45" customHeight="1" x14ac:dyDescent="0.2">
      <c r="A26" s="319"/>
      <c r="B26" s="217" t="s">
        <v>415</v>
      </c>
      <c r="C26" s="126" t="s">
        <v>232</v>
      </c>
      <c r="D26" s="555"/>
      <c r="E26" s="556"/>
      <c r="F26" s="555"/>
      <c r="G26" s="556"/>
      <c r="H26" s="555"/>
      <c r="I26" s="556"/>
      <c r="J26" s="555"/>
      <c r="K26" s="556"/>
      <c r="L26" s="555"/>
      <c r="M26" s="556"/>
      <c r="N26" s="555"/>
      <c r="O26" s="556"/>
      <c r="P26" s="555"/>
      <c r="Q26" s="556"/>
      <c r="R26" s="555"/>
      <c r="S26" s="556"/>
      <c r="T26" s="555"/>
      <c r="U26" s="556"/>
      <c r="V26" s="555"/>
      <c r="W26" s="557"/>
      <c r="X26" s="321"/>
      <c r="Y26" s="33">
        <f t="shared" si="0"/>
        <v>0</v>
      </c>
      <c r="Z26" s="164"/>
    </row>
    <row r="27" spans="1:26" ht="45" customHeight="1" x14ac:dyDescent="0.2">
      <c r="A27" s="319"/>
      <c r="B27" s="217" t="s">
        <v>416</v>
      </c>
      <c r="C27" s="126" t="s">
        <v>235</v>
      </c>
      <c r="D27" s="555"/>
      <c r="E27" s="556"/>
      <c r="F27" s="555"/>
      <c r="G27" s="556"/>
      <c r="H27" s="555"/>
      <c r="I27" s="556"/>
      <c r="J27" s="555"/>
      <c r="K27" s="556"/>
      <c r="L27" s="555"/>
      <c r="M27" s="556"/>
      <c r="N27" s="555"/>
      <c r="O27" s="556"/>
      <c r="P27" s="555"/>
      <c r="Q27" s="556"/>
      <c r="R27" s="555"/>
      <c r="S27" s="556"/>
      <c r="T27" s="555"/>
      <c r="U27" s="556"/>
      <c r="V27" s="555"/>
      <c r="W27" s="557"/>
      <c r="X27" s="321"/>
      <c r="Y27" s="33">
        <f t="shared" si="0"/>
        <v>0</v>
      </c>
      <c r="Z27" s="164"/>
    </row>
    <row r="28" spans="1:26" ht="45" customHeight="1" x14ac:dyDescent="0.2">
      <c r="A28" s="319"/>
      <c r="B28" s="217" t="s">
        <v>417</v>
      </c>
      <c r="C28" s="126" t="s">
        <v>515</v>
      </c>
      <c r="D28" s="555"/>
      <c r="E28" s="556"/>
      <c r="F28" s="555"/>
      <c r="G28" s="556"/>
      <c r="H28" s="555"/>
      <c r="I28" s="556"/>
      <c r="J28" s="555"/>
      <c r="K28" s="556"/>
      <c r="L28" s="555"/>
      <c r="M28" s="556"/>
      <c r="N28" s="555"/>
      <c r="O28" s="556"/>
      <c r="P28" s="555"/>
      <c r="Q28" s="556"/>
      <c r="R28" s="555"/>
      <c r="S28" s="556"/>
      <c r="T28" s="555"/>
      <c r="U28" s="556"/>
      <c r="V28" s="555"/>
      <c r="W28" s="557"/>
      <c r="X28" s="321"/>
      <c r="Y28" s="33">
        <f t="shared" si="0"/>
        <v>0</v>
      </c>
      <c r="Z28" s="164"/>
    </row>
    <row r="29" spans="1:26" ht="45" customHeight="1" x14ac:dyDescent="0.2">
      <c r="A29" s="319"/>
      <c r="B29" s="217" t="s">
        <v>146</v>
      </c>
      <c r="C29" s="126" t="s">
        <v>246</v>
      </c>
      <c r="D29" s="555"/>
      <c r="E29" s="556"/>
      <c r="F29" s="555"/>
      <c r="G29" s="556"/>
      <c r="H29" s="555"/>
      <c r="I29" s="556"/>
      <c r="J29" s="555"/>
      <c r="K29" s="556"/>
      <c r="L29" s="555"/>
      <c r="M29" s="556"/>
      <c r="N29" s="555"/>
      <c r="O29" s="556"/>
      <c r="P29" s="555"/>
      <c r="Q29" s="556"/>
      <c r="R29" s="555"/>
      <c r="S29" s="556"/>
      <c r="T29" s="555"/>
      <c r="U29" s="556"/>
      <c r="V29" s="555"/>
      <c r="W29" s="557"/>
      <c r="X29" s="321"/>
      <c r="Y29" s="33">
        <f t="shared" si="0"/>
        <v>0</v>
      </c>
      <c r="Z29" s="164"/>
    </row>
    <row r="30" spans="1:26" ht="45" customHeight="1" x14ac:dyDescent="0.2">
      <c r="A30" s="319"/>
      <c r="B30" s="217" t="s">
        <v>147</v>
      </c>
      <c r="C30" s="126" t="s">
        <v>475</v>
      </c>
      <c r="D30" s="555"/>
      <c r="E30" s="556"/>
      <c r="F30" s="555"/>
      <c r="G30" s="556"/>
      <c r="H30" s="555"/>
      <c r="I30" s="556"/>
      <c r="J30" s="555"/>
      <c r="K30" s="556"/>
      <c r="L30" s="555"/>
      <c r="M30" s="556"/>
      <c r="N30" s="555"/>
      <c r="O30" s="556"/>
      <c r="P30" s="555"/>
      <c r="Q30" s="556"/>
      <c r="R30" s="555"/>
      <c r="S30" s="556"/>
      <c r="T30" s="555"/>
      <c r="U30" s="556"/>
      <c r="V30" s="555"/>
      <c r="W30" s="557"/>
      <c r="X30" s="321"/>
      <c r="Y30" s="33">
        <f t="shared" si="0"/>
        <v>0</v>
      </c>
      <c r="Z30" s="164"/>
    </row>
    <row r="31" spans="1:26" ht="27.95" customHeight="1" x14ac:dyDescent="0.2">
      <c r="A31" s="319"/>
      <c r="B31" s="217" t="s">
        <v>148</v>
      </c>
      <c r="C31" s="126" t="s">
        <v>247</v>
      </c>
      <c r="D31" s="555"/>
      <c r="E31" s="556"/>
      <c r="F31" s="555"/>
      <c r="G31" s="556"/>
      <c r="H31" s="555"/>
      <c r="I31" s="556"/>
      <c r="J31" s="555"/>
      <c r="K31" s="556"/>
      <c r="L31" s="555"/>
      <c r="M31" s="556"/>
      <c r="N31" s="555"/>
      <c r="O31" s="556"/>
      <c r="P31" s="555"/>
      <c r="Q31" s="556"/>
      <c r="R31" s="555"/>
      <c r="S31" s="556"/>
      <c r="T31" s="555"/>
      <c r="U31" s="556"/>
      <c r="V31" s="555"/>
      <c r="W31" s="557"/>
      <c r="X31" s="321"/>
      <c r="Y31" s="33">
        <f t="shared" si="0"/>
        <v>0</v>
      </c>
      <c r="Z31" s="164"/>
    </row>
    <row r="32" spans="1:26" ht="27.95" customHeight="1" x14ac:dyDescent="0.2">
      <c r="A32" s="319"/>
      <c r="B32" s="217" t="s">
        <v>149</v>
      </c>
      <c r="C32" s="126" t="s">
        <v>479</v>
      </c>
      <c r="D32" s="555"/>
      <c r="E32" s="556"/>
      <c r="F32" s="555"/>
      <c r="G32" s="556"/>
      <c r="H32" s="555"/>
      <c r="I32" s="556"/>
      <c r="J32" s="555"/>
      <c r="K32" s="556"/>
      <c r="L32" s="555"/>
      <c r="M32" s="556"/>
      <c r="N32" s="555"/>
      <c r="O32" s="556"/>
      <c r="P32" s="555"/>
      <c r="Q32" s="556"/>
      <c r="R32" s="555"/>
      <c r="S32" s="556"/>
      <c r="T32" s="555"/>
      <c r="U32" s="556"/>
      <c r="V32" s="555"/>
      <c r="W32" s="557"/>
      <c r="X32" s="321"/>
      <c r="Y32" s="33">
        <f t="shared" si="0"/>
        <v>0</v>
      </c>
      <c r="Z32" s="164"/>
    </row>
    <row r="33" spans="1:26" ht="27.95" customHeight="1" x14ac:dyDescent="0.2">
      <c r="A33" s="319"/>
      <c r="B33" s="217" t="s">
        <v>480</v>
      </c>
      <c r="C33" s="126" t="s">
        <v>481</v>
      </c>
      <c r="D33" s="555"/>
      <c r="E33" s="556"/>
      <c r="F33" s="555"/>
      <c r="G33" s="556"/>
      <c r="H33" s="555"/>
      <c r="I33" s="556"/>
      <c r="J33" s="555"/>
      <c r="K33" s="556"/>
      <c r="L33" s="555"/>
      <c r="M33" s="556"/>
      <c r="N33" s="555"/>
      <c r="O33" s="556"/>
      <c r="P33" s="555"/>
      <c r="Q33" s="556"/>
      <c r="R33" s="555"/>
      <c r="S33" s="556"/>
      <c r="T33" s="555"/>
      <c r="U33" s="556"/>
      <c r="V33" s="555"/>
      <c r="W33" s="557"/>
      <c r="X33" s="321"/>
      <c r="Y33" s="33">
        <f t="shared" si="0"/>
        <v>0</v>
      </c>
      <c r="Z33" s="164"/>
    </row>
    <row r="34" spans="1:26" ht="27.95" customHeight="1" x14ac:dyDescent="0.2">
      <c r="A34" s="319"/>
      <c r="B34" s="217" t="s">
        <v>482</v>
      </c>
      <c r="C34" s="126" t="s">
        <v>240</v>
      </c>
      <c r="D34" s="555"/>
      <c r="E34" s="556"/>
      <c r="F34" s="555"/>
      <c r="G34" s="556"/>
      <c r="H34" s="555"/>
      <c r="I34" s="556"/>
      <c r="J34" s="555"/>
      <c r="K34" s="556"/>
      <c r="L34" s="555"/>
      <c r="M34" s="556"/>
      <c r="N34" s="555"/>
      <c r="O34" s="556"/>
      <c r="P34" s="555"/>
      <c r="Q34" s="556"/>
      <c r="R34" s="555"/>
      <c r="S34" s="556"/>
      <c r="T34" s="555"/>
      <c r="U34" s="556"/>
      <c r="V34" s="555"/>
      <c r="W34" s="557"/>
      <c r="X34" s="321"/>
      <c r="Y34" s="33">
        <f t="shared" si="0"/>
        <v>0</v>
      </c>
      <c r="Z34" s="164"/>
    </row>
    <row r="35" spans="1:26" ht="27.95" customHeight="1" x14ac:dyDescent="0.2">
      <c r="A35" s="319"/>
      <c r="B35" s="217" t="s">
        <v>489</v>
      </c>
      <c r="C35" s="126" t="s">
        <v>444</v>
      </c>
      <c r="D35" s="555"/>
      <c r="E35" s="556"/>
      <c r="F35" s="555"/>
      <c r="G35" s="556"/>
      <c r="H35" s="555"/>
      <c r="I35" s="556"/>
      <c r="J35" s="555"/>
      <c r="K35" s="556"/>
      <c r="L35" s="555"/>
      <c r="M35" s="556"/>
      <c r="N35" s="555"/>
      <c r="O35" s="556"/>
      <c r="P35" s="555"/>
      <c r="Q35" s="556"/>
      <c r="R35" s="555"/>
      <c r="S35" s="556"/>
      <c r="T35" s="555"/>
      <c r="U35" s="556"/>
      <c r="V35" s="555"/>
      <c r="W35" s="557"/>
      <c r="X35" s="321"/>
      <c r="Y35" s="33">
        <f t="shared" si="0"/>
        <v>0</v>
      </c>
      <c r="Z35" s="164"/>
    </row>
    <row r="36" spans="1:26" s="3" customFormat="1" ht="45" customHeight="1" x14ac:dyDescent="0.2">
      <c r="A36" s="319"/>
      <c r="B36" s="217" t="s">
        <v>501</v>
      </c>
      <c r="C36" s="126" t="s">
        <v>462</v>
      </c>
      <c r="D36" s="555"/>
      <c r="E36" s="556"/>
      <c r="F36" s="555"/>
      <c r="G36" s="556"/>
      <c r="H36" s="555"/>
      <c r="I36" s="556"/>
      <c r="J36" s="555"/>
      <c r="K36" s="556"/>
      <c r="L36" s="555"/>
      <c r="M36" s="556"/>
      <c r="N36" s="555"/>
      <c r="O36" s="556"/>
      <c r="P36" s="555"/>
      <c r="Q36" s="556"/>
      <c r="R36" s="555"/>
      <c r="S36" s="556"/>
      <c r="T36" s="555"/>
      <c r="U36" s="556"/>
      <c r="V36" s="555"/>
      <c r="W36" s="557"/>
      <c r="X36" s="321"/>
      <c r="Y36" s="33">
        <f t="shared" si="0"/>
        <v>0</v>
      </c>
      <c r="Z36" s="164"/>
    </row>
    <row r="37" spans="1:26" ht="45" customHeight="1" x14ac:dyDescent="0.2">
      <c r="A37" s="319"/>
      <c r="B37" s="217" t="s">
        <v>463</v>
      </c>
      <c r="C37" s="126" t="s">
        <v>394</v>
      </c>
      <c r="D37" s="555"/>
      <c r="E37" s="556"/>
      <c r="F37" s="555"/>
      <c r="G37" s="556"/>
      <c r="H37" s="555"/>
      <c r="I37" s="556"/>
      <c r="J37" s="555"/>
      <c r="K37" s="556"/>
      <c r="L37" s="555"/>
      <c r="M37" s="556"/>
      <c r="N37" s="555"/>
      <c r="O37" s="556"/>
      <c r="P37" s="555"/>
      <c r="Q37" s="556"/>
      <c r="R37" s="555"/>
      <c r="S37" s="556"/>
      <c r="T37" s="555"/>
      <c r="U37" s="556"/>
      <c r="V37" s="555"/>
      <c r="W37" s="557"/>
      <c r="X37" s="321"/>
      <c r="Y37" s="33">
        <f t="shared" si="0"/>
        <v>0</v>
      </c>
      <c r="Z37" s="164"/>
    </row>
    <row r="38" spans="1:26" ht="45" customHeight="1" x14ac:dyDescent="0.2">
      <c r="A38" s="319"/>
      <c r="B38" s="223" t="s">
        <v>395</v>
      </c>
      <c r="C38" s="126" t="s">
        <v>119</v>
      </c>
      <c r="D38" s="555"/>
      <c r="E38" s="556"/>
      <c r="F38" s="555"/>
      <c r="G38" s="556"/>
      <c r="H38" s="555"/>
      <c r="I38" s="556"/>
      <c r="J38" s="555"/>
      <c r="K38" s="556"/>
      <c r="L38" s="555"/>
      <c r="M38" s="556"/>
      <c r="N38" s="555"/>
      <c r="O38" s="556"/>
      <c r="P38" s="555"/>
      <c r="Q38" s="556"/>
      <c r="R38" s="555"/>
      <c r="S38" s="556"/>
      <c r="T38" s="555"/>
      <c r="U38" s="556"/>
      <c r="V38" s="555"/>
      <c r="W38" s="557"/>
      <c r="X38" s="321"/>
      <c r="Y38" s="33">
        <f t="shared" si="0"/>
        <v>0</v>
      </c>
      <c r="Z38" s="164"/>
    </row>
    <row r="39" spans="1:26" ht="27.95" customHeight="1" thickBot="1" x14ac:dyDescent="0.25">
      <c r="A39" s="319"/>
      <c r="B39" s="223" t="s">
        <v>396</v>
      </c>
      <c r="C39" s="127" t="s">
        <v>474</v>
      </c>
      <c r="D39" s="548"/>
      <c r="E39" s="549"/>
      <c r="F39" s="548"/>
      <c r="G39" s="549"/>
      <c r="H39" s="548"/>
      <c r="I39" s="549"/>
      <c r="J39" s="548"/>
      <c r="K39" s="549"/>
      <c r="L39" s="548"/>
      <c r="M39" s="549"/>
      <c r="N39" s="548"/>
      <c r="O39" s="549"/>
      <c r="P39" s="548"/>
      <c r="Q39" s="549"/>
      <c r="R39" s="548"/>
      <c r="S39" s="549"/>
      <c r="T39" s="548"/>
      <c r="U39" s="549"/>
      <c r="V39" s="548"/>
      <c r="W39" s="560"/>
      <c r="X39" s="322"/>
      <c r="Y39" s="33">
        <f t="shared" si="0"/>
        <v>0</v>
      </c>
      <c r="Z39" s="164"/>
    </row>
    <row r="40" spans="1:26" s="3" customFormat="1" ht="30" customHeight="1" thickBot="1" x14ac:dyDescent="0.25">
      <c r="A40" s="319"/>
      <c r="B40" s="219">
        <v>107</v>
      </c>
      <c r="C40" s="310" t="s">
        <v>275</v>
      </c>
      <c r="D40" s="16"/>
      <c r="E40" s="11"/>
      <c r="F40" s="22" t="s">
        <v>287</v>
      </c>
      <c r="G40" s="13"/>
      <c r="H40" s="16" t="s">
        <v>287</v>
      </c>
      <c r="I40" s="11"/>
      <c r="J40" s="22" t="s">
        <v>287</v>
      </c>
      <c r="K40" s="13"/>
      <c r="L40" s="16" t="s">
        <v>287</v>
      </c>
      <c r="M40" s="11"/>
      <c r="N40" s="22" t="s">
        <v>287</v>
      </c>
      <c r="O40" s="13"/>
      <c r="P40" s="16" t="s">
        <v>287</v>
      </c>
      <c r="Q40" s="11"/>
      <c r="R40" s="12"/>
      <c r="S40" s="13"/>
      <c r="T40" s="10"/>
      <c r="U40" s="11"/>
      <c r="V40" s="22" t="s">
        <v>287</v>
      </c>
      <c r="W40" s="13"/>
      <c r="X40" s="21"/>
      <c r="Y40" s="49"/>
      <c r="Z40" s="49"/>
    </row>
    <row r="41" spans="1:26" ht="45" customHeight="1" x14ac:dyDescent="0.2">
      <c r="A41" s="319"/>
      <c r="B41" s="207" t="s">
        <v>397</v>
      </c>
      <c r="C41" s="128" t="s">
        <v>511</v>
      </c>
      <c r="D41" s="566"/>
      <c r="E41" s="568"/>
      <c r="F41" s="566"/>
      <c r="G41" s="568"/>
      <c r="H41" s="566"/>
      <c r="I41" s="568"/>
      <c r="J41" s="566"/>
      <c r="K41" s="568"/>
      <c r="L41" s="566"/>
      <c r="M41" s="568"/>
      <c r="N41" s="566"/>
      <c r="O41" s="568"/>
      <c r="P41" s="566"/>
      <c r="Q41" s="568"/>
      <c r="R41" s="566"/>
      <c r="S41" s="568"/>
      <c r="T41" s="566"/>
      <c r="U41" s="568"/>
      <c r="V41" s="566"/>
      <c r="W41" s="567"/>
      <c r="X41" s="321"/>
      <c r="Y41" s="33">
        <f>COUNTIF(D41:W41,"a")+COUNTIF(D41:W41,"s")</f>
        <v>0</v>
      </c>
      <c r="Z41" s="164"/>
    </row>
    <row r="42" spans="1:26" ht="45" customHeight="1" thickBot="1" x14ac:dyDescent="0.25">
      <c r="A42" s="319"/>
      <c r="B42" s="223" t="s">
        <v>398</v>
      </c>
      <c r="C42" s="121" t="s">
        <v>189</v>
      </c>
      <c r="D42" s="564"/>
      <c r="E42" s="565"/>
      <c r="F42" s="564"/>
      <c r="G42" s="565"/>
      <c r="H42" s="564"/>
      <c r="I42" s="565"/>
      <c r="J42" s="564"/>
      <c r="K42" s="565"/>
      <c r="L42" s="564"/>
      <c r="M42" s="565"/>
      <c r="N42" s="564"/>
      <c r="O42" s="565"/>
      <c r="P42" s="564"/>
      <c r="Q42" s="565"/>
      <c r="R42" s="564"/>
      <c r="S42" s="565"/>
      <c r="T42" s="564"/>
      <c r="U42" s="565"/>
      <c r="V42" s="564"/>
      <c r="W42" s="570"/>
      <c r="X42" s="321"/>
      <c r="Y42" s="33">
        <f>COUNTIF(D42:W42,"a")+COUNTIF(D42:W42,"s")</f>
        <v>0</v>
      </c>
      <c r="Z42" s="164"/>
    </row>
    <row r="43" spans="1:26" ht="30" customHeight="1" thickBot="1" x14ac:dyDescent="0.5">
      <c r="A43" s="319"/>
      <c r="B43" s="219">
        <v>108</v>
      </c>
      <c r="C43" s="115" t="s">
        <v>276</v>
      </c>
      <c r="D43" s="30" t="s">
        <v>287</v>
      </c>
      <c r="E43" s="65"/>
      <c r="F43" s="31" t="s">
        <v>287</v>
      </c>
      <c r="G43" s="66"/>
      <c r="H43" s="30" t="s">
        <v>287</v>
      </c>
      <c r="I43" s="65"/>
      <c r="J43" s="31" t="s">
        <v>287</v>
      </c>
      <c r="K43" s="66"/>
      <c r="L43" s="30" t="s">
        <v>287</v>
      </c>
      <c r="M43" s="65"/>
      <c r="N43" s="31" t="s">
        <v>287</v>
      </c>
      <c r="O43" s="66"/>
      <c r="P43" s="30" t="s">
        <v>287</v>
      </c>
      <c r="Q43" s="65"/>
      <c r="R43" s="67"/>
      <c r="S43" s="66"/>
      <c r="T43" s="30" t="s">
        <v>287</v>
      </c>
      <c r="U43" s="65"/>
      <c r="V43" s="31" t="s">
        <v>287</v>
      </c>
      <c r="W43" s="66"/>
      <c r="X43" s="32"/>
    </row>
    <row r="44" spans="1:26" ht="45" customHeight="1" x14ac:dyDescent="0.2">
      <c r="A44" s="319"/>
      <c r="B44" s="207" t="s">
        <v>399</v>
      </c>
      <c r="C44" s="128" t="s">
        <v>23</v>
      </c>
      <c r="D44" s="566"/>
      <c r="E44" s="568"/>
      <c r="F44" s="566"/>
      <c r="G44" s="568"/>
      <c r="H44" s="566"/>
      <c r="I44" s="568"/>
      <c r="J44" s="566"/>
      <c r="K44" s="568"/>
      <c r="L44" s="566"/>
      <c r="M44" s="568"/>
      <c r="N44" s="566"/>
      <c r="O44" s="568"/>
      <c r="P44" s="566"/>
      <c r="Q44" s="568"/>
      <c r="R44" s="566"/>
      <c r="S44" s="568"/>
      <c r="T44" s="566"/>
      <c r="U44" s="568"/>
      <c r="V44" s="566"/>
      <c r="W44" s="567"/>
      <c r="X44" s="321"/>
      <c r="Y44" s="33">
        <f>COUNTIF(D44:W44,"a")+COUNTIF(D44:W44,"s")</f>
        <v>0</v>
      </c>
      <c r="Z44" s="164"/>
    </row>
    <row r="45" spans="1:26" ht="45" customHeight="1" x14ac:dyDescent="0.2">
      <c r="A45" s="319"/>
      <c r="B45" s="217" t="s">
        <v>400</v>
      </c>
      <c r="C45" s="129" t="s">
        <v>44</v>
      </c>
      <c r="D45" s="555"/>
      <c r="E45" s="556"/>
      <c r="F45" s="555"/>
      <c r="G45" s="556"/>
      <c r="H45" s="555"/>
      <c r="I45" s="556"/>
      <c r="J45" s="555"/>
      <c r="K45" s="556"/>
      <c r="L45" s="555"/>
      <c r="M45" s="556"/>
      <c r="N45" s="555"/>
      <c r="O45" s="556"/>
      <c r="P45" s="555"/>
      <c r="Q45" s="556"/>
      <c r="R45" s="555"/>
      <c r="S45" s="556"/>
      <c r="T45" s="555"/>
      <c r="U45" s="556"/>
      <c r="V45" s="555"/>
      <c r="W45" s="557"/>
      <c r="X45" s="321"/>
      <c r="Y45" s="33">
        <f>COUNTIF(D45:W45,"a")+COUNTIF(D45:W45,"s")</f>
        <v>0</v>
      </c>
      <c r="Z45" s="164"/>
    </row>
    <row r="46" spans="1:26" ht="27.95" customHeight="1" x14ac:dyDescent="0.2">
      <c r="A46" s="319"/>
      <c r="B46" s="217" t="s">
        <v>401</v>
      </c>
      <c r="C46" s="129" t="s">
        <v>112</v>
      </c>
      <c r="D46" s="555"/>
      <c r="E46" s="556"/>
      <c r="F46" s="555"/>
      <c r="G46" s="556"/>
      <c r="H46" s="555"/>
      <c r="I46" s="556"/>
      <c r="J46" s="555"/>
      <c r="K46" s="556"/>
      <c r="L46" s="555"/>
      <c r="M46" s="556"/>
      <c r="N46" s="555"/>
      <c r="O46" s="556"/>
      <c r="P46" s="555"/>
      <c r="Q46" s="556"/>
      <c r="R46" s="555"/>
      <c r="S46" s="556"/>
      <c r="T46" s="555"/>
      <c r="U46" s="556"/>
      <c r="V46" s="555"/>
      <c r="W46" s="557"/>
      <c r="X46" s="321"/>
      <c r="Y46" s="33">
        <f>COUNTIF(D46:W46,"a")+COUNTIF(D46:W46,"s")</f>
        <v>0</v>
      </c>
      <c r="Z46" s="164"/>
    </row>
    <row r="47" spans="1:26" ht="27.95" customHeight="1" thickBot="1" x14ac:dyDescent="0.25">
      <c r="A47" s="327"/>
      <c r="B47" s="224" t="s">
        <v>402</v>
      </c>
      <c r="C47" s="265" t="s">
        <v>126</v>
      </c>
      <c r="D47" s="564"/>
      <c r="E47" s="565"/>
      <c r="F47" s="564"/>
      <c r="G47" s="565"/>
      <c r="H47" s="564"/>
      <c r="I47" s="565"/>
      <c r="J47" s="564"/>
      <c r="K47" s="565"/>
      <c r="L47" s="564"/>
      <c r="M47" s="565"/>
      <c r="N47" s="564"/>
      <c r="O47" s="565"/>
      <c r="P47" s="564"/>
      <c r="Q47" s="565"/>
      <c r="R47" s="564"/>
      <c r="S47" s="565"/>
      <c r="T47" s="564"/>
      <c r="U47" s="565"/>
      <c r="V47" s="564"/>
      <c r="W47" s="570"/>
      <c r="X47" s="328"/>
      <c r="Y47" s="33">
        <f>COUNTIF(D47:W47,"a")+COUNTIF(D47:W47,"s")</f>
        <v>0</v>
      </c>
      <c r="Z47" s="164"/>
    </row>
    <row r="48" spans="1:26" ht="33" customHeight="1" thickBot="1" x14ac:dyDescent="0.35">
      <c r="A48" s="395"/>
      <c r="B48" s="235">
        <v>100</v>
      </c>
      <c r="C48" s="575" t="s">
        <v>223</v>
      </c>
      <c r="D48" s="576"/>
      <c r="E48" s="576"/>
      <c r="F48" s="576"/>
      <c r="G48" s="576"/>
      <c r="H48" s="576"/>
      <c r="I48" s="576"/>
      <c r="J48" s="576"/>
      <c r="K48" s="576"/>
      <c r="L48" s="576"/>
      <c r="M48" s="576"/>
      <c r="N48" s="576"/>
      <c r="O48" s="576"/>
      <c r="P48" s="576"/>
      <c r="Q48" s="576"/>
      <c r="R48" s="576"/>
      <c r="S48" s="576"/>
      <c r="T48" s="576"/>
      <c r="U48" s="576"/>
      <c r="V48" s="576"/>
      <c r="W48" s="576"/>
      <c r="X48" s="577"/>
    </row>
    <row r="49" spans="1:26" ht="48" customHeight="1" thickBot="1" x14ac:dyDescent="0.5">
      <c r="A49" s="319"/>
      <c r="B49" s="219">
        <v>109</v>
      </c>
      <c r="C49" s="310" t="s">
        <v>477</v>
      </c>
      <c r="D49" s="30"/>
      <c r="E49" s="65"/>
      <c r="F49" s="31" t="s">
        <v>287</v>
      </c>
      <c r="G49" s="66"/>
      <c r="H49" s="30" t="s">
        <v>287</v>
      </c>
      <c r="I49" s="65"/>
      <c r="J49" s="31" t="s">
        <v>287</v>
      </c>
      <c r="K49" s="66"/>
      <c r="L49" s="30" t="s">
        <v>287</v>
      </c>
      <c r="M49" s="65"/>
      <c r="N49" s="31" t="s">
        <v>287</v>
      </c>
      <c r="O49" s="66"/>
      <c r="P49" s="30" t="s">
        <v>287</v>
      </c>
      <c r="Q49" s="65"/>
      <c r="R49" s="31"/>
      <c r="S49" s="66"/>
      <c r="T49" s="30"/>
      <c r="U49" s="65"/>
      <c r="V49" s="31" t="s">
        <v>287</v>
      </c>
      <c r="W49" s="66"/>
      <c r="X49" s="32"/>
    </row>
    <row r="50" spans="1:26" ht="27.95" customHeight="1" x14ac:dyDescent="0.2">
      <c r="A50" s="319"/>
      <c r="B50" s="207" t="s">
        <v>127</v>
      </c>
      <c r="C50" s="128" t="s">
        <v>128</v>
      </c>
      <c r="D50" s="566"/>
      <c r="E50" s="568"/>
      <c r="F50" s="566"/>
      <c r="G50" s="568"/>
      <c r="H50" s="566"/>
      <c r="I50" s="568"/>
      <c r="J50" s="566"/>
      <c r="K50" s="568"/>
      <c r="L50" s="566"/>
      <c r="M50" s="568"/>
      <c r="N50" s="566"/>
      <c r="O50" s="568"/>
      <c r="P50" s="566"/>
      <c r="Q50" s="568"/>
      <c r="R50" s="566"/>
      <c r="S50" s="568"/>
      <c r="T50" s="566"/>
      <c r="U50" s="568"/>
      <c r="V50" s="566"/>
      <c r="W50" s="567"/>
      <c r="X50" s="321"/>
      <c r="Y50" s="33">
        <f>COUNTIF(D50:W50,"a")+COUNTIF(D50:W50,"s")</f>
        <v>0</v>
      </c>
      <c r="Z50" s="164"/>
    </row>
    <row r="51" spans="1:26" ht="45" customHeight="1" x14ac:dyDescent="0.2">
      <c r="A51" s="319"/>
      <c r="B51" s="217" t="s">
        <v>129</v>
      </c>
      <c r="C51" s="129" t="s">
        <v>513</v>
      </c>
      <c r="D51" s="555"/>
      <c r="E51" s="556"/>
      <c r="F51" s="555"/>
      <c r="G51" s="556"/>
      <c r="H51" s="555"/>
      <c r="I51" s="556"/>
      <c r="J51" s="555"/>
      <c r="K51" s="556"/>
      <c r="L51" s="555"/>
      <c r="M51" s="556"/>
      <c r="N51" s="555"/>
      <c r="O51" s="556"/>
      <c r="P51" s="555"/>
      <c r="Q51" s="556"/>
      <c r="R51" s="555"/>
      <c r="S51" s="556"/>
      <c r="T51" s="555"/>
      <c r="U51" s="556"/>
      <c r="V51" s="555"/>
      <c r="W51" s="557"/>
      <c r="X51" s="321"/>
      <c r="Y51" s="33">
        <f>COUNTIF(D51:W51,"a")+COUNTIF(D51:W51,"s")</f>
        <v>0</v>
      </c>
      <c r="Z51" s="164"/>
    </row>
    <row r="52" spans="1:26" ht="27.95" customHeight="1" x14ac:dyDescent="0.2">
      <c r="A52" s="319"/>
      <c r="B52" s="217" t="s">
        <v>248</v>
      </c>
      <c r="C52" s="129" t="s">
        <v>1074</v>
      </c>
      <c r="D52" s="555"/>
      <c r="E52" s="556"/>
      <c r="F52" s="555"/>
      <c r="G52" s="556"/>
      <c r="H52" s="555"/>
      <c r="I52" s="556"/>
      <c r="J52" s="555"/>
      <c r="K52" s="556"/>
      <c r="L52" s="555"/>
      <c r="M52" s="556"/>
      <c r="N52" s="555"/>
      <c r="O52" s="556"/>
      <c r="P52" s="555"/>
      <c r="Q52" s="556"/>
      <c r="R52" s="555"/>
      <c r="S52" s="556"/>
      <c r="T52" s="555"/>
      <c r="U52" s="556"/>
      <c r="V52" s="555"/>
      <c r="W52" s="557"/>
      <c r="X52" s="321"/>
      <c r="Y52" s="33">
        <f>COUNTIF(D52:W52,"a")+COUNTIF(D52:W52,"s")</f>
        <v>0</v>
      </c>
      <c r="Z52" s="164"/>
    </row>
    <row r="53" spans="1:26" ht="27.95" customHeight="1" x14ac:dyDescent="0.2">
      <c r="A53" s="319"/>
      <c r="B53" s="217" t="s">
        <v>315</v>
      </c>
      <c r="C53" s="120" t="s">
        <v>45</v>
      </c>
      <c r="D53" s="555"/>
      <c r="E53" s="556"/>
      <c r="F53" s="555"/>
      <c r="G53" s="556"/>
      <c r="H53" s="555"/>
      <c r="I53" s="556"/>
      <c r="J53" s="555"/>
      <c r="K53" s="556"/>
      <c r="L53" s="555"/>
      <c r="M53" s="556"/>
      <c r="N53" s="555"/>
      <c r="O53" s="556"/>
      <c r="P53" s="555"/>
      <c r="Q53" s="556"/>
      <c r="R53" s="555"/>
      <c r="S53" s="556"/>
      <c r="T53" s="555"/>
      <c r="U53" s="556"/>
      <c r="V53" s="555"/>
      <c r="W53" s="557"/>
      <c r="X53" s="321"/>
      <c r="Y53" s="33">
        <f>COUNTIF(D53:W53,"a")+COUNTIF(D53:W53,"s")</f>
        <v>0</v>
      </c>
      <c r="Z53" s="164"/>
    </row>
    <row r="54" spans="1:26" ht="45" customHeight="1" thickBot="1" x14ac:dyDescent="0.25">
      <c r="A54" s="319"/>
      <c r="B54" s="223" t="s">
        <v>316</v>
      </c>
      <c r="C54" s="121" t="s">
        <v>330</v>
      </c>
      <c r="D54" s="564"/>
      <c r="E54" s="565"/>
      <c r="F54" s="564"/>
      <c r="G54" s="565"/>
      <c r="H54" s="564"/>
      <c r="I54" s="565"/>
      <c r="J54" s="564"/>
      <c r="K54" s="565"/>
      <c r="L54" s="564"/>
      <c r="M54" s="565"/>
      <c r="N54" s="564"/>
      <c r="O54" s="565"/>
      <c r="P54" s="564"/>
      <c r="Q54" s="565"/>
      <c r="R54" s="564"/>
      <c r="S54" s="565"/>
      <c r="T54" s="564"/>
      <c r="U54" s="565"/>
      <c r="V54" s="564"/>
      <c r="W54" s="570"/>
      <c r="X54" s="321"/>
      <c r="Y54" s="33">
        <f>COUNTIF(D54:W54,"a")+COUNTIF(D54:W54,"s")</f>
        <v>0</v>
      </c>
      <c r="Z54" s="164"/>
    </row>
    <row r="55" spans="1:26" ht="30" customHeight="1" thickBot="1" x14ac:dyDescent="0.5">
      <c r="A55" s="319"/>
      <c r="B55" s="219">
        <v>110</v>
      </c>
      <c r="C55" s="130" t="s">
        <v>191</v>
      </c>
      <c r="D55" s="30"/>
      <c r="E55" s="65"/>
      <c r="F55" s="31" t="s">
        <v>287</v>
      </c>
      <c r="G55" s="66"/>
      <c r="H55" s="30" t="s">
        <v>287</v>
      </c>
      <c r="I55" s="65"/>
      <c r="J55" s="31" t="s">
        <v>287</v>
      </c>
      <c r="K55" s="66"/>
      <c r="L55" s="30"/>
      <c r="M55" s="68"/>
      <c r="N55" s="31"/>
      <c r="O55" s="69"/>
      <c r="P55" s="30"/>
      <c r="Q55" s="68"/>
      <c r="R55" s="70"/>
      <c r="S55" s="69"/>
      <c r="T55" s="71"/>
      <c r="U55" s="68"/>
      <c r="V55" s="31"/>
      <c r="W55" s="69"/>
      <c r="X55" s="323"/>
      <c r="Y55" s="72"/>
    </row>
    <row r="56" spans="1:26" ht="27.95" customHeight="1" x14ac:dyDescent="0.2">
      <c r="A56" s="319"/>
      <c r="B56" s="207" t="s">
        <v>317</v>
      </c>
      <c r="C56" s="128" t="s">
        <v>49</v>
      </c>
      <c r="D56" s="566"/>
      <c r="E56" s="568"/>
      <c r="F56" s="566"/>
      <c r="G56" s="568"/>
      <c r="H56" s="566"/>
      <c r="I56" s="568"/>
      <c r="J56" s="566"/>
      <c r="K56" s="568"/>
      <c r="L56" s="566"/>
      <c r="M56" s="568"/>
      <c r="N56" s="566"/>
      <c r="O56" s="568"/>
      <c r="P56" s="566"/>
      <c r="Q56" s="568"/>
      <c r="R56" s="566"/>
      <c r="S56" s="568"/>
      <c r="T56" s="566"/>
      <c r="U56" s="568"/>
      <c r="V56" s="566"/>
      <c r="W56" s="567"/>
      <c r="X56" s="321"/>
      <c r="Y56" s="33">
        <f t="shared" ref="Y56:Y61" si="1">COUNTIF(D56:W56,"a")+COUNTIF(D56:W56,"s")</f>
        <v>0</v>
      </c>
      <c r="Z56" s="164"/>
    </row>
    <row r="57" spans="1:26" ht="27.95" customHeight="1" x14ac:dyDescent="0.2">
      <c r="A57" s="319"/>
      <c r="B57" s="217" t="s">
        <v>195</v>
      </c>
      <c r="C57" s="129" t="s">
        <v>190</v>
      </c>
      <c r="D57" s="555"/>
      <c r="E57" s="556"/>
      <c r="F57" s="555"/>
      <c r="G57" s="556"/>
      <c r="H57" s="555"/>
      <c r="I57" s="556"/>
      <c r="J57" s="555"/>
      <c r="K57" s="556"/>
      <c r="L57" s="555"/>
      <c r="M57" s="556"/>
      <c r="N57" s="555"/>
      <c r="O57" s="556"/>
      <c r="P57" s="555"/>
      <c r="Q57" s="556"/>
      <c r="R57" s="555"/>
      <c r="S57" s="556"/>
      <c r="T57" s="555"/>
      <c r="U57" s="556"/>
      <c r="V57" s="555"/>
      <c r="W57" s="557"/>
      <c r="X57" s="321"/>
      <c r="Y57" s="33">
        <f t="shared" si="1"/>
        <v>0</v>
      </c>
      <c r="Z57" s="164"/>
    </row>
    <row r="58" spans="1:26" ht="27.95" customHeight="1" x14ac:dyDescent="0.2">
      <c r="A58" s="319"/>
      <c r="B58" s="217" t="s">
        <v>196</v>
      </c>
      <c r="C58" s="120" t="s">
        <v>197</v>
      </c>
      <c r="D58" s="555"/>
      <c r="E58" s="556"/>
      <c r="F58" s="555"/>
      <c r="G58" s="556"/>
      <c r="H58" s="555"/>
      <c r="I58" s="556"/>
      <c r="J58" s="555"/>
      <c r="K58" s="556"/>
      <c r="L58" s="555"/>
      <c r="M58" s="556"/>
      <c r="N58" s="555"/>
      <c r="O58" s="556"/>
      <c r="P58" s="555"/>
      <c r="Q58" s="556"/>
      <c r="R58" s="555"/>
      <c r="S58" s="556"/>
      <c r="T58" s="555"/>
      <c r="U58" s="556"/>
      <c r="V58" s="555"/>
      <c r="W58" s="557"/>
      <c r="X58" s="321"/>
      <c r="Y58" s="33">
        <f t="shared" si="1"/>
        <v>0</v>
      </c>
      <c r="Z58" s="164"/>
    </row>
    <row r="59" spans="1:26" ht="27.95" customHeight="1" x14ac:dyDescent="0.2">
      <c r="A59" s="319"/>
      <c r="B59" s="223" t="s">
        <v>198</v>
      </c>
      <c r="C59" s="121" t="s">
        <v>199</v>
      </c>
      <c r="D59" s="555"/>
      <c r="E59" s="556"/>
      <c r="F59" s="555"/>
      <c r="G59" s="556"/>
      <c r="H59" s="555"/>
      <c r="I59" s="556"/>
      <c r="J59" s="555"/>
      <c r="K59" s="556"/>
      <c r="L59" s="555"/>
      <c r="M59" s="556"/>
      <c r="N59" s="555"/>
      <c r="O59" s="556"/>
      <c r="P59" s="555"/>
      <c r="Q59" s="556"/>
      <c r="R59" s="555"/>
      <c r="S59" s="556"/>
      <c r="T59" s="555"/>
      <c r="U59" s="556"/>
      <c r="V59" s="555"/>
      <c r="W59" s="557"/>
      <c r="X59" s="321"/>
      <c r="Y59" s="33">
        <f t="shared" si="1"/>
        <v>0</v>
      </c>
      <c r="Z59" s="164"/>
    </row>
    <row r="60" spans="1:26" ht="27.95" customHeight="1" x14ac:dyDescent="0.2">
      <c r="A60" s="319"/>
      <c r="B60" s="223" t="s">
        <v>200</v>
      </c>
      <c r="C60" s="121" t="s">
        <v>46</v>
      </c>
      <c r="D60" s="555"/>
      <c r="E60" s="556"/>
      <c r="F60" s="555"/>
      <c r="G60" s="556"/>
      <c r="H60" s="555"/>
      <c r="I60" s="556"/>
      <c r="J60" s="555"/>
      <c r="K60" s="556"/>
      <c r="L60" s="555"/>
      <c r="M60" s="556"/>
      <c r="N60" s="555"/>
      <c r="O60" s="556"/>
      <c r="P60" s="555"/>
      <c r="Q60" s="556"/>
      <c r="R60" s="555"/>
      <c r="S60" s="556"/>
      <c r="T60" s="555"/>
      <c r="U60" s="556"/>
      <c r="V60" s="555"/>
      <c r="W60" s="557"/>
      <c r="X60" s="321"/>
      <c r="Y60" s="33">
        <f t="shared" si="1"/>
        <v>0</v>
      </c>
      <c r="Z60" s="164"/>
    </row>
    <row r="61" spans="1:26" ht="45" customHeight="1" thickBot="1" x14ac:dyDescent="0.25">
      <c r="A61" s="319"/>
      <c r="B61" s="223" t="s">
        <v>201</v>
      </c>
      <c r="C61" s="121" t="s">
        <v>68</v>
      </c>
      <c r="D61" s="564"/>
      <c r="E61" s="565"/>
      <c r="F61" s="564"/>
      <c r="G61" s="565"/>
      <c r="H61" s="564"/>
      <c r="I61" s="565"/>
      <c r="J61" s="564"/>
      <c r="K61" s="565"/>
      <c r="L61" s="564"/>
      <c r="M61" s="565"/>
      <c r="N61" s="564"/>
      <c r="O61" s="565"/>
      <c r="P61" s="564"/>
      <c r="Q61" s="565"/>
      <c r="R61" s="564"/>
      <c r="S61" s="565"/>
      <c r="T61" s="564"/>
      <c r="U61" s="565"/>
      <c r="V61" s="564"/>
      <c r="W61" s="570"/>
      <c r="X61" s="321"/>
      <c r="Y61" s="33">
        <f t="shared" si="1"/>
        <v>0</v>
      </c>
      <c r="Z61" s="164"/>
    </row>
    <row r="62" spans="1:26" ht="30" customHeight="1" thickBot="1" x14ac:dyDescent="0.5">
      <c r="A62" s="319"/>
      <c r="B62" s="219">
        <v>111</v>
      </c>
      <c r="C62" s="115" t="s">
        <v>192</v>
      </c>
      <c r="D62" s="30"/>
      <c r="E62" s="65"/>
      <c r="F62" s="31" t="s">
        <v>287</v>
      </c>
      <c r="G62" s="66"/>
      <c r="H62" s="30"/>
      <c r="I62" s="65"/>
      <c r="J62" s="31"/>
      <c r="K62" s="66"/>
      <c r="L62" s="30"/>
      <c r="M62" s="65"/>
      <c r="N62" s="31"/>
      <c r="O62" s="66"/>
      <c r="P62" s="30"/>
      <c r="Q62" s="65"/>
      <c r="R62" s="31"/>
      <c r="S62" s="66"/>
      <c r="T62" s="30"/>
      <c r="U62" s="65"/>
      <c r="V62" s="31"/>
      <c r="W62" s="66"/>
      <c r="X62" s="32"/>
    </row>
    <row r="63" spans="1:26" ht="45" customHeight="1" x14ac:dyDescent="0.2">
      <c r="A63" s="319"/>
      <c r="B63" s="207" t="s">
        <v>151</v>
      </c>
      <c r="C63" s="132" t="s">
        <v>74</v>
      </c>
      <c r="D63" s="566"/>
      <c r="E63" s="568"/>
      <c r="F63" s="566"/>
      <c r="G63" s="568"/>
      <c r="H63" s="566"/>
      <c r="I63" s="568"/>
      <c r="J63" s="566"/>
      <c r="K63" s="568"/>
      <c r="L63" s="566"/>
      <c r="M63" s="568"/>
      <c r="N63" s="566"/>
      <c r="O63" s="568"/>
      <c r="P63" s="566"/>
      <c r="Q63" s="568"/>
      <c r="R63" s="566"/>
      <c r="S63" s="568"/>
      <c r="T63" s="566"/>
      <c r="U63" s="568"/>
      <c r="V63" s="566"/>
      <c r="W63" s="567"/>
      <c r="X63" s="321"/>
      <c r="Y63" s="33">
        <f>COUNTIF(D63:W63,"a")+COUNTIF(D63:W63,"s")</f>
        <v>0</v>
      </c>
      <c r="Z63" s="164"/>
    </row>
    <row r="64" spans="1:26" ht="27.95" customHeight="1" x14ac:dyDescent="0.2">
      <c r="A64" s="319"/>
      <c r="B64" s="217" t="s">
        <v>152</v>
      </c>
      <c r="C64" s="118" t="s">
        <v>451</v>
      </c>
      <c r="D64" s="555"/>
      <c r="E64" s="556"/>
      <c r="F64" s="555"/>
      <c r="G64" s="556"/>
      <c r="H64" s="555"/>
      <c r="I64" s="556"/>
      <c r="J64" s="555"/>
      <c r="K64" s="556"/>
      <c r="L64" s="555"/>
      <c r="M64" s="556"/>
      <c r="N64" s="555"/>
      <c r="O64" s="556"/>
      <c r="P64" s="555"/>
      <c r="Q64" s="556"/>
      <c r="R64" s="555"/>
      <c r="S64" s="556"/>
      <c r="T64" s="555"/>
      <c r="U64" s="556"/>
      <c r="V64" s="555"/>
      <c r="W64" s="557"/>
      <c r="X64" s="321"/>
      <c r="Y64" s="33">
        <f>COUNTIF(D64:W64,"a")+COUNTIF(D64:W64,"s")</f>
        <v>0</v>
      </c>
      <c r="Z64" s="164"/>
    </row>
    <row r="65" spans="1:26" ht="27.95" customHeight="1" x14ac:dyDescent="0.2">
      <c r="A65" s="319"/>
      <c r="B65" s="217" t="s">
        <v>452</v>
      </c>
      <c r="C65" s="121" t="s">
        <v>453</v>
      </c>
      <c r="D65" s="555"/>
      <c r="E65" s="556"/>
      <c r="F65" s="555"/>
      <c r="G65" s="556"/>
      <c r="H65" s="555"/>
      <c r="I65" s="556"/>
      <c r="J65" s="555"/>
      <c r="K65" s="556"/>
      <c r="L65" s="555"/>
      <c r="M65" s="556"/>
      <c r="N65" s="555"/>
      <c r="O65" s="556"/>
      <c r="P65" s="555"/>
      <c r="Q65" s="556"/>
      <c r="R65" s="555"/>
      <c r="S65" s="556"/>
      <c r="T65" s="555"/>
      <c r="U65" s="556"/>
      <c r="V65" s="555"/>
      <c r="W65" s="557"/>
      <c r="X65" s="321"/>
      <c r="Y65" s="33">
        <f>COUNTIF(D65:W65,"a")+COUNTIF(D65:W65,"s")</f>
        <v>0</v>
      </c>
      <c r="Z65" s="164"/>
    </row>
    <row r="66" spans="1:26" ht="27.95" customHeight="1" thickBot="1" x14ac:dyDescent="0.25">
      <c r="A66" s="319"/>
      <c r="B66" s="223" t="s">
        <v>257</v>
      </c>
      <c r="C66" s="118" t="s">
        <v>121</v>
      </c>
      <c r="D66" s="564"/>
      <c r="E66" s="565"/>
      <c r="F66" s="564"/>
      <c r="G66" s="565"/>
      <c r="H66" s="564"/>
      <c r="I66" s="565"/>
      <c r="J66" s="564"/>
      <c r="K66" s="565"/>
      <c r="L66" s="564"/>
      <c r="M66" s="565"/>
      <c r="N66" s="564"/>
      <c r="O66" s="565"/>
      <c r="P66" s="564"/>
      <c r="Q66" s="565"/>
      <c r="R66" s="564"/>
      <c r="S66" s="565"/>
      <c r="T66" s="564"/>
      <c r="U66" s="565"/>
      <c r="V66" s="564"/>
      <c r="W66" s="570"/>
      <c r="X66" s="321"/>
      <c r="Y66" s="33">
        <f>COUNTIF(D66:W66,"a")+COUNTIF(D66:W66,"s")</f>
        <v>0</v>
      </c>
      <c r="Z66" s="164"/>
    </row>
    <row r="67" spans="1:26" ht="30" customHeight="1" thickBot="1" x14ac:dyDescent="0.5">
      <c r="A67" s="319"/>
      <c r="B67" s="219">
        <v>112</v>
      </c>
      <c r="C67" s="115" t="s">
        <v>193</v>
      </c>
      <c r="D67" s="30" t="s">
        <v>287</v>
      </c>
      <c r="E67" s="65"/>
      <c r="F67" s="31" t="s">
        <v>287</v>
      </c>
      <c r="G67" s="66"/>
      <c r="H67" s="30" t="s">
        <v>287</v>
      </c>
      <c r="I67" s="65"/>
      <c r="J67" s="31" t="s">
        <v>287</v>
      </c>
      <c r="K67" s="66"/>
      <c r="L67" s="30" t="s">
        <v>287</v>
      </c>
      <c r="M67" s="65"/>
      <c r="N67" s="31" t="s">
        <v>287</v>
      </c>
      <c r="O67" s="66"/>
      <c r="P67" s="30" t="s">
        <v>287</v>
      </c>
      <c r="Q67" s="65"/>
      <c r="R67" s="31" t="s">
        <v>287</v>
      </c>
      <c r="S67" s="66"/>
      <c r="T67" s="30" t="s">
        <v>287</v>
      </c>
      <c r="U67" s="65"/>
      <c r="V67" s="31" t="s">
        <v>287</v>
      </c>
      <c r="W67" s="66"/>
      <c r="X67" s="32"/>
    </row>
    <row r="68" spans="1:26" ht="45" customHeight="1" x14ac:dyDescent="0.2">
      <c r="A68" s="319"/>
      <c r="B68" s="207" t="s">
        <v>258</v>
      </c>
      <c r="C68" s="128" t="s">
        <v>107</v>
      </c>
      <c r="D68" s="566"/>
      <c r="E68" s="568"/>
      <c r="F68" s="566"/>
      <c r="G68" s="568"/>
      <c r="H68" s="566"/>
      <c r="I68" s="568"/>
      <c r="J68" s="566"/>
      <c r="K68" s="568"/>
      <c r="L68" s="566"/>
      <c r="M68" s="568"/>
      <c r="N68" s="566"/>
      <c r="O68" s="568"/>
      <c r="P68" s="566"/>
      <c r="Q68" s="568"/>
      <c r="R68" s="566"/>
      <c r="S68" s="568"/>
      <c r="T68" s="566"/>
      <c r="U68" s="568"/>
      <c r="V68" s="566"/>
      <c r="W68" s="567"/>
      <c r="X68" s="321"/>
      <c r="Y68" s="33">
        <f>COUNTIF(D68:W68,"a")+COUNTIF(D68:W68,"s")</f>
        <v>0</v>
      </c>
      <c r="Z68" s="164"/>
    </row>
    <row r="69" spans="1:26" ht="45" customHeight="1" x14ac:dyDescent="0.2">
      <c r="A69" s="319"/>
      <c r="B69" s="217" t="s">
        <v>259</v>
      </c>
      <c r="C69" s="129" t="s">
        <v>139</v>
      </c>
      <c r="D69" s="555"/>
      <c r="E69" s="556"/>
      <c r="F69" s="555"/>
      <c r="G69" s="556"/>
      <c r="H69" s="555"/>
      <c r="I69" s="556"/>
      <c r="J69" s="555"/>
      <c r="K69" s="556"/>
      <c r="L69" s="555"/>
      <c r="M69" s="556"/>
      <c r="N69" s="555"/>
      <c r="O69" s="556"/>
      <c r="P69" s="555"/>
      <c r="Q69" s="556"/>
      <c r="R69" s="555"/>
      <c r="S69" s="556"/>
      <c r="T69" s="555"/>
      <c r="U69" s="556"/>
      <c r="V69" s="555"/>
      <c r="W69" s="557"/>
      <c r="X69" s="321"/>
      <c r="Y69" s="33">
        <f>COUNTIF(D69:W69,"a")+COUNTIF(D69:W69,"s")</f>
        <v>0</v>
      </c>
      <c r="Z69" s="164"/>
    </row>
    <row r="70" spans="1:26" ht="27.95" customHeight="1" x14ac:dyDescent="0.2">
      <c r="A70" s="319"/>
      <c r="B70" s="217" t="s">
        <v>260</v>
      </c>
      <c r="C70" s="131" t="s">
        <v>106</v>
      </c>
      <c r="D70" s="555"/>
      <c r="E70" s="556"/>
      <c r="F70" s="555"/>
      <c r="G70" s="556"/>
      <c r="H70" s="555"/>
      <c r="I70" s="556"/>
      <c r="J70" s="555"/>
      <c r="K70" s="556"/>
      <c r="L70" s="555"/>
      <c r="M70" s="556"/>
      <c r="N70" s="555"/>
      <c r="O70" s="556"/>
      <c r="P70" s="555"/>
      <c r="Q70" s="556"/>
      <c r="R70" s="555"/>
      <c r="S70" s="556"/>
      <c r="T70" s="555"/>
      <c r="U70" s="556"/>
      <c r="V70" s="555"/>
      <c r="W70" s="557"/>
      <c r="X70" s="321"/>
      <c r="Y70" s="33">
        <f>COUNTIF(D70:W70,"a")+COUNTIF(D70:W70,"s")</f>
        <v>0</v>
      </c>
      <c r="Z70" s="164"/>
    </row>
    <row r="71" spans="1:26" ht="45" customHeight="1" x14ac:dyDescent="0.2">
      <c r="A71" s="319"/>
      <c r="B71" s="214" t="s">
        <v>261</v>
      </c>
      <c r="C71" s="132" t="s">
        <v>264</v>
      </c>
      <c r="D71" s="555"/>
      <c r="E71" s="556"/>
      <c r="F71" s="555"/>
      <c r="G71" s="556"/>
      <c r="H71" s="555"/>
      <c r="I71" s="556"/>
      <c r="J71" s="555"/>
      <c r="K71" s="556"/>
      <c r="L71" s="555"/>
      <c r="M71" s="556"/>
      <c r="N71" s="555"/>
      <c r="O71" s="556"/>
      <c r="P71" s="555"/>
      <c r="Q71" s="556"/>
      <c r="R71" s="555"/>
      <c r="S71" s="556"/>
      <c r="T71" s="555"/>
      <c r="U71" s="556"/>
      <c r="V71" s="555"/>
      <c r="W71" s="557"/>
      <c r="X71" s="321"/>
      <c r="Y71" s="33">
        <f>COUNTIF(D71:W71,"a")+COUNTIF(D71:W71,"s")</f>
        <v>0</v>
      </c>
      <c r="Z71" s="164"/>
    </row>
    <row r="72" spans="1:26" ht="45" customHeight="1" thickBot="1" x14ac:dyDescent="0.25">
      <c r="A72" s="327"/>
      <c r="B72" s="224" t="s">
        <v>265</v>
      </c>
      <c r="C72" s="265" t="s">
        <v>375</v>
      </c>
      <c r="D72" s="564"/>
      <c r="E72" s="565"/>
      <c r="F72" s="564"/>
      <c r="G72" s="565"/>
      <c r="H72" s="564"/>
      <c r="I72" s="565"/>
      <c r="J72" s="564"/>
      <c r="K72" s="565"/>
      <c r="L72" s="564"/>
      <c r="M72" s="565"/>
      <c r="N72" s="564"/>
      <c r="O72" s="565"/>
      <c r="P72" s="564"/>
      <c r="Q72" s="565"/>
      <c r="R72" s="564"/>
      <c r="S72" s="565"/>
      <c r="T72" s="564"/>
      <c r="U72" s="565"/>
      <c r="V72" s="564"/>
      <c r="W72" s="570"/>
      <c r="X72" s="328"/>
      <c r="Y72" s="33">
        <f>COUNTIF(D72:W72,"a")+COUNTIF(D72:W72,"s")</f>
        <v>0</v>
      </c>
      <c r="Z72" s="164"/>
    </row>
    <row r="73" spans="1:26" ht="33" customHeight="1" thickBot="1" x14ac:dyDescent="0.35">
      <c r="A73" s="394"/>
      <c r="B73" s="314"/>
      <c r="C73" s="575" t="s">
        <v>194</v>
      </c>
      <c r="D73" s="576"/>
      <c r="E73" s="576"/>
      <c r="F73" s="576"/>
      <c r="G73" s="576"/>
      <c r="H73" s="576"/>
      <c r="I73" s="576"/>
      <c r="J73" s="576"/>
      <c r="K73" s="576"/>
      <c r="L73" s="576"/>
      <c r="M73" s="576"/>
      <c r="N73" s="576"/>
      <c r="O73" s="576"/>
      <c r="P73" s="576"/>
      <c r="Q73" s="576"/>
      <c r="R73" s="576"/>
      <c r="S73" s="576"/>
      <c r="T73" s="576"/>
      <c r="U73" s="576"/>
      <c r="V73" s="576"/>
      <c r="W73" s="576"/>
      <c r="X73" s="577"/>
    </row>
    <row r="74" spans="1:26" ht="33" customHeight="1" thickBot="1" x14ac:dyDescent="0.35">
      <c r="A74" s="373"/>
      <c r="B74" s="226">
        <v>200</v>
      </c>
      <c r="C74" s="582" t="s">
        <v>455</v>
      </c>
      <c r="D74" s="583"/>
      <c r="E74" s="583"/>
      <c r="F74" s="583"/>
      <c r="G74" s="583"/>
      <c r="H74" s="583"/>
      <c r="I74" s="583"/>
      <c r="J74" s="583"/>
      <c r="K74" s="583"/>
      <c r="L74" s="583"/>
      <c r="M74" s="583"/>
      <c r="N74" s="583"/>
      <c r="O74" s="583"/>
      <c r="P74" s="583"/>
      <c r="Q74" s="583"/>
      <c r="R74" s="583"/>
      <c r="S74" s="583"/>
      <c r="T74" s="583"/>
      <c r="U74" s="583"/>
      <c r="V74" s="583"/>
      <c r="W74" s="583"/>
      <c r="X74" s="574"/>
    </row>
    <row r="75" spans="1:26" ht="30" customHeight="1" thickBot="1" x14ac:dyDescent="0.5">
      <c r="A75" s="319"/>
      <c r="B75" s="230">
        <v>201</v>
      </c>
      <c r="C75" s="133" t="s">
        <v>202</v>
      </c>
      <c r="D75" s="74"/>
      <c r="E75" s="65"/>
      <c r="F75" s="67"/>
      <c r="G75" s="66"/>
      <c r="H75" s="30" t="s">
        <v>287</v>
      </c>
      <c r="I75" s="65"/>
      <c r="J75" s="31" t="s">
        <v>287</v>
      </c>
      <c r="K75" s="66"/>
      <c r="L75" s="30"/>
      <c r="M75" s="65"/>
      <c r="N75" s="31"/>
      <c r="O75" s="66"/>
      <c r="P75" s="74"/>
      <c r="Q75" s="65"/>
      <c r="R75" s="67"/>
      <c r="S75" s="66"/>
      <c r="T75" s="74"/>
      <c r="U75" s="65"/>
      <c r="V75" s="67"/>
      <c r="W75" s="66"/>
      <c r="X75" s="32"/>
    </row>
    <row r="76" spans="1:26" ht="27.95" customHeight="1" thickBot="1" x14ac:dyDescent="0.25">
      <c r="A76" s="319"/>
      <c r="B76" s="230" t="s">
        <v>434</v>
      </c>
      <c r="C76" s="134" t="s">
        <v>502</v>
      </c>
      <c r="D76" s="544"/>
      <c r="E76" s="545"/>
      <c r="F76" s="544"/>
      <c r="G76" s="545"/>
      <c r="H76" s="544"/>
      <c r="I76" s="545"/>
      <c r="J76" s="544"/>
      <c r="K76" s="545"/>
      <c r="L76" s="544"/>
      <c r="M76" s="545"/>
      <c r="N76" s="544"/>
      <c r="O76" s="545"/>
      <c r="P76" s="544"/>
      <c r="Q76" s="545"/>
      <c r="R76" s="544"/>
      <c r="S76" s="545"/>
      <c r="T76" s="544"/>
      <c r="U76" s="545"/>
      <c r="V76" s="544"/>
      <c r="W76" s="581"/>
      <c r="X76" s="321"/>
      <c r="Y76" s="33">
        <f>COUNTIF(D76:W76,"a")+COUNTIF(D76:W76,"s")</f>
        <v>0</v>
      </c>
      <c r="Z76" s="164"/>
    </row>
    <row r="77" spans="1:26" ht="30" customHeight="1" thickBot="1" x14ac:dyDescent="0.5">
      <c r="A77" s="319"/>
      <c r="B77" s="230">
        <v>211</v>
      </c>
      <c r="C77" s="133" t="s">
        <v>263</v>
      </c>
      <c r="D77" s="74"/>
      <c r="E77" s="65"/>
      <c r="F77" s="67"/>
      <c r="G77" s="66"/>
      <c r="H77" s="30" t="s">
        <v>287</v>
      </c>
      <c r="I77" s="65"/>
      <c r="J77" s="31" t="s">
        <v>287</v>
      </c>
      <c r="K77" s="66"/>
      <c r="L77" s="30"/>
      <c r="M77" s="65"/>
      <c r="N77" s="31"/>
      <c r="O77" s="66"/>
      <c r="P77" s="74"/>
      <c r="Q77" s="65"/>
      <c r="R77" s="67"/>
      <c r="S77" s="66"/>
      <c r="T77" s="74"/>
      <c r="U77" s="65"/>
      <c r="V77" s="67"/>
      <c r="W77" s="66"/>
      <c r="X77" s="32"/>
    </row>
    <row r="78" spans="1:26" ht="27.95" customHeight="1" thickBot="1" x14ac:dyDescent="0.25">
      <c r="A78" s="319"/>
      <c r="B78" s="214" t="s">
        <v>266</v>
      </c>
      <c r="C78" s="135" t="s">
        <v>140</v>
      </c>
      <c r="D78" s="546"/>
      <c r="E78" s="547"/>
      <c r="F78" s="546"/>
      <c r="G78" s="547"/>
      <c r="H78" s="546"/>
      <c r="I78" s="547"/>
      <c r="J78" s="546"/>
      <c r="K78" s="547"/>
      <c r="L78" s="546"/>
      <c r="M78" s="547"/>
      <c r="N78" s="546"/>
      <c r="O78" s="547"/>
      <c r="P78" s="546"/>
      <c r="Q78" s="547"/>
      <c r="R78" s="546"/>
      <c r="S78" s="547"/>
      <c r="T78" s="546"/>
      <c r="U78" s="547"/>
      <c r="V78" s="546"/>
      <c r="W78" s="571"/>
      <c r="X78" s="324"/>
      <c r="Y78" s="33">
        <f>COUNTIF(D78:W78,"a")+COUNTIF(D78:W78,"s")</f>
        <v>0</v>
      </c>
      <c r="Z78" s="164"/>
    </row>
    <row r="79" spans="1:26" ht="30" customHeight="1" thickBot="1" x14ac:dyDescent="0.5">
      <c r="A79" s="319"/>
      <c r="B79" s="230">
        <v>212</v>
      </c>
      <c r="C79" s="192" t="s">
        <v>456</v>
      </c>
      <c r="D79" s="74"/>
      <c r="E79" s="65"/>
      <c r="F79" s="67"/>
      <c r="G79" s="66"/>
      <c r="H79" s="30" t="s">
        <v>287</v>
      </c>
      <c r="I79" s="65"/>
      <c r="J79" s="31" t="s">
        <v>287</v>
      </c>
      <c r="K79" s="66"/>
      <c r="L79" s="30"/>
      <c r="M79" s="65"/>
      <c r="N79" s="31"/>
      <c r="O79" s="66"/>
      <c r="P79" s="74"/>
      <c r="Q79" s="65"/>
      <c r="R79" s="67"/>
      <c r="S79" s="66"/>
      <c r="T79" s="74"/>
      <c r="U79" s="65"/>
      <c r="V79" s="67"/>
      <c r="W79" s="66"/>
      <c r="X79" s="32"/>
    </row>
    <row r="80" spans="1:26" ht="27.95" customHeight="1" thickBot="1" x14ac:dyDescent="0.25">
      <c r="A80" s="319"/>
      <c r="B80" s="231" t="s">
        <v>267</v>
      </c>
      <c r="C80" s="136" t="s">
        <v>238</v>
      </c>
      <c r="D80" s="546"/>
      <c r="E80" s="547"/>
      <c r="F80" s="546"/>
      <c r="G80" s="547"/>
      <c r="H80" s="546"/>
      <c r="I80" s="547"/>
      <c r="J80" s="546"/>
      <c r="K80" s="547"/>
      <c r="L80" s="546"/>
      <c r="M80" s="547"/>
      <c r="N80" s="546"/>
      <c r="O80" s="547"/>
      <c r="P80" s="546"/>
      <c r="Q80" s="547"/>
      <c r="R80" s="546"/>
      <c r="S80" s="547"/>
      <c r="T80" s="546"/>
      <c r="U80" s="547"/>
      <c r="V80" s="546"/>
      <c r="W80" s="571"/>
      <c r="X80" s="324"/>
      <c r="Y80" s="33">
        <f>COUNTIF(D80:W80,"a")+COUNTIF(D80:W80,"s")</f>
        <v>0</v>
      </c>
      <c r="Z80" s="164"/>
    </row>
    <row r="81" spans="1:26" ht="30" customHeight="1" thickBot="1" x14ac:dyDescent="0.5">
      <c r="A81" s="319"/>
      <c r="B81" s="219" t="s">
        <v>84</v>
      </c>
      <c r="C81" s="310" t="s">
        <v>234</v>
      </c>
      <c r="D81" s="74"/>
      <c r="E81" s="65"/>
      <c r="F81" s="74"/>
      <c r="G81" s="66"/>
      <c r="H81" s="30"/>
      <c r="I81" s="65"/>
      <c r="J81" s="30" t="s">
        <v>287</v>
      </c>
      <c r="K81" s="66"/>
      <c r="L81" s="74"/>
      <c r="M81" s="65"/>
      <c r="N81" s="30" t="s">
        <v>287</v>
      </c>
      <c r="O81" s="66"/>
      <c r="P81" s="74"/>
      <c r="Q81" s="65"/>
      <c r="R81" s="67"/>
      <c r="S81" s="66"/>
      <c r="T81" s="74"/>
      <c r="U81" s="65"/>
      <c r="V81" s="67"/>
      <c r="W81" s="66"/>
      <c r="X81" s="32"/>
    </row>
    <row r="82" spans="1:26" ht="30" customHeight="1" thickBot="1" x14ac:dyDescent="0.25">
      <c r="A82" s="319"/>
      <c r="B82" s="216"/>
      <c r="C82" s="149" t="s">
        <v>604</v>
      </c>
      <c r="D82" s="552"/>
      <c r="E82" s="553"/>
      <c r="F82" s="553"/>
      <c r="G82" s="553"/>
      <c r="H82" s="553"/>
      <c r="I82" s="553"/>
      <c r="J82" s="553"/>
      <c r="K82" s="553"/>
      <c r="L82" s="553"/>
      <c r="M82" s="553"/>
      <c r="N82" s="553"/>
      <c r="O82" s="553"/>
      <c r="P82" s="553"/>
      <c r="Q82" s="553"/>
      <c r="R82" s="553"/>
      <c r="S82" s="553"/>
      <c r="T82" s="553"/>
      <c r="U82" s="553"/>
      <c r="V82" s="553"/>
      <c r="W82" s="553"/>
      <c r="X82" s="366"/>
      <c r="Y82" s="34"/>
    </row>
    <row r="83" spans="1:26" ht="67.7" customHeight="1" x14ac:dyDescent="0.2">
      <c r="A83" s="319"/>
      <c r="B83" s="217" t="s">
        <v>79</v>
      </c>
      <c r="C83" s="128" t="s">
        <v>605</v>
      </c>
      <c r="D83" s="550"/>
      <c r="E83" s="551"/>
      <c r="F83" s="550"/>
      <c r="G83" s="551"/>
      <c r="H83" s="550"/>
      <c r="I83" s="551"/>
      <c r="J83" s="550"/>
      <c r="K83" s="551"/>
      <c r="L83" s="550"/>
      <c r="M83" s="551"/>
      <c r="N83" s="550"/>
      <c r="O83" s="551"/>
      <c r="P83" s="550"/>
      <c r="Q83" s="551"/>
      <c r="R83" s="550"/>
      <c r="S83" s="551"/>
      <c r="T83" s="550"/>
      <c r="U83" s="551"/>
      <c r="V83" s="550"/>
      <c r="W83" s="554"/>
      <c r="X83" s="80"/>
      <c r="Y83" s="33">
        <f>COUNTIF(D83:W83,"a")+COUNTIF(D83:W83,"s")+COUNTIF(X83,"NA")</f>
        <v>0</v>
      </c>
      <c r="Z83" s="164"/>
    </row>
    <row r="84" spans="1:26" ht="106.5" customHeight="1" thickBot="1" x14ac:dyDescent="0.25">
      <c r="A84" s="319"/>
      <c r="B84" s="217" t="s">
        <v>80</v>
      </c>
      <c r="C84" s="121" t="s">
        <v>606</v>
      </c>
      <c r="D84" s="548"/>
      <c r="E84" s="549"/>
      <c r="F84" s="548"/>
      <c r="G84" s="549"/>
      <c r="H84" s="548"/>
      <c r="I84" s="549"/>
      <c r="J84" s="548"/>
      <c r="K84" s="549"/>
      <c r="L84" s="548"/>
      <c r="M84" s="549"/>
      <c r="N84" s="548"/>
      <c r="O84" s="549"/>
      <c r="P84" s="548"/>
      <c r="Q84" s="549"/>
      <c r="R84" s="548"/>
      <c r="S84" s="549"/>
      <c r="T84" s="548"/>
      <c r="U84" s="549"/>
      <c r="V84" s="548"/>
      <c r="W84" s="560"/>
      <c r="X84" s="326" t="str">
        <f>IF($X$83="na","na","")</f>
        <v/>
      </c>
      <c r="Y84" s="33">
        <f>COUNTIF(D84:W84,"a")+COUNTIF(D84:W84,"s")+COUNTIF(X84,"NA")</f>
        <v>0</v>
      </c>
      <c r="Z84" s="164"/>
    </row>
    <row r="85" spans="1:26" ht="30" customHeight="1" thickBot="1" x14ac:dyDescent="0.25">
      <c r="A85" s="319"/>
      <c r="B85" s="217"/>
      <c r="C85" s="149" t="s">
        <v>607</v>
      </c>
      <c r="D85" s="552"/>
      <c r="E85" s="553"/>
      <c r="F85" s="553"/>
      <c r="G85" s="553"/>
      <c r="H85" s="553"/>
      <c r="I85" s="553"/>
      <c r="J85" s="553"/>
      <c r="K85" s="553"/>
      <c r="L85" s="553"/>
      <c r="M85" s="553"/>
      <c r="N85" s="553"/>
      <c r="O85" s="553"/>
      <c r="P85" s="553"/>
      <c r="Q85" s="553"/>
      <c r="R85" s="553"/>
      <c r="S85" s="553"/>
      <c r="T85" s="553"/>
      <c r="U85" s="553"/>
      <c r="V85" s="553"/>
      <c r="W85" s="553"/>
      <c r="X85" s="366"/>
      <c r="Y85" s="34"/>
    </row>
    <row r="86" spans="1:26" ht="44.25" customHeight="1" x14ac:dyDescent="0.2">
      <c r="A86" s="319"/>
      <c r="B86" s="217" t="s">
        <v>81</v>
      </c>
      <c r="C86" s="128" t="s">
        <v>967</v>
      </c>
      <c r="D86" s="550"/>
      <c r="E86" s="551"/>
      <c r="F86" s="550"/>
      <c r="G86" s="551"/>
      <c r="H86" s="550"/>
      <c r="I86" s="551"/>
      <c r="J86" s="550"/>
      <c r="K86" s="551"/>
      <c r="L86" s="550"/>
      <c r="M86" s="551"/>
      <c r="N86" s="550"/>
      <c r="O86" s="551"/>
      <c r="P86" s="550"/>
      <c r="Q86" s="551"/>
      <c r="R86" s="550"/>
      <c r="S86" s="551"/>
      <c r="T86" s="550"/>
      <c r="U86" s="551"/>
      <c r="V86" s="550"/>
      <c r="W86" s="554"/>
      <c r="X86" s="81" t="str">
        <f>IF($X$83="na","na","")</f>
        <v/>
      </c>
      <c r="Y86" s="33">
        <f>COUNTIF(D86:W86,"a")+COUNTIF(D86:W86,"s")+COUNTIF(X86,"NA")</f>
        <v>0</v>
      </c>
      <c r="Z86" s="164"/>
    </row>
    <row r="87" spans="1:26" ht="67.7" customHeight="1" x14ac:dyDescent="0.2">
      <c r="A87" s="319"/>
      <c r="B87" s="217" t="s">
        <v>82</v>
      </c>
      <c r="C87" s="129" t="s">
        <v>608</v>
      </c>
      <c r="D87" s="555"/>
      <c r="E87" s="556"/>
      <c r="F87" s="555"/>
      <c r="G87" s="556"/>
      <c r="H87" s="555"/>
      <c r="I87" s="556"/>
      <c r="J87" s="555"/>
      <c r="K87" s="556"/>
      <c r="L87" s="555"/>
      <c r="M87" s="556"/>
      <c r="N87" s="555"/>
      <c r="O87" s="556"/>
      <c r="P87" s="555"/>
      <c r="Q87" s="556"/>
      <c r="R87" s="555"/>
      <c r="S87" s="556"/>
      <c r="T87" s="555"/>
      <c r="U87" s="556"/>
      <c r="V87" s="555"/>
      <c r="W87" s="557"/>
      <c r="X87" s="325" t="str">
        <f>IF($X$83="na","na","")</f>
        <v/>
      </c>
      <c r="Y87" s="33">
        <f>COUNTIF(D87:W87,"a")+COUNTIF(D87:W87,"s")+COUNTIF(X87,"NA")</f>
        <v>0</v>
      </c>
      <c r="Z87" s="164"/>
    </row>
    <row r="88" spans="1:26" ht="45" customHeight="1" thickBot="1" x14ac:dyDescent="0.25">
      <c r="A88" s="319"/>
      <c r="B88" s="224" t="s">
        <v>83</v>
      </c>
      <c r="C88" s="142" t="s">
        <v>273</v>
      </c>
      <c r="D88" s="548"/>
      <c r="E88" s="549"/>
      <c r="F88" s="548"/>
      <c r="G88" s="549"/>
      <c r="H88" s="548"/>
      <c r="I88" s="549"/>
      <c r="J88" s="548"/>
      <c r="K88" s="549"/>
      <c r="L88" s="548"/>
      <c r="M88" s="549"/>
      <c r="N88" s="548"/>
      <c r="O88" s="549"/>
      <c r="P88" s="548"/>
      <c r="Q88" s="549"/>
      <c r="R88" s="548"/>
      <c r="S88" s="549"/>
      <c r="T88" s="548"/>
      <c r="U88" s="549"/>
      <c r="V88" s="548"/>
      <c r="W88" s="560"/>
      <c r="X88" s="326" t="str">
        <f>IF($X$83="na","na","")</f>
        <v/>
      </c>
      <c r="Y88" s="33">
        <f>COUNTIF(D88:W88,"a")+COUNTIF(D88:W88,"s")+COUNTIF(X88,"NA")</f>
        <v>0</v>
      </c>
      <c r="Z88" s="164"/>
    </row>
    <row r="89" spans="1:26" ht="27" customHeight="1" thickBot="1" x14ac:dyDescent="0.5">
      <c r="A89" s="319"/>
      <c r="B89" s="219" t="s">
        <v>517</v>
      </c>
      <c r="C89" s="310" t="s">
        <v>518</v>
      </c>
      <c r="D89" s="74"/>
      <c r="E89" s="65"/>
      <c r="F89" s="74"/>
      <c r="G89" s="66"/>
      <c r="H89" s="30"/>
      <c r="I89" s="65"/>
      <c r="J89" s="30"/>
      <c r="K89" s="66"/>
      <c r="L89" s="74"/>
      <c r="M89" s="65"/>
      <c r="N89" s="30"/>
      <c r="O89" s="66"/>
      <c r="P89" s="74"/>
      <c r="Q89" s="65"/>
      <c r="R89" s="67"/>
      <c r="S89" s="66"/>
      <c r="T89" s="74"/>
      <c r="U89" s="65"/>
      <c r="V89" s="67"/>
      <c r="W89" s="66"/>
      <c r="X89" s="32"/>
    </row>
    <row r="90" spans="1:26" ht="48" customHeight="1" thickBot="1" x14ac:dyDescent="0.35">
      <c r="A90" s="319"/>
      <c r="B90" s="220"/>
      <c r="C90" s="419" t="s">
        <v>688</v>
      </c>
      <c r="D90" s="572"/>
      <c r="E90" s="573"/>
      <c r="F90" s="573"/>
      <c r="G90" s="573"/>
      <c r="H90" s="573"/>
      <c r="I90" s="573"/>
      <c r="J90" s="573"/>
      <c r="K90" s="573"/>
      <c r="L90" s="573"/>
      <c r="M90" s="573"/>
      <c r="N90" s="573"/>
      <c r="O90" s="573"/>
      <c r="P90" s="573"/>
      <c r="Q90" s="573"/>
      <c r="R90" s="573"/>
      <c r="S90" s="573"/>
      <c r="T90" s="573"/>
      <c r="U90" s="573"/>
      <c r="V90" s="573"/>
      <c r="W90" s="573"/>
      <c r="X90" s="574"/>
    </row>
    <row r="91" spans="1:26" ht="67.7" customHeight="1" x14ac:dyDescent="0.2">
      <c r="A91" s="319"/>
      <c r="B91" s="207" t="s">
        <v>520</v>
      </c>
      <c r="C91" s="128" t="s">
        <v>519</v>
      </c>
      <c r="D91" s="550"/>
      <c r="E91" s="563"/>
      <c r="F91" s="561"/>
      <c r="G91" s="563"/>
      <c r="H91" s="561"/>
      <c r="I91" s="563"/>
      <c r="J91" s="561"/>
      <c r="K91" s="563"/>
      <c r="L91" s="561"/>
      <c r="M91" s="563"/>
      <c r="N91" s="561"/>
      <c r="O91" s="563"/>
      <c r="P91" s="561"/>
      <c r="Q91" s="563"/>
      <c r="R91" s="561"/>
      <c r="S91" s="563"/>
      <c r="T91" s="561"/>
      <c r="U91" s="563"/>
      <c r="V91" s="561"/>
      <c r="W91" s="562"/>
      <c r="X91" s="41"/>
      <c r="Y91" s="33">
        <f>COUNTIF(D91:W91,"a")+COUNTIF(D91:W91,"s")+COUNTIF(X91,"NA")</f>
        <v>0</v>
      </c>
      <c r="Z91" s="371"/>
    </row>
    <row r="92" spans="1:26" ht="67.7" customHeight="1" thickBot="1" x14ac:dyDescent="0.25">
      <c r="A92" s="327"/>
      <c r="B92" s="224" t="s">
        <v>521</v>
      </c>
      <c r="C92" s="265" t="s">
        <v>522</v>
      </c>
      <c r="D92" s="564"/>
      <c r="E92" s="569"/>
      <c r="F92" s="558"/>
      <c r="G92" s="569"/>
      <c r="H92" s="558"/>
      <c r="I92" s="569"/>
      <c r="J92" s="558"/>
      <c r="K92" s="569"/>
      <c r="L92" s="558"/>
      <c r="M92" s="569"/>
      <c r="N92" s="558"/>
      <c r="O92" s="569"/>
      <c r="P92" s="558"/>
      <c r="Q92" s="569"/>
      <c r="R92" s="558"/>
      <c r="S92" s="569"/>
      <c r="T92" s="558"/>
      <c r="U92" s="569"/>
      <c r="V92" s="558"/>
      <c r="W92" s="559"/>
      <c r="X92" s="330"/>
      <c r="Y92" s="33">
        <f>COUNTIF(D92:W92,"a")+COUNTIF(D92:W92,"s")</f>
        <v>0</v>
      </c>
      <c r="Z92" s="371"/>
    </row>
    <row r="93" spans="1:26" ht="33" customHeight="1" thickBot="1" x14ac:dyDescent="0.35">
      <c r="A93" s="393"/>
      <c r="B93" s="235">
        <v>300</v>
      </c>
      <c r="C93" s="575" t="s">
        <v>457</v>
      </c>
      <c r="D93" s="576"/>
      <c r="E93" s="576"/>
      <c r="F93" s="576"/>
      <c r="G93" s="576"/>
      <c r="H93" s="576"/>
      <c r="I93" s="576"/>
      <c r="J93" s="576"/>
      <c r="K93" s="576"/>
      <c r="L93" s="576"/>
      <c r="M93" s="576"/>
      <c r="N93" s="576"/>
      <c r="O93" s="576"/>
      <c r="P93" s="576"/>
      <c r="Q93" s="576"/>
      <c r="R93" s="576"/>
      <c r="S93" s="576"/>
      <c r="T93" s="576"/>
      <c r="U93" s="576"/>
      <c r="V93" s="576"/>
      <c r="W93" s="576"/>
      <c r="X93" s="577"/>
    </row>
    <row r="94" spans="1:26" ht="30" customHeight="1" thickBot="1" x14ac:dyDescent="0.5">
      <c r="A94" s="319"/>
      <c r="B94" s="219">
        <v>301</v>
      </c>
      <c r="C94" s="310" t="s">
        <v>476</v>
      </c>
      <c r="D94" s="74"/>
      <c r="E94" s="65"/>
      <c r="F94" s="31" t="s">
        <v>287</v>
      </c>
      <c r="G94" s="66"/>
      <c r="H94" s="30"/>
      <c r="I94" s="65"/>
      <c r="J94" s="31" t="s">
        <v>287</v>
      </c>
      <c r="K94" s="66"/>
      <c r="L94" s="30"/>
      <c r="M94" s="65"/>
      <c r="N94" s="31" t="s">
        <v>287</v>
      </c>
      <c r="O94" s="66"/>
      <c r="P94" s="74"/>
      <c r="Q94" s="65"/>
      <c r="R94" s="67"/>
      <c r="S94" s="66"/>
      <c r="T94" s="74"/>
      <c r="U94" s="65"/>
      <c r="V94" s="67"/>
      <c r="W94" s="66"/>
      <c r="X94" s="32"/>
    </row>
    <row r="95" spans="1:26" ht="67.7" customHeight="1" thickBot="1" x14ac:dyDescent="0.25">
      <c r="A95" s="319"/>
      <c r="B95" s="215" t="s">
        <v>268</v>
      </c>
      <c r="C95" s="284" t="s">
        <v>450</v>
      </c>
      <c r="D95" s="544"/>
      <c r="E95" s="545"/>
      <c r="F95" s="544"/>
      <c r="G95" s="545"/>
      <c r="H95" s="544"/>
      <c r="I95" s="545"/>
      <c r="J95" s="544"/>
      <c r="K95" s="545"/>
      <c r="L95" s="544"/>
      <c r="M95" s="545"/>
      <c r="N95" s="544"/>
      <c r="O95" s="545"/>
      <c r="P95" s="544"/>
      <c r="Q95" s="545"/>
      <c r="R95" s="544"/>
      <c r="S95" s="545"/>
      <c r="T95" s="544"/>
      <c r="U95" s="545"/>
      <c r="V95" s="544"/>
      <c r="W95" s="581"/>
      <c r="X95" s="330"/>
      <c r="Y95" s="33">
        <f>COUNTIF(D95:W95,"a")+COUNTIF(D95:W95,"s")</f>
        <v>0</v>
      </c>
      <c r="Z95" s="164"/>
    </row>
    <row r="96" spans="1:26" ht="30" customHeight="1" thickBot="1" x14ac:dyDescent="0.5">
      <c r="A96" s="319"/>
      <c r="B96" s="215">
        <v>310</v>
      </c>
      <c r="C96" s="279" t="s">
        <v>314</v>
      </c>
      <c r="D96" s="315"/>
      <c r="E96" s="316"/>
      <c r="F96" s="27" t="s">
        <v>287</v>
      </c>
      <c r="G96" s="317"/>
      <c r="H96" s="27"/>
      <c r="I96" s="316"/>
      <c r="J96" s="28" t="s">
        <v>287</v>
      </c>
      <c r="K96" s="317"/>
      <c r="L96" s="315"/>
      <c r="M96" s="316"/>
      <c r="N96" s="28" t="s">
        <v>287</v>
      </c>
      <c r="O96" s="317"/>
      <c r="P96" s="315"/>
      <c r="Q96" s="316"/>
      <c r="R96" s="318"/>
      <c r="S96" s="317"/>
      <c r="T96" s="315"/>
      <c r="U96" s="316"/>
      <c r="V96" s="318"/>
      <c r="W96" s="317"/>
      <c r="X96" s="29"/>
    </row>
    <row r="97" spans="1:26" ht="27.95" customHeight="1" x14ac:dyDescent="0.2">
      <c r="A97" s="319"/>
      <c r="B97" s="207" t="s">
        <v>269</v>
      </c>
      <c r="C97" s="128" t="s">
        <v>381</v>
      </c>
      <c r="D97" s="566"/>
      <c r="E97" s="568"/>
      <c r="F97" s="566"/>
      <c r="G97" s="568"/>
      <c r="H97" s="566"/>
      <c r="I97" s="568"/>
      <c r="J97" s="566"/>
      <c r="K97" s="568"/>
      <c r="L97" s="566"/>
      <c r="M97" s="568"/>
      <c r="N97" s="566"/>
      <c r="O97" s="568"/>
      <c r="P97" s="566"/>
      <c r="Q97" s="568"/>
      <c r="R97" s="566"/>
      <c r="S97" s="568"/>
      <c r="T97" s="566"/>
      <c r="U97" s="568"/>
      <c r="V97" s="566"/>
      <c r="W97" s="567"/>
      <c r="X97" s="321"/>
      <c r="Y97" s="33">
        <f t="shared" ref="Y97:Y102" si="2">COUNTIF(D97:W97,"a")+COUNTIF(D97:W97,"s")</f>
        <v>0</v>
      </c>
      <c r="Z97" s="164"/>
    </row>
    <row r="98" spans="1:26" ht="27.95" customHeight="1" x14ac:dyDescent="0.2">
      <c r="A98" s="319"/>
      <c r="B98" s="217" t="s">
        <v>382</v>
      </c>
      <c r="C98" s="129" t="s">
        <v>383</v>
      </c>
      <c r="D98" s="555"/>
      <c r="E98" s="556"/>
      <c r="F98" s="555"/>
      <c r="G98" s="556"/>
      <c r="H98" s="555"/>
      <c r="I98" s="556"/>
      <c r="J98" s="555"/>
      <c r="K98" s="556"/>
      <c r="L98" s="555"/>
      <c r="M98" s="556"/>
      <c r="N98" s="555"/>
      <c r="O98" s="556"/>
      <c r="P98" s="555"/>
      <c r="Q98" s="556"/>
      <c r="R98" s="555"/>
      <c r="S98" s="556"/>
      <c r="T98" s="555"/>
      <c r="U98" s="556"/>
      <c r="V98" s="555"/>
      <c r="W98" s="557"/>
      <c r="X98" s="321"/>
      <c r="Y98" s="33">
        <f t="shared" si="2"/>
        <v>0</v>
      </c>
      <c r="Z98" s="164"/>
    </row>
    <row r="99" spans="1:26" ht="27.95" customHeight="1" x14ac:dyDescent="0.2">
      <c r="A99" s="319"/>
      <c r="B99" s="217" t="s">
        <v>348</v>
      </c>
      <c r="C99" s="129" t="s">
        <v>349</v>
      </c>
      <c r="D99" s="555"/>
      <c r="E99" s="556"/>
      <c r="F99" s="555"/>
      <c r="G99" s="556"/>
      <c r="H99" s="555"/>
      <c r="I99" s="556"/>
      <c r="J99" s="555"/>
      <c r="K99" s="556"/>
      <c r="L99" s="555"/>
      <c r="M99" s="556"/>
      <c r="N99" s="555"/>
      <c r="O99" s="556"/>
      <c r="P99" s="555"/>
      <c r="Q99" s="556"/>
      <c r="R99" s="555"/>
      <c r="S99" s="556"/>
      <c r="T99" s="555"/>
      <c r="U99" s="556"/>
      <c r="V99" s="555"/>
      <c r="W99" s="557"/>
      <c r="X99" s="321"/>
      <c r="Y99" s="33">
        <f t="shared" si="2"/>
        <v>0</v>
      </c>
      <c r="Z99" s="164"/>
    </row>
    <row r="100" spans="1:26" ht="45" customHeight="1" x14ac:dyDescent="0.2">
      <c r="A100" s="319"/>
      <c r="B100" s="217" t="s">
        <v>350</v>
      </c>
      <c r="C100" s="129" t="s">
        <v>40</v>
      </c>
      <c r="D100" s="555"/>
      <c r="E100" s="556"/>
      <c r="F100" s="555"/>
      <c r="G100" s="556"/>
      <c r="H100" s="555"/>
      <c r="I100" s="556"/>
      <c r="J100" s="555"/>
      <c r="K100" s="556"/>
      <c r="L100" s="555"/>
      <c r="M100" s="556"/>
      <c r="N100" s="555"/>
      <c r="O100" s="556"/>
      <c r="P100" s="555"/>
      <c r="Q100" s="556"/>
      <c r="R100" s="555"/>
      <c r="S100" s="556"/>
      <c r="T100" s="555"/>
      <c r="U100" s="556"/>
      <c r="V100" s="555"/>
      <c r="W100" s="557"/>
      <c r="X100" s="321"/>
      <c r="Y100" s="33">
        <f t="shared" si="2"/>
        <v>0</v>
      </c>
      <c r="Z100" s="164"/>
    </row>
    <row r="101" spans="1:26" ht="27.95" customHeight="1" x14ac:dyDescent="0.2">
      <c r="A101" s="319"/>
      <c r="B101" s="217" t="s">
        <v>351</v>
      </c>
      <c r="C101" s="129" t="s">
        <v>352</v>
      </c>
      <c r="D101" s="555"/>
      <c r="E101" s="556"/>
      <c r="F101" s="555"/>
      <c r="G101" s="556"/>
      <c r="H101" s="555"/>
      <c r="I101" s="556"/>
      <c r="J101" s="555"/>
      <c r="K101" s="556"/>
      <c r="L101" s="555"/>
      <c r="M101" s="556"/>
      <c r="N101" s="555"/>
      <c r="O101" s="556"/>
      <c r="P101" s="555"/>
      <c r="Q101" s="556"/>
      <c r="R101" s="555"/>
      <c r="S101" s="556"/>
      <c r="T101" s="555"/>
      <c r="U101" s="556"/>
      <c r="V101" s="555"/>
      <c r="W101" s="557"/>
      <c r="X101" s="321"/>
      <c r="Y101" s="33">
        <f t="shared" si="2"/>
        <v>0</v>
      </c>
      <c r="Z101" s="164"/>
    </row>
    <row r="102" spans="1:26" ht="45" customHeight="1" thickBot="1" x14ac:dyDescent="0.25">
      <c r="A102" s="319"/>
      <c r="B102" s="217" t="s">
        <v>353</v>
      </c>
      <c r="C102" s="138" t="s">
        <v>274</v>
      </c>
      <c r="D102" s="555"/>
      <c r="E102" s="556"/>
      <c r="F102" s="555"/>
      <c r="G102" s="556"/>
      <c r="H102" s="555"/>
      <c r="I102" s="556"/>
      <c r="J102" s="555"/>
      <c r="K102" s="556"/>
      <c r="L102" s="555"/>
      <c r="M102" s="556"/>
      <c r="N102" s="555"/>
      <c r="O102" s="556"/>
      <c r="P102" s="555"/>
      <c r="Q102" s="556"/>
      <c r="R102" s="555"/>
      <c r="S102" s="556"/>
      <c r="T102" s="555"/>
      <c r="U102" s="556"/>
      <c r="V102" s="555"/>
      <c r="W102" s="557"/>
      <c r="X102" s="321"/>
      <c r="Y102" s="33">
        <f t="shared" si="2"/>
        <v>0</v>
      </c>
      <c r="Z102" s="164"/>
    </row>
    <row r="103" spans="1:26" ht="30" customHeight="1" thickBot="1" x14ac:dyDescent="0.5">
      <c r="A103" s="319"/>
      <c r="B103" s="219">
        <v>350</v>
      </c>
      <c r="C103" s="310" t="s">
        <v>458</v>
      </c>
      <c r="D103" s="74"/>
      <c r="E103" s="65"/>
      <c r="F103" s="31" t="s">
        <v>287</v>
      </c>
      <c r="G103" s="65"/>
      <c r="H103" s="31" t="s">
        <v>287</v>
      </c>
      <c r="I103" s="65"/>
      <c r="J103" s="31" t="s">
        <v>287</v>
      </c>
      <c r="K103" s="66"/>
      <c r="L103" s="74"/>
      <c r="M103" s="65"/>
      <c r="N103" s="67"/>
      <c r="O103" s="66"/>
      <c r="P103" s="74"/>
      <c r="Q103" s="65"/>
      <c r="R103" s="67"/>
      <c r="S103" s="66"/>
      <c r="T103" s="74"/>
      <c r="U103" s="65"/>
      <c r="V103" s="67"/>
      <c r="W103" s="66"/>
      <c r="X103" s="32"/>
    </row>
    <row r="104" spans="1:26" ht="45" customHeight="1" x14ac:dyDescent="0.2">
      <c r="A104" s="319"/>
      <c r="B104" s="207" t="s">
        <v>48</v>
      </c>
      <c r="C104" s="128" t="s">
        <v>997</v>
      </c>
      <c r="D104" s="566"/>
      <c r="E104" s="568"/>
      <c r="F104" s="566"/>
      <c r="G104" s="568"/>
      <c r="H104" s="566"/>
      <c r="I104" s="568"/>
      <c r="J104" s="566"/>
      <c r="K104" s="568"/>
      <c r="L104" s="566"/>
      <c r="M104" s="568"/>
      <c r="N104" s="566"/>
      <c r="O104" s="568"/>
      <c r="P104" s="566"/>
      <c r="Q104" s="568"/>
      <c r="R104" s="566"/>
      <c r="S104" s="568"/>
      <c r="T104" s="566"/>
      <c r="U104" s="568"/>
      <c r="V104" s="566"/>
      <c r="W104" s="567"/>
      <c r="X104" s="321"/>
      <c r="Y104" s="33">
        <f>COUNTIF(D104:W104,"a")+COUNTIF(D104:W104,"s")</f>
        <v>0</v>
      </c>
      <c r="Z104" s="164"/>
    </row>
    <row r="105" spans="1:26" ht="45" customHeight="1" thickBot="1" x14ac:dyDescent="0.25">
      <c r="A105" s="327"/>
      <c r="B105" s="224" t="s">
        <v>548</v>
      </c>
      <c r="C105" s="265" t="s">
        <v>549</v>
      </c>
      <c r="D105" s="564"/>
      <c r="E105" s="565"/>
      <c r="F105" s="564"/>
      <c r="G105" s="565"/>
      <c r="H105" s="564"/>
      <c r="I105" s="565"/>
      <c r="J105" s="564"/>
      <c r="K105" s="565"/>
      <c r="L105" s="564"/>
      <c r="M105" s="565"/>
      <c r="N105" s="564"/>
      <c r="O105" s="565"/>
      <c r="P105" s="564"/>
      <c r="Q105" s="565"/>
      <c r="R105" s="564"/>
      <c r="S105" s="565"/>
      <c r="T105" s="564"/>
      <c r="U105" s="565"/>
      <c r="V105" s="564"/>
      <c r="W105" s="570"/>
      <c r="X105" s="328"/>
      <c r="Y105" s="33">
        <f>COUNTIF(D105:W105,"a")+COUNTIF(D105:W105,"s")</f>
        <v>0</v>
      </c>
      <c r="Z105" s="164"/>
    </row>
  </sheetData>
  <sheetProtection algorithmName="SHA-512" hashValue="SpdYauNqzndIdKEXKXm02XC6c0ZExuqA2ZkdUczZPG2vAtwDMGT/4vwtDOFZ8MN/j2l37VBIErSkSSBoGZrSzA==" saltValue="kwHSyz1St1IB/JNuaplBAA==" spinCount="100000" sheet="1" objects="1" scenarios="1"/>
  <mergeCells count="740">
    <mergeCell ref="R104:S104"/>
    <mergeCell ref="T104:U104"/>
    <mergeCell ref="J97:K97"/>
    <mergeCell ref="L97:M97"/>
    <mergeCell ref="N97:O97"/>
    <mergeCell ref="P97:Q97"/>
    <mergeCell ref="D98:E98"/>
    <mergeCell ref="F98:G98"/>
    <mergeCell ref="V104:W104"/>
    <mergeCell ref="V102:W102"/>
    <mergeCell ref="T101:U101"/>
    <mergeCell ref="V101:W101"/>
    <mergeCell ref="R101:S101"/>
    <mergeCell ref="N101:O101"/>
    <mergeCell ref="J98:K98"/>
    <mergeCell ref="L98:M98"/>
    <mergeCell ref="N98:O98"/>
    <mergeCell ref="T100:U100"/>
    <mergeCell ref="V100:W100"/>
    <mergeCell ref="R100:S100"/>
    <mergeCell ref="P98:Q98"/>
    <mergeCell ref="L101:M101"/>
    <mergeCell ref="L102:M102"/>
    <mergeCell ref="L100:M100"/>
    <mergeCell ref="D105:E105"/>
    <mergeCell ref="F105:G105"/>
    <mergeCell ref="H105:I105"/>
    <mergeCell ref="J105:K105"/>
    <mergeCell ref="L105:M105"/>
    <mergeCell ref="N105:O105"/>
    <mergeCell ref="P105:Q105"/>
    <mergeCell ref="R105:S105"/>
    <mergeCell ref="T105:U105"/>
    <mergeCell ref="V105:W105"/>
    <mergeCell ref="D104:E104"/>
    <mergeCell ref="F104:G104"/>
    <mergeCell ref="H104:I104"/>
    <mergeCell ref="J104:K104"/>
    <mergeCell ref="L104:M104"/>
    <mergeCell ref="N104:O104"/>
    <mergeCell ref="P104:Q104"/>
    <mergeCell ref="D92:E92"/>
    <mergeCell ref="F92:G92"/>
    <mergeCell ref="H92:I92"/>
    <mergeCell ref="J92:K92"/>
    <mergeCell ref="L92:M92"/>
    <mergeCell ref="N92:O92"/>
    <mergeCell ref="P92:Q92"/>
    <mergeCell ref="R92:S92"/>
    <mergeCell ref="D100:E100"/>
    <mergeCell ref="C93:X93"/>
    <mergeCell ref="V95:W95"/>
    <mergeCell ref="L95:M95"/>
    <mergeCell ref="J100:K100"/>
    <mergeCell ref="T99:U99"/>
    <mergeCell ref="R102:S102"/>
    <mergeCell ref="T102:U102"/>
    <mergeCell ref="V13:W13"/>
    <mergeCell ref="F78:G78"/>
    <mergeCell ref="H78:I78"/>
    <mergeCell ref="J78:K78"/>
    <mergeCell ref="C73:X73"/>
    <mergeCell ref="C74:X74"/>
    <mergeCell ref="T76:U76"/>
    <mergeCell ref="P76:Q76"/>
    <mergeCell ref="R76:S76"/>
    <mergeCell ref="V76:W76"/>
    <mergeCell ref="R26:S26"/>
    <mergeCell ref="T26:U26"/>
    <mergeCell ref="R21:S21"/>
    <mergeCell ref="T21:U21"/>
    <mergeCell ref="T22:U22"/>
    <mergeCell ref="H18:I18"/>
    <mergeCell ref="L18:M18"/>
    <mergeCell ref="T20:U20"/>
    <mergeCell ref="V14:W14"/>
    <mergeCell ref="T15:U15"/>
    <mergeCell ref="L14:M14"/>
    <mergeCell ref="T14:U14"/>
    <mergeCell ref="P21:Q21"/>
    <mergeCell ref="N13:O13"/>
    <mergeCell ref="F8:G8"/>
    <mergeCell ref="F9:G9"/>
    <mergeCell ref="D8:E8"/>
    <mergeCell ref="D9:E9"/>
    <mergeCell ref="J8:K8"/>
    <mergeCell ref="J10:K10"/>
    <mergeCell ref="N10:O10"/>
    <mergeCell ref="R10:S10"/>
    <mergeCell ref="A2:X2"/>
    <mergeCell ref="C4:X4"/>
    <mergeCell ref="D6:E6"/>
    <mergeCell ref="F6:G6"/>
    <mergeCell ref="P6:Q6"/>
    <mergeCell ref="R6:S6"/>
    <mergeCell ref="T6:U6"/>
    <mergeCell ref="V6:W6"/>
    <mergeCell ref="H6:I6"/>
    <mergeCell ref="J6:K6"/>
    <mergeCell ref="L6:M6"/>
    <mergeCell ref="N6:O6"/>
    <mergeCell ref="T13:U13"/>
    <mergeCell ref="T12:U12"/>
    <mergeCell ref="R13:S13"/>
    <mergeCell ref="J12:K12"/>
    <mergeCell ref="P9:Q9"/>
    <mergeCell ref="R9:S9"/>
    <mergeCell ref="P13:Q13"/>
    <mergeCell ref="R12:S12"/>
    <mergeCell ref="L13:M13"/>
    <mergeCell ref="T10:U10"/>
    <mergeCell ref="N14:O14"/>
    <mergeCell ref="P14:Q14"/>
    <mergeCell ref="R14:S14"/>
    <mergeCell ref="H20:I20"/>
    <mergeCell ref="J20:K20"/>
    <mergeCell ref="L20:M20"/>
    <mergeCell ref="N20:O20"/>
    <mergeCell ref="T17:U17"/>
    <mergeCell ref="J15:K15"/>
    <mergeCell ref="P15:Q15"/>
    <mergeCell ref="R15:S15"/>
    <mergeCell ref="P17:Q17"/>
    <mergeCell ref="J14:K14"/>
    <mergeCell ref="D12:E12"/>
    <mergeCell ref="V8:W8"/>
    <mergeCell ref="V9:W9"/>
    <mergeCell ref="V10:W10"/>
    <mergeCell ref="V12:W12"/>
    <mergeCell ref="T9:U9"/>
    <mergeCell ref="F10:G10"/>
    <mergeCell ref="H10:I10"/>
    <mergeCell ref="P10:Q10"/>
    <mergeCell ref="L10:M10"/>
    <mergeCell ref="F12:G12"/>
    <mergeCell ref="H12:I12"/>
    <mergeCell ref="L8:M8"/>
    <mergeCell ref="N8:O8"/>
    <mergeCell ref="J9:K9"/>
    <mergeCell ref="H9:I9"/>
    <mergeCell ref="L9:M9"/>
    <mergeCell ref="N9:O9"/>
    <mergeCell ref="R8:S8"/>
    <mergeCell ref="T8:U8"/>
    <mergeCell ref="N12:O12"/>
    <mergeCell ref="P12:Q12"/>
    <mergeCell ref="L12:M12"/>
    <mergeCell ref="D10:E10"/>
    <mergeCell ref="D13:E13"/>
    <mergeCell ref="F13:G13"/>
    <mergeCell ref="H13:I13"/>
    <mergeCell ref="J13:K13"/>
    <mergeCell ref="P8:Q8"/>
    <mergeCell ref="H8:I8"/>
    <mergeCell ref="V41:W41"/>
    <mergeCell ref="V39:W39"/>
    <mergeCell ref="J26:K26"/>
    <mergeCell ref="L26:M26"/>
    <mergeCell ref="L25:M25"/>
    <mergeCell ref="L17:M17"/>
    <mergeCell ref="N26:O26"/>
    <mergeCell ref="V18:W18"/>
    <mergeCell ref="P18:Q18"/>
    <mergeCell ref="V21:W21"/>
    <mergeCell ref="P22:Q22"/>
    <mergeCell ref="J17:K17"/>
    <mergeCell ref="N22:O22"/>
    <mergeCell ref="T18:U18"/>
    <mergeCell ref="P20:Q20"/>
    <mergeCell ref="L21:M21"/>
    <mergeCell ref="N21:O21"/>
    <mergeCell ref="V20:W20"/>
    <mergeCell ref="J22:K22"/>
    <mergeCell ref="L22:M22"/>
    <mergeCell ref="J21:K21"/>
    <mergeCell ref="R18:S18"/>
    <mergeCell ref="D41:E41"/>
    <mergeCell ref="F41:G41"/>
    <mergeCell ref="H41:I41"/>
    <mergeCell ref="J41:K41"/>
    <mergeCell ref="L41:M41"/>
    <mergeCell ref="N41:O41"/>
    <mergeCell ref="P41:Q41"/>
    <mergeCell ref="R41:S41"/>
    <mergeCell ref="N39:O39"/>
    <mergeCell ref="P39:Q39"/>
    <mergeCell ref="R39:S39"/>
    <mergeCell ref="P26:Q26"/>
    <mergeCell ref="N18:O18"/>
    <mergeCell ref="R20:S20"/>
    <mergeCell ref="J25:K25"/>
    <mergeCell ref="T41:U41"/>
    <mergeCell ref="V44:W44"/>
    <mergeCell ref="D50:E50"/>
    <mergeCell ref="F50:G50"/>
    <mergeCell ref="H50:I50"/>
    <mergeCell ref="J50:K50"/>
    <mergeCell ref="L50:M50"/>
    <mergeCell ref="N50:O50"/>
    <mergeCell ref="P50:Q50"/>
    <mergeCell ref="R50:S50"/>
    <mergeCell ref="T50:U50"/>
    <mergeCell ref="V50:W50"/>
    <mergeCell ref="D44:E44"/>
    <mergeCell ref="F44:G44"/>
    <mergeCell ref="H44:I44"/>
    <mergeCell ref="J44:K44"/>
    <mergeCell ref="L44:M44"/>
    <mergeCell ref="N44:O44"/>
    <mergeCell ref="P44:Q44"/>
    <mergeCell ref="R44:S44"/>
    <mergeCell ref="T44:U44"/>
    <mergeCell ref="C48:X48"/>
    <mergeCell ref="J42:K42"/>
    <mergeCell ref="L42:M42"/>
    <mergeCell ref="R58:S58"/>
    <mergeCell ref="T58:U58"/>
    <mergeCell ref="D58:E58"/>
    <mergeCell ref="F58:G58"/>
    <mergeCell ref="H58:I58"/>
    <mergeCell ref="J58:K58"/>
    <mergeCell ref="L58:M58"/>
    <mergeCell ref="N58:O58"/>
    <mergeCell ref="R60:S60"/>
    <mergeCell ref="T60:U60"/>
    <mergeCell ref="D59:E59"/>
    <mergeCell ref="V15:W15"/>
    <mergeCell ref="D39:E39"/>
    <mergeCell ref="F39:G39"/>
    <mergeCell ref="H39:I39"/>
    <mergeCell ref="J39:K39"/>
    <mergeCell ref="L39:M39"/>
    <mergeCell ref="T39:U39"/>
    <mergeCell ref="V17:W17"/>
    <mergeCell ref="T25:U25"/>
    <mergeCell ref="V25:W25"/>
    <mergeCell ref="C23:X23"/>
    <mergeCell ref="V22:W22"/>
    <mergeCell ref="R22:S22"/>
    <mergeCell ref="F21:G21"/>
    <mergeCell ref="H21:I21"/>
    <mergeCell ref="R17:S17"/>
    <mergeCell ref="L15:M15"/>
    <mergeCell ref="D15:E15"/>
    <mergeCell ref="D22:E22"/>
    <mergeCell ref="F22:G22"/>
    <mergeCell ref="H22:I22"/>
    <mergeCell ref="N17:O17"/>
    <mergeCell ref="J18:K18"/>
    <mergeCell ref="N15:O15"/>
    <mergeCell ref="N42:O42"/>
    <mergeCell ref="P42:Q42"/>
    <mergeCell ref="R42:S42"/>
    <mergeCell ref="T42:U42"/>
    <mergeCell ref="F83:G83"/>
    <mergeCell ref="J88:K88"/>
    <mergeCell ref="D90:X90"/>
    <mergeCell ref="D56:E56"/>
    <mergeCell ref="F56:G56"/>
    <mergeCell ref="H56:I56"/>
    <mergeCell ref="J56:K56"/>
    <mergeCell ref="L56:M56"/>
    <mergeCell ref="N56:O56"/>
    <mergeCell ref="T56:U56"/>
    <mergeCell ref="V68:W68"/>
    <mergeCell ref="V56:W56"/>
    <mergeCell ref="D63:E63"/>
    <mergeCell ref="F63:G63"/>
    <mergeCell ref="H63:I63"/>
    <mergeCell ref="J63:K63"/>
    <mergeCell ref="L63:M63"/>
    <mergeCell ref="J68:K68"/>
    <mergeCell ref="V47:W47"/>
    <mergeCell ref="D46:E46"/>
    <mergeCell ref="F46:G46"/>
    <mergeCell ref="H46:I46"/>
    <mergeCell ref="J46:K46"/>
    <mergeCell ref="L46:M46"/>
    <mergeCell ref="N46:O46"/>
    <mergeCell ref="P46:Q46"/>
    <mergeCell ref="R46:S46"/>
    <mergeCell ref="T46:U46"/>
    <mergeCell ref="V46:W46"/>
    <mergeCell ref="D47:E47"/>
    <mergeCell ref="F47:G47"/>
    <mergeCell ref="H47:I47"/>
    <mergeCell ref="J47:K47"/>
    <mergeCell ref="L47:M47"/>
    <mergeCell ref="N47:O47"/>
    <mergeCell ref="P47:Q47"/>
    <mergeCell ref="R47:S47"/>
    <mergeCell ref="T47:U47"/>
    <mergeCell ref="F72:G72"/>
    <mergeCell ref="H72:I72"/>
    <mergeCell ref="J72:K72"/>
    <mergeCell ref="R64:S64"/>
    <mergeCell ref="R69:S69"/>
    <mergeCell ref="R63:S63"/>
    <mergeCell ref="L66:M66"/>
    <mergeCell ref="N66:O66"/>
    <mergeCell ref="P66:Q66"/>
    <mergeCell ref="R66:S66"/>
    <mergeCell ref="P64:Q64"/>
    <mergeCell ref="J65:K65"/>
    <mergeCell ref="N65:O65"/>
    <mergeCell ref="P65:Q65"/>
    <mergeCell ref="R70:S70"/>
    <mergeCell ref="R72:S72"/>
    <mergeCell ref="P72:Q72"/>
    <mergeCell ref="L72:M72"/>
    <mergeCell ref="N72:O72"/>
    <mergeCell ref="L68:M68"/>
    <mergeCell ref="N68:O68"/>
    <mergeCell ref="L65:M65"/>
    <mergeCell ref="F66:G66"/>
    <mergeCell ref="H66:I66"/>
    <mergeCell ref="R68:S68"/>
    <mergeCell ref="L69:M69"/>
    <mergeCell ref="V72:W72"/>
    <mergeCell ref="T86:U86"/>
    <mergeCell ref="R80:S80"/>
    <mergeCell ref="N78:O78"/>
    <mergeCell ref="P78:Q78"/>
    <mergeCell ref="R78:S78"/>
    <mergeCell ref="V84:W84"/>
    <mergeCell ref="L86:M86"/>
    <mergeCell ref="P84:Q84"/>
    <mergeCell ref="R84:S84"/>
    <mergeCell ref="P70:Q70"/>
    <mergeCell ref="P68:Q68"/>
    <mergeCell ref="L70:M70"/>
    <mergeCell ref="N70:O70"/>
    <mergeCell ref="T84:U84"/>
    <mergeCell ref="T64:U64"/>
    <mergeCell ref="T65:U65"/>
    <mergeCell ref="V65:W65"/>
    <mergeCell ref="V66:W66"/>
    <mergeCell ref="T68:U68"/>
    <mergeCell ref="T80:U80"/>
    <mergeCell ref="V78:W78"/>
    <mergeCell ref="T70:U70"/>
    <mergeCell ref="V70:W70"/>
    <mergeCell ref="V80:W80"/>
    <mergeCell ref="T78:U78"/>
    <mergeCell ref="T66:U66"/>
    <mergeCell ref="T69:U69"/>
    <mergeCell ref="V71:W71"/>
    <mergeCell ref="V69:W69"/>
    <mergeCell ref="T72:U72"/>
    <mergeCell ref="T71:U71"/>
    <mergeCell ref="V64:W64"/>
    <mergeCell ref="D14:E14"/>
    <mergeCell ref="D26:E26"/>
    <mergeCell ref="F26:G26"/>
    <mergeCell ref="H26:I26"/>
    <mergeCell ref="D18:E18"/>
    <mergeCell ref="F15:G15"/>
    <mergeCell ref="D17:E17"/>
    <mergeCell ref="F17:G17"/>
    <mergeCell ref="H17:I17"/>
    <mergeCell ref="D21:E21"/>
    <mergeCell ref="F18:G18"/>
    <mergeCell ref="D25:E25"/>
    <mergeCell ref="F25:G25"/>
    <mergeCell ref="H25:I25"/>
    <mergeCell ref="H15:I15"/>
    <mergeCell ref="F14:G14"/>
    <mergeCell ref="H14:I14"/>
    <mergeCell ref="D20:E20"/>
    <mergeCell ref="F20:G20"/>
    <mergeCell ref="V26:W26"/>
    <mergeCell ref="N25:O25"/>
    <mergeCell ref="P25:Q25"/>
    <mergeCell ref="R25:S25"/>
    <mergeCell ref="D27:E27"/>
    <mergeCell ref="F27:G27"/>
    <mergeCell ref="H27:I27"/>
    <mergeCell ref="J27:K27"/>
    <mergeCell ref="L27:M27"/>
    <mergeCell ref="N27:O27"/>
    <mergeCell ref="P27:Q27"/>
    <mergeCell ref="R27:S27"/>
    <mergeCell ref="T27:U27"/>
    <mergeCell ref="V27:W27"/>
    <mergeCell ref="V28:W28"/>
    <mergeCell ref="D29:E29"/>
    <mergeCell ref="F29:G29"/>
    <mergeCell ref="H29:I29"/>
    <mergeCell ref="J29:K29"/>
    <mergeCell ref="L29:M29"/>
    <mergeCell ref="N29:O29"/>
    <mergeCell ref="P29:Q29"/>
    <mergeCell ref="R29:S29"/>
    <mergeCell ref="T29:U29"/>
    <mergeCell ref="V29:W29"/>
    <mergeCell ref="D28:E28"/>
    <mergeCell ref="F28:G28"/>
    <mergeCell ref="H28:I28"/>
    <mergeCell ref="J28:K28"/>
    <mergeCell ref="L28:M28"/>
    <mergeCell ref="N28:O28"/>
    <mergeCell ref="P28:Q28"/>
    <mergeCell ref="R28:S28"/>
    <mergeCell ref="T28:U28"/>
    <mergeCell ref="V30:W30"/>
    <mergeCell ref="D31:E31"/>
    <mergeCell ref="F31:G31"/>
    <mergeCell ref="H31:I31"/>
    <mergeCell ref="J31:K31"/>
    <mergeCell ref="L31:M31"/>
    <mergeCell ref="N31:O31"/>
    <mergeCell ref="P31:Q31"/>
    <mergeCell ref="R31:S31"/>
    <mergeCell ref="T31:U31"/>
    <mergeCell ref="V31:W31"/>
    <mergeCell ref="D30:E30"/>
    <mergeCell ref="F30:G30"/>
    <mergeCell ref="H30:I30"/>
    <mergeCell ref="J30:K30"/>
    <mergeCell ref="L30:M30"/>
    <mergeCell ref="N30:O30"/>
    <mergeCell ref="P30:Q30"/>
    <mergeCell ref="R30:S30"/>
    <mergeCell ref="T30:U30"/>
    <mergeCell ref="V32:W32"/>
    <mergeCell ref="D33:E33"/>
    <mergeCell ref="F33:G33"/>
    <mergeCell ref="H33:I33"/>
    <mergeCell ref="J33:K33"/>
    <mergeCell ref="L33:M33"/>
    <mergeCell ref="N33:O33"/>
    <mergeCell ref="P33:Q33"/>
    <mergeCell ref="R33:S33"/>
    <mergeCell ref="T33:U33"/>
    <mergeCell ref="V33:W33"/>
    <mergeCell ref="D32:E32"/>
    <mergeCell ref="F32:G32"/>
    <mergeCell ref="H32:I32"/>
    <mergeCell ref="J32:K32"/>
    <mergeCell ref="L32:M32"/>
    <mergeCell ref="N32:O32"/>
    <mergeCell ref="P32:Q32"/>
    <mergeCell ref="R32:S32"/>
    <mergeCell ref="T32:U32"/>
    <mergeCell ref="V34:W34"/>
    <mergeCell ref="D35:E35"/>
    <mergeCell ref="F35:G35"/>
    <mergeCell ref="H35:I35"/>
    <mergeCell ref="J35:K35"/>
    <mergeCell ref="L35:M35"/>
    <mergeCell ref="N35:O35"/>
    <mergeCell ref="P35:Q35"/>
    <mergeCell ref="R35:S35"/>
    <mergeCell ref="T35:U35"/>
    <mergeCell ref="V35:W35"/>
    <mergeCell ref="D34:E34"/>
    <mergeCell ref="F34:G34"/>
    <mergeCell ref="H34:I34"/>
    <mergeCell ref="J34:K34"/>
    <mergeCell ref="L34:M34"/>
    <mergeCell ref="N34:O34"/>
    <mergeCell ref="P34:Q34"/>
    <mergeCell ref="R34:S34"/>
    <mergeCell ref="T34:U34"/>
    <mergeCell ref="V36:W36"/>
    <mergeCell ref="D37:E37"/>
    <mergeCell ref="F37:G37"/>
    <mergeCell ref="H37:I37"/>
    <mergeCell ref="J37:K37"/>
    <mergeCell ref="L37:M37"/>
    <mergeCell ref="N37:O37"/>
    <mergeCell ref="P37:Q37"/>
    <mergeCell ref="R37:S37"/>
    <mergeCell ref="T37:U37"/>
    <mergeCell ref="V37:W37"/>
    <mergeCell ref="D36:E36"/>
    <mergeCell ref="F36:G36"/>
    <mergeCell ref="H36:I36"/>
    <mergeCell ref="J36:K36"/>
    <mergeCell ref="L36:M36"/>
    <mergeCell ref="N36:O36"/>
    <mergeCell ref="P36:Q36"/>
    <mergeCell ref="R36:S36"/>
    <mergeCell ref="T36:U36"/>
    <mergeCell ref="V38:W38"/>
    <mergeCell ref="D45:E45"/>
    <mergeCell ref="F45:G45"/>
    <mergeCell ref="H45:I45"/>
    <mergeCell ref="J45:K45"/>
    <mergeCell ref="L45:M45"/>
    <mergeCell ref="N45:O45"/>
    <mergeCell ref="P45:Q45"/>
    <mergeCell ref="R45:S45"/>
    <mergeCell ref="T45:U45"/>
    <mergeCell ref="V45:W45"/>
    <mergeCell ref="D38:E38"/>
    <mergeCell ref="F38:G38"/>
    <mergeCell ref="H38:I38"/>
    <mergeCell ref="J38:K38"/>
    <mergeCell ref="L38:M38"/>
    <mergeCell ref="N38:O38"/>
    <mergeCell ref="P38:Q38"/>
    <mergeCell ref="R38:S38"/>
    <mergeCell ref="T38:U38"/>
    <mergeCell ref="V42:W42"/>
    <mergeCell ref="D42:E42"/>
    <mergeCell ref="F42:G42"/>
    <mergeCell ref="H42:I42"/>
    <mergeCell ref="V51:W51"/>
    <mergeCell ref="D52:E52"/>
    <mergeCell ref="F52:G52"/>
    <mergeCell ref="H52:I52"/>
    <mergeCell ref="J52:K52"/>
    <mergeCell ref="L52:M52"/>
    <mergeCell ref="N52:O52"/>
    <mergeCell ref="P52:Q52"/>
    <mergeCell ref="R52:S52"/>
    <mergeCell ref="T52:U52"/>
    <mergeCell ref="V52:W52"/>
    <mergeCell ref="D51:E51"/>
    <mergeCell ref="F51:G51"/>
    <mergeCell ref="H51:I51"/>
    <mergeCell ref="J51:K51"/>
    <mergeCell ref="L51:M51"/>
    <mergeCell ref="N51:O51"/>
    <mergeCell ref="P51:Q51"/>
    <mergeCell ref="R51:S51"/>
    <mergeCell ref="T51:U51"/>
    <mergeCell ref="D53:E53"/>
    <mergeCell ref="F53:G53"/>
    <mergeCell ref="H53:I53"/>
    <mergeCell ref="J53:K53"/>
    <mergeCell ref="L53:M53"/>
    <mergeCell ref="N53:O53"/>
    <mergeCell ref="D57:E57"/>
    <mergeCell ref="F57:G57"/>
    <mergeCell ref="H57:I57"/>
    <mergeCell ref="J57:K57"/>
    <mergeCell ref="L57:M57"/>
    <mergeCell ref="N57:O57"/>
    <mergeCell ref="D54:E54"/>
    <mergeCell ref="F54:G54"/>
    <mergeCell ref="H54:I54"/>
    <mergeCell ref="J54:K54"/>
    <mergeCell ref="L54:M54"/>
    <mergeCell ref="N54:O54"/>
    <mergeCell ref="V63:W63"/>
    <mergeCell ref="P53:Q53"/>
    <mergeCell ref="R53:S53"/>
    <mergeCell ref="T53:U53"/>
    <mergeCell ref="V53:W53"/>
    <mergeCell ref="V54:W54"/>
    <mergeCell ref="P54:Q54"/>
    <mergeCell ref="R54:S54"/>
    <mergeCell ref="T54:U54"/>
    <mergeCell ref="R59:S59"/>
    <mergeCell ref="T59:U59"/>
    <mergeCell ref="T57:U57"/>
    <mergeCell ref="P58:Q58"/>
    <mergeCell ref="V58:W58"/>
    <mergeCell ref="P59:Q59"/>
    <mergeCell ref="P56:Q56"/>
    <mergeCell ref="R56:S56"/>
    <mergeCell ref="P61:Q61"/>
    <mergeCell ref="R61:S61"/>
    <mergeCell ref="R57:S57"/>
    <mergeCell ref="T63:U63"/>
    <mergeCell ref="V57:W57"/>
    <mergeCell ref="V61:W61"/>
    <mergeCell ref="P57:Q57"/>
    <mergeCell ref="T61:U61"/>
    <mergeCell ref="V59:W59"/>
    <mergeCell ref="D60:E60"/>
    <mergeCell ref="F60:G60"/>
    <mergeCell ref="H60:I60"/>
    <mergeCell ref="J60:K60"/>
    <mergeCell ref="L60:M60"/>
    <mergeCell ref="N60:O60"/>
    <mergeCell ref="P60:Q60"/>
    <mergeCell ref="V60:W60"/>
    <mergeCell ref="D61:E61"/>
    <mergeCell ref="F61:G61"/>
    <mergeCell ref="H61:I61"/>
    <mergeCell ref="J61:K61"/>
    <mergeCell ref="L61:M61"/>
    <mergeCell ref="N61:O61"/>
    <mergeCell ref="L59:M59"/>
    <mergeCell ref="N59:O59"/>
    <mergeCell ref="F59:G59"/>
    <mergeCell ref="H59:I59"/>
    <mergeCell ref="J59:K59"/>
    <mergeCell ref="D64:E64"/>
    <mergeCell ref="F64:G64"/>
    <mergeCell ref="H64:I64"/>
    <mergeCell ref="J64:K64"/>
    <mergeCell ref="L64:M64"/>
    <mergeCell ref="N64:O64"/>
    <mergeCell ref="N63:O63"/>
    <mergeCell ref="P63:Q63"/>
    <mergeCell ref="D65:E65"/>
    <mergeCell ref="F65:G65"/>
    <mergeCell ref="H65:I65"/>
    <mergeCell ref="D66:E66"/>
    <mergeCell ref="J66:K66"/>
    <mergeCell ref="R65:S65"/>
    <mergeCell ref="D68:E68"/>
    <mergeCell ref="F68:G68"/>
    <mergeCell ref="H68:I68"/>
    <mergeCell ref="R71:S71"/>
    <mergeCell ref="L71:M71"/>
    <mergeCell ref="N71:O71"/>
    <mergeCell ref="D69:E69"/>
    <mergeCell ref="F69:G69"/>
    <mergeCell ref="H69:I69"/>
    <mergeCell ref="J69:K69"/>
    <mergeCell ref="N69:O69"/>
    <mergeCell ref="P69:Q69"/>
    <mergeCell ref="F71:G71"/>
    <mergeCell ref="H71:I71"/>
    <mergeCell ref="D71:E71"/>
    <mergeCell ref="J71:K71"/>
    <mergeCell ref="P71:Q71"/>
    <mergeCell ref="D70:E70"/>
    <mergeCell ref="F70:G70"/>
    <mergeCell ref="H70:I70"/>
    <mergeCell ref="J70:K70"/>
    <mergeCell ref="N87:O87"/>
    <mergeCell ref="P87:Q87"/>
    <mergeCell ref="N86:O86"/>
    <mergeCell ref="R86:S86"/>
    <mergeCell ref="P86:Q86"/>
    <mergeCell ref="D85:W85"/>
    <mergeCell ref="D87:E87"/>
    <mergeCell ref="F87:G87"/>
    <mergeCell ref="L83:M83"/>
    <mergeCell ref="H83:I83"/>
    <mergeCell ref="N83:O83"/>
    <mergeCell ref="L84:M84"/>
    <mergeCell ref="N84:O84"/>
    <mergeCell ref="D83:E83"/>
    <mergeCell ref="D86:E86"/>
    <mergeCell ref="J86:K86"/>
    <mergeCell ref="F86:G86"/>
    <mergeCell ref="H86:I86"/>
    <mergeCell ref="V86:W86"/>
    <mergeCell ref="D72:E72"/>
    <mergeCell ref="L80:M80"/>
    <mergeCell ref="N80:O80"/>
    <mergeCell ref="P80:Q80"/>
    <mergeCell ref="L99:M99"/>
    <mergeCell ref="N99:O99"/>
    <mergeCell ref="V97:W97"/>
    <mergeCell ref="H87:I87"/>
    <mergeCell ref="D99:E99"/>
    <mergeCell ref="F99:G99"/>
    <mergeCell ref="T98:U98"/>
    <mergeCell ref="V98:W98"/>
    <mergeCell ref="T97:U97"/>
    <mergeCell ref="P91:Q91"/>
    <mergeCell ref="R91:S91"/>
    <mergeCell ref="D97:E97"/>
    <mergeCell ref="F97:G97"/>
    <mergeCell ref="H97:I97"/>
    <mergeCell ref="D88:E88"/>
    <mergeCell ref="R97:S97"/>
    <mergeCell ref="T95:U95"/>
    <mergeCell ref="D91:E91"/>
    <mergeCell ref="T92:U92"/>
    <mergeCell ref="H98:I98"/>
    <mergeCell ref="D101:E101"/>
    <mergeCell ref="F101:G101"/>
    <mergeCell ref="H101:I101"/>
    <mergeCell ref="J101:K101"/>
    <mergeCell ref="J102:K102"/>
    <mergeCell ref="D102:E102"/>
    <mergeCell ref="F102:G102"/>
    <mergeCell ref="H102:I102"/>
    <mergeCell ref="F100:G100"/>
    <mergeCell ref="H100:I100"/>
    <mergeCell ref="F88:G88"/>
    <mergeCell ref="H88:I88"/>
    <mergeCell ref="J87:K87"/>
    <mergeCell ref="H99:I99"/>
    <mergeCell ref="J99:K99"/>
    <mergeCell ref="L88:M88"/>
    <mergeCell ref="D95:E95"/>
    <mergeCell ref="F95:G95"/>
    <mergeCell ref="H95:I95"/>
    <mergeCell ref="J95:K95"/>
    <mergeCell ref="H91:I91"/>
    <mergeCell ref="J91:K91"/>
    <mergeCell ref="L91:M91"/>
    <mergeCell ref="F91:G91"/>
    <mergeCell ref="L87:M87"/>
    <mergeCell ref="P101:Q101"/>
    <mergeCell ref="N102:O102"/>
    <mergeCell ref="R87:S87"/>
    <mergeCell ref="N100:O100"/>
    <mergeCell ref="P100:Q100"/>
    <mergeCell ref="V99:W99"/>
    <mergeCell ref="P102:Q102"/>
    <mergeCell ref="N95:O95"/>
    <mergeCell ref="P95:Q95"/>
    <mergeCell ref="T88:U88"/>
    <mergeCell ref="T87:U87"/>
    <mergeCell ref="V87:W87"/>
    <mergeCell ref="R95:S95"/>
    <mergeCell ref="N88:O88"/>
    <mergeCell ref="V92:W92"/>
    <mergeCell ref="V88:W88"/>
    <mergeCell ref="V91:W91"/>
    <mergeCell ref="R99:S99"/>
    <mergeCell ref="R98:S98"/>
    <mergeCell ref="P99:Q99"/>
    <mergeCell ref="P88:Q88"/>
    <mergeCell ref="R88:S88"/>
    <mergeCell ref="N91:O91"/>
    <mergeCell ref="T91:U91"/>
    <mergeCell ref="D76:E76"/>
    <mergeCell ref="F76:G76"/>
    <mergeCell ref="H76:I76"/>
    <mergeCell ref="J76:K76"/>
    <mergeCell ref="H80:I80"/>
    <mergeCell ref="F80:G80"/>
    <mergeCell ref="D80:E80"/>
    <mergeCell ref="D78:E78"/>
    <mergeCell ref="D84:E84"/>
    <mergeCell ref="F84:G84"/>
    <mergeCell ref="J83:K83"/>
    <mergeCell ref="D82:W82"/>
    <mergeCell ref="J80:K80"/>
    <mergeCell ref="L78:M78"/>
    <mergeCell ref="L76:M76"/>
    <mergeCell ref="N76:O76"/>
    <mergeCell ref="T83:U83"/>
    <mergeCell ref="V83:W83"/>
    <mergeCell ref="H84:I84"/>
    <mergeCell ref="J84:K84"/>
    <mergeCell ref="P83:Q83"/>
    <mergeCell ref="R83:S83"/>
  </mergeCells>
  <phoneticPr fontId="0" type="noConversion"/>
  <conditionalFormatting sqref="D2:D5 F2:F5 H2:H5 J2:J5 L2:L5 N2:N5 P2:P5 R2:R5 T2:T5 V2:V5 D7 F7 H7 J7 L7 N7 P7 R7 T7 V7 D11 F11 H11 J11 L11 N11 P11 R11 T11 V11 D16 F16 H16 J16 L16 N16 P16 R16 T16 V16 D19 F19 H19 J19 L19 N19 P19 R19 T19 V19 D23:D24 F23:F24 H23:H24 J23:J24 L23:L24 N23:N24 P23:P24 R23:R24 T23:T24 V23:V24 D40 F40 H40 J40 L40 N40 P40 R40 T40 V40 D43 F43 H43 J43 L43 N43 P43 R43 T43 V43 D48:D49 F48:F49 H48:H49 J48:J49 L48:L49 N48:N49 P48:P49 R48:R49 T48:T49 V48:V49 D55 F55 H55 J55 L55 N55 P55 R55 T55 V55 D62 F62 H62 J62 L62 N62 P62 R62 T62 V62 D67 F67 H67 J67 L67 N67 P67 R67 T67 V67 D73:D75 F73:F75 H73:H75 J73:J75 L73:L75 N73:N75 P73:P75 R73:R75 T73:T75 V73:V75 D77 F77 H77 J77 L77 N77 P77 R77 T77 V77 D79 F79 H79 J79 L79 N79 P79 R79 T79 V79 D81 F81 H81 J81 L81 N81 P81 R81 T81 V81 D93:D94 F93:F94 H93:H94 J93:J94 L93:L94 N93:N94 P93:P94 R93:R94 T93:T94 V93:V94 D96 F96 H96 J96 L96 N96 P96 R96 T96 V96 D106:D65536 F106:F65536 H106:H65536 J106:J65536 L106:L65536 N106:N65536 P106:P65536 R106:R65536 T106:T65536 V106:V65536">
    <cfRule type="cellIs" dxfId="461" priority="18" stopIfTrue="1" operator="equal">
      <formula>"a"</formula>
    </cfRule>
  </conditionalFormatting>
  <conditionalFormatting sqref="D89:D90">
    <cfRule type="cellIs" dxfId="460" priority="9" stopIfTrue="1" operator="equal">
      <formula>"a"</formula>
    </cfRule>
  </conditionalFormatting>
  <conditionalFormatting sqref="D103 F103 H103 J103 L103 N103 P103 R103 T103 V103">
    <cfRule type="cellIs" dxfId="459" priority="3" stopIfTrue="1" operator="equal">
      <formula>"a"</formula>
    </cfRule>
  </conditionalFormatting>
  <conditionalFormatting sqref="D6:W6 D8:W10 D12:W15 D17:W18 D20:W22 D25:W39 D41:W42 D44:W47 D50:W54 D56:W61 D63:W66 D68:W72 D76:W76 D78:W78 D80:W80 Y82 D83:W84 Y85 D86:W88 D95:W95 D97:W102">
    <cfRule type="cellIs" dxfId="458" priority="19" stopIfTrue="1" operator="equal">
      <formula>"a"</formula>
    </cfRule>
    <cfRule type="cellIs" dxfId="457" priority="20" stopIfTrue="1" operator="equal">
      <formula>"s"</formula>
    </cfRule>
  </conditionalFormatting>
  <conditionalFormatting sqref="D91:W92">
    <cfRule type="cellIs" dxfId="456" priority="14" stopIfTrue="1" operator="equal">
      <formula>"a"</formula>
    </cfRule>
    <cfRule type="cellIs" dxfId="455" priority="15" stopIfTrue="1" operator="equal">
      <formula>"s"</formula>
    </cfRule>
  </conditionalFormatting>
  <conditionalFormatting sqref="D104:W105">
    <cfRule type="cellIs" dxfId="454" priority="4" stopIfTrue="1" operator="equal">
      <formula>"a"</formula>
    </cfRule>
    <cfRule type="cellIs" dxfId="453" priority="5" stopIfTrue="1" operator="equal">
      <formula>"s"</formula>
    </cfRule>
  </conditionalFormatting>
  <conditionalFormatting sqref="E2:E5 G2:G5 I2:I5 K2:K5 M2:M5 O2:O5 Q2:Q5 S2:S5 U2:U5 W2:W5 X3 X5 E7 G7 I7 K7 M7 O7 Q7 S7 U7 W7:X7 E11 G11 I11 K11 M11 O11 Q11 S11 U11 W11:X11 E16 G16 I16 K16 M16 O16 Q16 S16 U16 W16:X16 E19 G19 I19 K19 M19 O19 Q19 S19 U19 W19:X19 W23 E23:E24 G23:G24 I23:I24 K23:K24 M23:M24 O23:O24 Q23:Q24 S23:S24 U23:U24 W24:X24 E40 G40 I40 K40 M40 O40 Q40 S40 U40 W40:X40 E43 G43 I43 K43 M43 O43 Q43 S43 U43 W43:X43 W48 E48:E49 G48:G49 I48:I49 K48:K49 M48:M49 O48:O49 Q48:Q49 S48:S49 U48:U49 W49:X49 E55 G55 I55 K55 M55 O55 Q55 S55 U55 W55:X55 E62 G62 I62 K62 M62 O62 Q62 S62 U62 W62:X62 E67 G67 I67 K67 M67 O67 Q67 S67 U67 W67:X67 W73:W74 E73:E75 G73:G75 I73:I75 K73:K75 M73:M75 O73:O75 Q73:Q75 S73:S75 U73:U75 W75:X75 E77 G77 I77 K77 M77 O77 Q77 S77 U77 W77:X77 E79 G79 I79 K79 M79 O79 Q79 S79 U79 W79:X79 E81 G81 I81 K81 M81 O81 Q81 S81 U81 W81:X81 W93 E93:E94 G93:G94 I93:I94 K93:K94 M93:M94 O93:O94 Q93:Q94 S93:S94 U93:U94 W94:X94 E96 G96 I96 K96 M96 O96 Q96 S96 U96 W96:X96 E106:E65536 G106:G65536 I106:I65536 K106:K65536 M106:M65536 O106:O65536 Q106:Q65536 S106:S65536 U106:U65536 W106:X65536">
    <cfRule type="cellIs" dxfId="452" priority="16" stopIfTrue="1" operator="equal">
      <formula>1</formula>
    </cfRule>
    <cfRule type="cellIs" dxfId="451" priority="17" stopIfTrue="1" operator="between">
      <formula>1</formula>
      <formula>3</formula>
    </cfRule>
  </conditionalFormatting>
  <conditionalFormatting sqref="E89 G89 I89 K89 M89 O89 Q89 S89 U89 W89:X89">
    <cfRule type="cellIs" dxfId="450" priority="10" stopIfTrue="1" operator="equal">
      <formula>1</formula>
    </cfRule>
    <cfRule type="cellIs" dxfId="449" priority="11" stopIfTrue="1" operator="between">
      <formula>1</formula>
      <formula>3</formula>
    </cfRule>
  </conditionalFormatting>
  <conditionalFormatting sqref="E103 G103 I103 K103 M103 O103 Q103 S103 U103 W103:X103">
    <cfRule type="cellIs" dxfId="448" priority="1" stopIfTrue="1" operator="equal">
      <formula>1</formula>
    </cfRule>
    <cfRule type="cellIs" dxfId="447" priority="2" stopIfTrue="1" operator="between">
      <formula>1</formula>
      <formula>3</formula>
    </cfRule>
  </conditionalFormatting>
  <conditionalFormatting sqref="F89 H89 J89 L89 N89 P89 R89 T89 V89">
    <cfRule type="cellIs" dxfId="446" priority="12" stopIfTrue="1" operator="equal">
      <formula>"a"</formula>
    </cfRule>
  </conditionalFormatting>
  <conditionalFormatting sqref="Z6 Z8:Z10 Z12:Z15 Z17:Z18 Z20:Z22 Z25:Z39 Z41:Z42 Z44:Z47 Z50:Z54 Z56:Z61 Z63:Z66 Z68:Z72 Z76 Z78 Z80 Z83:Z84 Z86:Z88 Z95 Z97:Z102">
    <cfRule type="expression" dxfId="445" priority="21" stopIfTrue="1">
      <formula>Y6=0</formula>
    </cfRule>
  </conditionalFormatting>
  <conditionalFormatting sqref="Z91:Z92">
    <cfRule type="expression" dxfId="444" priority="13" stopIfTrue="1">
      <formula>Y91=0</formula>
    </cfRule>
  </conditionalFormatting>
  <conditionalFormatting sqref="Z104:Z105">
    <cfRule type="expression" dxfId="443" priority="6" stopIfTrue="1">
      <formula>Y104=0</formula>
    </cfRule>
  </conditionalFormatting>
  <printOptions horizontalCentered="1"/>
  <pageMargins left="0.35433070866141736" right="0.35433070866141736" top="0.35433070866141736" bottom="0.35433070866141736" header="0.27559055118110237" footer="0.15748031496062992"/>
  <pageSetup paperSize="9" scale="47" orientation="landscape" cellComments="atEnd" r:id="rId1"/>
  <headerFooter alignWithMargins="0">
    <oddFooter>&amp;LCKL TNK / VERSION 2025 / 1.1&amp;COMC-06&amp;R &amp;P of &amp;N</oddFooter>
  </headerFooter>
  <rowBreaks count="4" manualBreakCount="4">
    <brk id="22" max="25" man="1"/>
    <brk id="47" max="25" man="1"/>
    <brk id="72" max="25" man="1"/>
    <brk id="92" max="2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11"/>
  <dimension ref="A1:BD613"/>
  <sheetViews>
    <sheetView zoomScale="50" zoomScaleNormal="50" zoomScaleSheetLayoutView="50" workbookViewId="0">
      <pane ySplit="3" topLeftCell="A4" activePane="bottomLeft" state="frozen"/>
      <selection activeCell="A4" sqref="A4"/>
      <selection pane="bottomLeft" activeCell="AC1" sqref="AC1"/>
    </sheetView>
  </sheetViews>
  <sheetFormatPr defaultColWidth="8.85546875" defaultRowHeight="18" x14ac:dyDescent="0.2"/>
  <cols>
    <col min="1" max="1" width="9.7109375" style="527" customWidth="1"/>
    <col min="2" max="2" width="14.85546875" style="521" customWidth="1"/>
    <col min="3" max="3" width="128" style="520" customWidth="1"/>
    <col min="4" max="24" width="5.7109375" style="515" customWidth="1"/>
    <col min="25" max="25" width="8" style="515" customWidth="1"/>
    <col min="26" max="26" width="8.5703125" style="522" customWidth="1"/>
    <col min="27" max="27" width="3.28515625" style="517" hidden="1" customWidth="1"/>
    <col min="28" max="28" width="8.85546875" style="535"/>
    <col min="29" max="29" width="8.85546875" style="515" customWidth="1"/>
    <col min="30" max="30" width="10.140625" style="515" bestFit="1" customWidth="1"/>
    <col min="31" max="32" width="14.7109375" style="515" customWidth="1"/>
    <col min="33" max="84" width="8.85546875" style="515" customWidth="1"/>
    <col min="85" max="16384" width="8.85546875" style="515"/>
  </cols>
  <sheetData>
    <row r="1" spans="1:31" s="514" customFormat="1" ht="45" customHeight="1" thickBot="1" x14ac:dyDescent="0.25">
      <c r="A1" s="269" t="str">
        <f>'Checklist - Basic Office Oil'!A1</f>
        <v xml:space="preserve">GA Code: </v>
      </c>
      <c r="B1" s="268"/>
      <c r="C1" s="269"/>
      <c r="D1" s="270" t="str">
        <f>'Checklist - Basic Office Oil'!D1</f>
        <v xml:space="preserve">Certificate Holder name:   </v>
      </c>
      <c r="E1" s="269"/>
      <c r="F1" s="269"/>
      <c r="G1" s="269"/>
      <c r="H1" s="269"/>
      <c r="I1" s="269"/>
      <c r="J1" s="269"/>
      <c r="K1" s="269"/>
      <c r="L1" s="269"/>
      <c r="M1" s="269"/>
      <c r="N1" s="269"/>
      <c r="O1" s="269"/>
      <c r="P1" s="269"/>
      <c r="Q1" s="269"/>
      <c r="R1" s="269"/>
      <c r="S1" s="269"/>
      <c r="T1" s="269"/>
      <c r="U1" s="269"/>
      <c r="V1" s="269"/>
      <c r="W1" s="269"/>
      <c r="X1" s="271"/>
      <c r="Y1" s="33"/>
      <c r="Z1" s="271" t="str">
        <f>'Checklist - Basic Office Oil'!X1</f>
        <v xml:space="preserve">Date of Office Audit:   </v>
      </c>
      <c r="AA1" s="33"/>
      <c r="AB1" s="534"/>
    </row>
    <row r="2" spans="1:31" ht="31.7" customHeight="1" thickBot="1" x14ac:dyDescent="0.25">
      <c r="A2" s="737" t="s">
        <v>1123</v>
      </c>
      <c r="B2" s="738"/>
      <c r="C2" s="738"/>
      <c r="D2" s="738"/>
      <c r="E2" s="738"/>
      <c r="F2" s="738"/>
      <c r="G2" s="738"/>
      <c r="H2" s="738"/>
      <c r="I2" s="738"/>
      <c r="J2" s="738"/>
      <c r="K2" s="738"/>
      <c r="L2" s="738"/>
      <c r="M2" s="738"/>
      <c r="N2" s="738"/>
      <c r="O2" s="738"/>
      <c r="P2" s="738"/>
      <c r="Q2" s="738"/>
      <c r="R2" s="738"/>
      <c r="S2" s="738"/>
      <c r="T2" s="738"/>
      <c r="U2" s="738"/>
      <c r="V2" s="738"/>
      <c r="W2" s="738"/>
      <c r="X2" s="738"/>
      <c r="Y2" s="738"/>
      <c r="Z2" s="739"/>
      <c r="AA2" s="45"/>
    </row>
    <row r="3" spans="1:31" ht="160.5" customHeight="1" thickBot="1" x14ac:dyDescent="0.25">
      <c r="A3" s="50" t="s">
        <v>439</v>
      </c>
      <c r="B3" s="50" t="s">
        <v>145</v>
      </c>
      <c r="C3" s="51" t="s">
        <v>63</v>
      </c>
      <c r="D3" s="7" t="s">
        <v>60</v>
      </c>
      <c r="E3" s="4" t="s">
        <v>64</v>
      </c>
      <c r="F3" s="7" t="s">
        <v>61</v>
      </c>
      <c r="G3" s="6" t="s">
        <v>64</v>
      </c>
      <c r="H3" s="7" t="s">
        <v>461</v>
      </c>
      <c r="I3" s="4" t="s">
        <v>64</v>
      </c>
      <c r="J3" s="7" t="s">
        <v>218</v>
      </c>
      <c r="K3" s="6" t="s">
        <v>64</v>
      </c>
      <c r="L3" s="7" t="s">
        <v>374</v>
      </c>
      <c r="M3" s="4" t="s">
        <v>64</v>
      </c>
      <c r="N3" s="7" t="s">
        <v>219</v>
      </c>
      <c r="O3" s="4" t="s">
        <v>64</v>
      </c>
      <c r="P3" s="7" t="s">
        <v>460</v>
      </c>
      <c r="Q3" s="4" t="s">
        <v>64</v>
      </c>
      <c r="R3" s="7" t="s">
        <v>220</v>
      </c>
      <c r="S3" s="6" t="s">
        <v>64</v>
      </c>
      <c r="T3" s="7" t="s">
        <v>373</v>
      </c>
      <c r="U3" s="4" t="s">
        <v>64</v>
      </c>
      <c r="V3" s="7" t="s">
        <v>230</v>
      </c>
      <c r="W3" s="6" t="s">
        <v>64</v>
      </c>
      <c r="X3" s="166" t="s">
        <v>237</v>
      </c>
      <c r="Y3" s="1" t="s">
        <v>65</v>
      </c>
      <c r="Z3" s="354" t="s">
        <v>66</v>
      </c>
      <c r="AA3" s="45"/>
      <c r="AD3" s="523" t="s">
        <v>284</v>
      </c>
    </row>
    <row r="4" spans="1:31" ht="33" customHeight="1" thickBot="1" x14ac:dyDescent="0.25">
      <c r="A4" s="420"/>
      <c r="B4" s="498">
        <v>1000</v>
      </c>
      <c r="C4" s="740" t="s">
        <v>356</v>
      </c>
      <c r="D4" s="741"/>
      <c r="E4" s="741"/>
      <c r="F4" s="741"/>
      <c r="G4" s="741"/>
      <c r="H4" s="741"/>
      <c r="I4" s="741"/>
      <c r="J4" s="741"/>
      <c r="K4" s="741"/>
      <c r="L4" s="741"/>
      <c r="M4" s="741"/>
      <c r="N4" s="741"/>
      <c r="O4" s="741"/>
      <c r="P4" s="741"/>
      <c r="Q4" s="741"/>
      <c r="R4" s="741"/>
      <c r="S4" s="741"/>
      <c r="T4" s="741"/>
      <c r="U4" s="741"/>
      <c r="V4" s="741"/>
      <c r="W4" s="741"/>
      <c r="X4" s="741"/>
      <c r="Y4" s="741"/>
      <c r="Z4" s="742"/>
      <c r="AA4" s="45"/>
    </row>
    <row r="5" spans="1:31" ht="29.25" customHeight="1" thickBot="1" x14ac:dyDescent="0.25">
      <c r="A5" s="342"/>
      <c r="B5" s="209" t="s">
        <v>89</v>
      </c>
      <c r="C5" s="140" t="s">
        <v>304</v>
      </c>
      <c r="D5" s="10"/>
      <c r="E5" s="11"/>
      <c r="F5" s="12"/>
      <c r="G5" s="13"/>
      <c r="H5" s="16" t="s">
        <v>287</v>
      </c>
      <c r="I5" s="11"/>
      <c r="J5" s="14" t="s">
        <v>287</v>
      </c>
      <c r="K5" s="13"/>
      <c r="L5" s="10"/>
      <c r="M5" s="11"/>
      <c r="N5" s="12"/>
      <c r="O5" s="13"/>
      <c r="P5" s="10"/>
      <c r="Q5" s="11"/>
      <c r="R5" s="12"/>
      <c r="S5" s="13"/>
      <c r="T5" s="10"/>
      <c r="U5" s="11"/>
      <c r="V5" s="12"/>
      <c r="W5" s="11"/>
      <c r="X5" s="20"/>
      <c r="Y5" s="15"/>
      <c r="Z5" s="340"/>
      <c r="AA5" s="45"/>
      <c r="AD5" s="516"/>
      <c r="AE5" s="524"/>
    </row>
    <row r="6" spans="1:31" ht="45" customHeight="1" x14ac:dyDescent="0.2">
      <c r="A6" s="342"/>
      <c r="B6" s="208" t="s">
        <v>484</v>
      </c>
      <c r="C6" s="143" t="s">
        <v>407</v>
      </c>
      <c r="D6" s="595"/>
      <c r="E6" s="596"/>
      <c r="F6" s="595"/>
      <c r="G6" s="596"/>
      <c r="H6" s="595"/>
      <c r="I6" s="596"/>
      <c r="J6" s="595"/>
      <c r="K6" s="596"/>
      <c r="L6" s="595"/>
      <c r="M6" s="596"/>
      <c r="N6" s="595"/>
      <c r="O6" s="596"/>
      <c r="P6" s="595"/>
      <c r="Q6" s="596"/>
      <c r="R6" s="595"/>
      <c r="S6" s="596"/>
      <c r="T6" s="595"/>
      <c r="U6" s="596"/>
      <c r="V6" s="595"/>
      <c r="W6" s="596"/>
      <c r="X6" s="44"/>
      <c r="Y6" s="82">
        <f t="shared" ref="Y6:Y15" si="0">IF(OR(D6="s",F6="s",H6="s",J6="s",L6="s",N6="s",P6="s",R6="s",T6="s",V6="s"), 0, IF(OR(D6="a",F6="a",H6="a",J6="a",L6="a",N6="a",P6="a",R6="a",T6="a",V6="a"),Z6,0))</f>
        <v>0</v>
      </c>
      <c r="Z6" s="341">
        <v>10</v>
      </c>
      <c r="AA6" s="45">
        <f t="shared" ref="AA6:AA15" si="1">COUNTIF(D6:W6,"a")+COUNTIF(D6:W6,"s")</f>
        <v>0</v>
      </c>
      <c r="AB6" s="536"/>
      <c r="AD6" s="516" t="s">
        <v>285</v>
      </c>
    </row>
    <row r="7" spans="1:31" ht="27.95" customHeight="1" x14ac:dyDescent="0.2">
      <c r="A7" s="342"/>
      <c r="B7" s="210" t="s">
        <v>85</v>
      </c>
      <c r="C7" s="144" t="s">
        <v>408</v>
      </c>
      <c r="D7" s="586"/>
      <c r="E7" s="587"/>
      <c r="F7" s="586"/>
      <c r="G7" s="587"/>
      <c r="H7" s="586"/>
      <c r="I7" s="587"/>
      <c r="J7" s="586"/>
      <c r="K7" s="587"/>
      <c r="L7" s="586"/>
      <c r="M7" s="587"/>
      <c r="N7" s="586"/>
      <c r="O7" s="587"/>
      <c r="P7" s="586"/>
      <c r="Q7" s="587"/>
      <c r="R7" s="586"/>
      <c r="S7" s="587"/>
      <c r="T7" s="586"/>
      <c r="U7" s="587"/>
      <c r="V7" s="586"/>
      <c r="W7" s="587"/>
      <c r="X7" s="44"/>
      <c r="Y7" s="86">
        <f t="shared" si="0"/>
        <v>0</v>
      </c>
      <c r="Z7" s="338">
        <v>10</v>
      </c>
      <c r="AA7" s="45">
        <f t="shared" si="1"/>
        <v>0</v>
      </c>
      <c r="AB7" s="536"/>
      <c r="AD7" s="516" t="s">
        <v>285</v>
      </c>
      <c r="AE7" s="524"/>
    </row>
    <row r="8" spans="1:31" ht="40.5" x14ac:dyDescent="0.2">
      <c r="A8" s="342"/>
      <c r="B8" s="210" t="s">
        <v>442</v>
      </c>
      <c r="C8" s="144" t="s">
        <v>441</v>
      </c>
      <c r="D8" s="586"/>
      <c r="E8" s="587"/>
      <c r="F8" s="586"/>
      <c r="G8" s="587"/>
      <c r="H8" s="586"/>
      <c r="I8" s="587"/>
      <c r="J8" s="586"/>
      <c r="K8" s="587"/>
      <c r="L8" s="586"/>
      <c r="M8" s="587"/>
      <c r="N8" s="586"/>
      <c r="O8" s="587"/>
      <c r="P8" s="586"/>
      <c r="Q8" s="587"/>
      <c r="R8" s="586"/>
      <c r="S8" s="587"/>
      <c r="T8" s="586"/>
      <c r="U8" s="587"/>
      <c r="V8" s="586"/>
      <c r="W8" s="587"/>
      <c r="X8" s="44"/>
      <c r="Y8" s="86">
        <f t="shared" si="0"/>
        <v>0</v>
      </c>
      <c r="Z8" s="338">
        <v>20</v>
      </c>
      <c r="AA8" s="195">
        <f t="shared" si="1"/>
        <v>0</v>
      </c>
      <c r="AB8" s="536"/>
      <c r="AD8" s="516" t="s">
        <v>285</v>
      </c>
    </row>
    <row r="9" spans="1:31" ht="27.95" customHeight="1" x14ac:dyDescent="0.2">
      <c r="A9" s="342"/>
      <c r="B9" s="210" t="s">
        <v>496</v>
      </c>
      <c r="C9" s="144" t="s">
        <v>142</v>
      </c>
      <c r="D9" s="586"/>
      <c r="E9" s="587"/>
      <c r="F9" s="586"/>
      <c r="G9" s="587"/>
      <c r="H9" s="586"/>
      <c r="I9" s="587"/>
      <c r="J9" s="586"/>
      <c r="K9" s="587"/>
      <c r="L9" s="586"/>
      <c r="M9" s="587"/>
      <c r="N9" s="586"/>
      <c r="O9" s="587"/>
      <c r="P9" s="586"/>
      <c r="Q9" s="587"/>
      <c r="R9" s="586"/>
      <c r="S9" s="587"/>
      <c r="T9" s="586"/>
      <c r="U9" s="587"/>
      <c r="V9" s="586"/>
      <c r="W9" s="587"/>
      <c r="X9" s="44"/>
      <c r="Y9" s="86">
        <f t="shared" si="0"/>
        <v>0</v>
      </c>
      <c r="Z9" s="338">
        <v>20</v>
      </c>
      <c r="AA9" s="45">
        <f t="shared" si="1"/>
        <v>0</v>
      </c>
      <c r="AB9" s="536"/>
      <c r="AD9" s="516" t="s">
        <v>285</v>
      </c>
      <c r="AE9" s="524"/>
    </row>
    <row r="10" spans="1:31" ht="67.7" customHeight="1" x14ac:dyDescent="0.2">
      <c r="A10" s="342"/>
      <c r="B10" s="210" t="s">
        <v>487</v>
      </c>
      <c r="C10" s="144" t="s">
        <v>418</v>
      </c>
      <c r="D10" s="586"/>
      <c r="E10" s="587"/>
      <c r="F10" s="586"/>
      <c r="G10" s="587"/>
      <c r="H10" s="586"/>
      <c r="I10" s="587"/>
      <c r="J10" s="586"/>
      <c r="K10" s="587"/>
      <c r="L10" s="586"/>
      <c r="M10" s="587"/>
      <c r="N10" s="586"/>
      <c r="O10" s="587"/>
      <c r="P10" s="586"/>
      <c r="Q10" s="587"/>
      <c r="R10" s="586"/>
      <c r="S10" s="587"/>
      <c r="T10" s="586"/>
      <c r="U10" s="587"/>
      <c r="V10" s="586"/>
      <c r="W10" s="587"/>
      <c r="X10" s="44"/>
      <c r="Y10" s="86">
        <f t="shared" si="0"/>
        <v>0</v>
      </c>
      <c r="Z10" s="338">
        <v>5</v>
      </c>
      <c r="AA10" s="45">
        <f t="shared" si="1"/>
        <v>0</v>
      </c>
      <c r="AB10" s="536"/>
      <c r="AD10" s="516" t="s">
        <v>285</v>
      </c>
    </row>
    <row r="11" spans="1:31" ht="45" customHeight="1" x14ac:dyDescent="0.2">
      <c r="A11" s="342"/>
      <c r="B11" s="210" t="s">
        <v>86</v>
      </c>
      <c r="C11" s="144" t="s">
        <v>355</v>
      </c>
      <c r="D11" s="586"/>
      <c r="E11" s="587"/>
      <c r="F11" s="586"/>
      <c r="G11" s="587"/>
      <c r="H11" s="586"/>
      <c r="I11" s="587"/>
      <c r="J11" s="586"/>
      <c r="K11" s="587"/>
      <c r="L11" s="586"/>
      <c r="M11" s="587"/>
      <c r="N11" s="586"/>
      <c r="O11" s="587"/>
      <c r="P11" s="586"/>
      <c r="Q11" s="587"/>
      <c r="R11" s="586"/>
      <c r="S11" s="587"/>
      <c r="T11" s="586"/>
      <c r="U11" s="587"/>
      <c r="V11" s="586"/>
      <c r="W11" s="587"/>
      <c r="X11" s="44"/>
      <c r="Y11" s="86">
        <f t="shared" si="0"/>
        <v>0</v>
      </c>
      <c r="Z11" s="338">
        <v>10</v>
      </c>
      <c r="AA11" s="45">
        <f t="shared" si="1"/>
        <v>0</v>
      </c>
      <c r="AB11" s="536"/>
      <c r="AD11" s="516" t="s">
        <v>285</v>
      </c>
    </row>
    <row r="12" spans="1:31" ht="67.7" customHeight="1" x14ac:dyDescent="0.2">
      <c r="A12" s="342"/>
      <c r="B12" s="210" t="s">
        <v>87</v>
      </c>
      <c r="C12" s="145" t="s">
        <v>405</v>
      </c>
      <c r="D12" s="586"/>
      <c r="E12" s="587"/>
      <c r="F12" s="586"/>
      <c r="G12" s="587"/>
      <c r="H12" s="586"/>
      <c r="I12" s="587"/>
      <c r="J12" s="586"/>
      <c r="K12" s="587"/>
      <c r="L12" s="586"/>
      <c r="M12" s="587"/>
      <c r="N12" s="586"/>
      <c r="O12" s="587"/>
      <c r="P12" s="586"/>
      <c r="Q12" s="587"/>
      <c r="R12" s="586"/>
      <c r="S12" s="587"/>
      <c r="T12" s="586"/>
      <c r="U12" s="587"/>
      <c r="V12" s="586"/>
      <c r="W12" s="587"/>
      <c r="X12" s="44"/>
      <c r="Y12" s="87">
        <f t="shared" si="0"/>
        <v>0</v>
      </c>
      <c r="Z12" s="343">
        <v>10</v>
      </c>
      <c r="AA12" s="45">
        <f t="shared" si="1"/>
        <v>0</v>
      </c>
      <c r="AB12" s="536"/>
      <c r="AD12" s="516" t="s">
        <v>285</v>
      </c>
    </row>
    <row r="13" spans="1:31" ht="27.75" customHeight="1" x14ac:dyDescent="0.2">
      <c r="A13" s="342"/>
      <c r="B13" s="210" t="s">
        <v>137</v>
      </c>
      <c r="C13" s="144" t="s">
        <v>410</v>
      </c>
      <c r="D13" s="586"/>
      <c r="E13" s="587"/>
      <c r="F13" s="586"/>
      <c r="G13" s="587"/>
      <c r="H13" s="586"/>
      <c r="I13" s="587"/>
      <c r="J13" s="586"/>
      <c r="K13" s="587"/>
      <c r="L13" s="586"/>
      <c r="M13" s="587"/>
      <c r="N13" s="586"/>
      <c r="O13" s="587"/>
      <c r="P13" s="586"/>
      <c r="Q13" s="587"/>
      <c r="R13" s="586"/>
      <c r="S13" s="587"/>
      <c r="T13" s="586"/>
      <c r="U13" s="587"/>
      <c r="V13" s="586"/>
      <c r="W13" s="587"/>
      <c r="X13" s="44"/>
      <c r="Y13" s="86">
        <f t="shared" si="0"/>
        <v>0</v>
      </c>
      <c r="Z13" s="338">
        <v>5</v>
      </c>
      <c r="AA13" s="45">
        <f t="shared" si="1"/>
        <v>0</v>
      </c>
      <c r="AB13" s="536"/>
      <c r="AD13" s="516" t="s">
        <v>285</v>
      </c>
    </row>
    <row r="14" spans="1:31" ht="27.75" customHeight="1" x14ac:dyDescent="0.2">
      <c r="A14" s="342"/>
      <c r="B14" s="210" t="s">
        <v>114</v>
      </c>
      <c r="C14" s="144" t="s">
        <v>367</v>
      </c>
      <c r="D14" s="586"/>
      <c r="E14" s="587"/>
      <c r="F14" s="586"/>
      <c r="G14" s="587"/>
      <c r="H14" s="586"/>
      <c r="I14" s="587"/>
      <c r="J14" s="586"/>
      <c r="K14" s="587"/>
      <c r="L14" s="586"/>
      <c r="M14" s="587"/>
      <c r="N14" s="586"/>
      <c r="O14" s="587"/>
      <c r="P14" s="586"/>
      <c r="Q14" s="587"/>
      <c r="R14" s="586"/>
      <c r="S14" s="587"/>
      <c r="T14" s="586"/>
      <c r="U14" s="587"/>
      <c r="V14" s="586"/>
      <c r="W14" s="587"/>
      <c r="X14" s="44"/>
      <c r="Y14" s="86">
        <f t="shared" si="0"/>
        <v>0</v>
      </c>
      <c r="Z14" s="338">
        <v>5</v>
      </c>
      <c r="AA14" s="45">
        <f t="shared" si="1"/>
        <v>0</v>
      </c>
      <c r="AB14" s="536"/>
      <c r="AD14" s="516" t="s">
        <v>285</v>
      </c>
    </row>
    <row r="15" spans="1:31" ht="27.75" customHeight="1" x14ac:dyDescent="0.2">
      <c r="A15" s="342"/>
      <c r="B15" s="210" t="s">
        <v>115</v>
      </c>
      <c r="C15" s="145" t="s">
        <v>368</v>
      </c>
      <c r="D15" s="586"/>
      <c r="E15" s="587"/>
      <c r="F15" s="586"/>
      <c r="G15" s="587"/>
      <c r="H15" s="586"/>
      <c r="I15" s="587"/>
      <c r="J15" s="586"/>
      <c r="K15" s="587"/>
      <c r="L15" s="586"/>
      <c r="M15" s="587"/>
      <c r="N15" s="586"/>
      <c r="O15" s="587"/>
      <c r="P15" s="586"/>
      <c r="Q15" s="587"/>
      <c r="R15" s="586"/>
      <c r="S15" s="587"/>
      <c r="T15" s="586"/>
      <c r="U15" s="587"/>
      <c r="V15" s="586"/>
      <c r="W15" s="587"/>
      <c r="X15" s="44"/>
      <c r="Y15" s="87">
        <f t="shared" si="0"/>
        <v>0</v>
      </c>
      <c r="Z15" s="343">
        <v>5</v>
      </c>
      <c r="AA15" s="45">
        <f t="shared" si="1"/>
        <v>0</v>
      </c>
      <c r="AB15" s="536"/>
      <c r="AD15" s="516" t="s">
        <v>285</v>
      </c>
    </row>
    <row r="16" spans="1:31" ht="27.75" customHeight="1" thickBot="1" x14ac:dyDescent="0.2">
      <c r="A16" s="342"/>
      <c r="B16" s="210" t="s">
        <v>404</v>
      </c>
      <c r="C16" s="145" t="s">
        <v>37</v>
      </c>
      <c r="D16" s="564"/>
      <c r="E16" s="565"/>
      <c r="F16" s="564"/>
      <c r="G16" s="565"/>
      <c r="H16" s="564"/>
      <c r="I16" s="565"/>
      <c r="J16" s="564"/>
      <c r="K16" s="565"/>
      <c r="L16" s="564"/>
      <c r="M16" s="565"/>
      <c r="N16" s="564"/>
      <c r="O16" s="565"/>
      <c r="P16" s="564"/>
      <c r="Q16" s="565"/>
      <c r="R16" s="564"/>
      <c r="S16" s="565"/>
      <c r="T16" s="564"/>
      <c r="U16" s="565"/>
      <c r="V16" s="564"/>
      <c r="W16" s="565"/>
      <c r="X16" s="436"/>
      <c r="Y16" s="87">
        <f>IF(OR(D16="s",F16="s",H16="s",J16="s",L16="s",N16="s",P16="s",R16="s",T16="s",V16="s"), 0, IF(OR(D16="a",F16="a",H16="a",J16="a",L16="a",N16="a",P16="a",R16="a",T16="a",V16="a", X16="NA"),Z16,0))</f>
        <v>0</v>
      </c>
      <c r="Z16" s="343">
        <v>10</v>
      </c>
      <c r="AA16" s="45">
        <f>COUNTIF(D16:W16,"a")+COUNTIF(D16:W16,"s")+COUNTIF(X16,"NA")</f>
        <v>0</v>
      </c>
      <c r="AB16" s="536"/>
      <c r="AD16" s="516" t="s">
        <v>285</v>
      </c>
      <c r="AE16" s="524"/>
    </row>
    <row r="17" spans="1:30" ht="21" customHeight="1" thickTop="1" thickBot="1" x14ac:dyDescent="0.25">
      <c r="A17" s="342"/>
      <c r="B17" s="83"/>
      <c r="C17" s="138"/>
      <c r="D17" s="597" t="s">
        <v>288</v>
      </c>
      <c r="E17" s="598"/>
      <c r="F17" s="598"/>
      <c r="G17" s="598"/>
      <c r="H17" s="598"/>
      <c r="I17" s="598"/>
      <c r="J17" s="598"/>
      <c r="K17" s="598"/>
      <c r="L17" s="598"/>
      <c r="M17" s="598"/>
      <c r="N17" s="598"/>
      <c r="O17" s="598"/>
      <c r="P17" s="598"/>
      <c r="Q17" s="598"/>
      <c r="R17" s="598"/>
      <c r="S17" s="598"/>
      <c r="T17" s="598"/>
      <c r="U17" s="598"/>
      <c r="V17" s="598"/>
      <c r="W17" s="598"/>
      <c r="X17" s="599"/>
      <c r="Y17" s="85">
        <f>SUM(Y6:Y16)</f>
        <v>0</v>
      </c>
      <c r="Z17" s="344">
        <f>SUM(Z6:Z16)</f>
        <v>110</v>
      </c>
      <c r="AA17" s="45"/>
      <c r="AD17" s="516"/>
    </row>
    <row r="18" spans="1:30" ht="21" customHeight="1" thickBot="1" x14ac:dyDescent="0.25">
      <c r="A18" s="328"/>
      <c r="B18" s="173"/>
      <c r="C18" s="284"/>
      <c r="D18" s="584"/>
      <c r="E18" s="727"/>
      <c r="F18" s="794">
        <v>110</v>
      </c>
      <c r="G18" s="591"/>
      <c r="H18" s="591"/>
      <c r="I18" s="591"/>
      <c r="J18" s="591"/>
      <c r="K18" s="591"/>
      <c r="L18" s="591"/>
      <c r="M18" s="591"/>
      <c r="N18" s="591"/>
      <c r="O18" s="591"/>
      <c r="P18" s="591"/>
      <c r="Q18" s="591"/>
      <c r="R18" s="591"/>
      <c r="S18" s="591"/>
      <c r="T18" s="591"/>
      <c r="U18" s="591"/>
      <c r="V18" s="591"/>
      <c r="W18" s="591"/>
      <c r="X18" s="591"/>
      <c r="Y18" s="591"/>
      <c r="Z18" s="592"/>
      <c r="AA18" s="45"/>
      <c r="AD18" s="516"/>
    </row>
    <row r="19" spans="1:30" ht="45" customHeight="1" thickBot="1" x14ac:dyDescent="0.25">
      <c r="A19" s="321"/>
      <c r="B19" s="212" t="s">
        <v>88</v>
      </c>
      <c r="C19" s="160" t="s">
        <v>270</v>
      </c>
      <c r="D19" s="168"/>
      <c r="E19" s="167"/>
      <c r="F19" s="170"/>
      <c r="G19" s="171"/>
      <c r="H19" s="416" t="s">
        <v>287</v>
      </c>
      <c r="I19" s="167"/>
      <c r="J19" s="179" t="s">
        <v>287</v>
      </c>
      <c r="K19" s="171"/>
      <c r="L19" s="168"/>
      <c r="M19" s="167"/>
      <c r="N19" s="170"/>
      <c r="O19" s="171"/>
      <c r="P19" s="168"/>
      <c r="Q19" s="167"/>
      <c r="R19" s="170"/>
      <c r="S19" s="171"/>
      <c r="T19" s="168"/>
      <c r="U19" s="167"/>
      <c r="V19" s="170"/>
      <c r="W19" s="167"/>
      <c r="X19" s="276"/>
      <c r="Y19" s="405"/>
      <c r="Z19" s="348"/>
      <c r="AA19" s="45"/>
      <c r="AD19" s="516"/>
    </row>
    <row r="20" spans="1:30" ht="45" customHeight="1" x14ac:dyDescent="0.2">
      <c r="A20" s="342"/>
      <c r="B20" s="208" t="s">
        <v>116</v>
      </c>
      <c r="C20" s="139" t="s">
        <v>478</v>
      </c>
      <c r="D20" s="595"/>
      <c r="E20" s="596"/>
      <c r="F20" s="595"/>
      <c r="G20" s="596"/>
      <c r="H20" s="595"/>
      <c r="I20" s="596"/>
      <c r="J20" s="595"/>
      <c r="K20" s="596"/>
      <c r="L20" s="595"/>
      <c r="M20" s="596"/>
      <c r="N20" s="595"/>
      <c r="O20" s="596"/>
      <c r="P20" s="595"/>
      <c r="Q20" s="596"/>
      <c r="R20" s="595"/>
      <c r="S20" s="596"/>
      <c r="T20" s="595"/>
      <c r="U20" s="596"/>
      <c r="V20" s="595"/>
      <c r="W20" s="596"/>
      <c r="X20" s="89"/>
      <c r="Y20" s="39">
        <f>IF(OR(D20="s",F20="s",H20="s",J20="s",L20="s",N20="s",P20="s",R20="s",T20="s",V20="s"), 0, IF(OR(D20="a",F20="a",H20="a",J20="a",L20="a",N20="a",P20="a",R20="a",T20="a",V20="a"),Z20,0))</f>
        <v>0</v>
      </c>
      <c r="Z20" s="341">
        <v>20</v>
      </c>
      <c r="AA20" s="45">
        <f>IF((COUNTIF(D20:W20,"a")+COUNTIF(D20:W20,"s"))&gt;0,IF(OR((COUNTIF(D21:W21,"a")+COUNTIF(D21:W21,"s"))),0,COUNTIF(D20:W20,"a")+COUNTIF(D20:W20,"s")),COUNTIF(D20:W20,"a")+COUNTIF(D20:W20,"s"))</f>
        <v>0</v>
      </c>
      <c r="AB20" s="537"/>
      <c r="AD20" s="516"/>
    </row>
    <row r="21" spans="1:30" ht="27.75" customHeight="1" thickBot="1" x14ac:dyDescent="0.2">
      <c r="A21" s="342"/>
      <c r="B21" s="228" t="s">
        <v>278</v>
      </c>
      <c r="C21" s="146" t="s">
        <v>123</v>
      </c>
      <c r="D21" s="564"/>
      <c r="E21" s="565"/>
      <c r="F21" s="564"/>
      <c r="G21" s="565"/>
      <c r="H21" s="564"/>
      <c r="I21" s="565"/>
      <c r="J21" s="564"/>
      <c r="K21" s="565"/>
      <c r="L21" s="564"/>
      <c r="M21" s="565"/>
      <c r="N21" s="564"/>
      <c r="O21" s="565"/>
      <c r="P21" s="564"/>
      <c r="Q21" s="565"/>
      <c r="R21" s="564"/>
      <c r="S21" s="565"/>
      <c r="T21" s="564"/>
      <c r="U21" s="565"/>
      <c r="V21" s="564"/>
      <c r="W21" s="565"/>
      <c r="X21" s="90"/>
      <c r="Y21" s="78">
        <f>IF(OR(D21="s",F21="s",H21="s",J21="s",L21="s",N21="s",P21="s",R21="s",T21="s",V21="s"), 0, IF(OR(D21="a",F21="a",H21="a",J21="a",L21="a",N21="a",P21="a",R21="a",T21="a",V21="a"),Z21,0))</f>
        <v>0</v>
      </c>
      <c r="Z21" s="346">
        <v>10</v>
      </c>
      <c r="AA21" s="45">
        <f>IF((COUNTIF(D21:W21,"a")+COUNTIF(D21:W21,"s"))&gt;0,IF((COUNTIF(D20:W20,"a")+COUNTIF(D20:W20,"s"))&gt;0,0,COUNTIF(D21:W21,"a")+COUNTIF(D21:W21,"s")), COUNTIF(D21:W21,"a")+COUNTIF(D21:W21,"s"))</f>
        <v>0</v>
      </c>
      <c r="AB21" s="537"/>
      <c r="AD21" s="516" t="s">
        <v>285</v>
      </c>
    </row>
    <row r="22" spans="1:30" ht="21" customHeight="1" thickTop="1" thickBot="1" x14ac:dyDescent="0.25">
      <c r="A22" s="342"/>
      <c r="B22" s="46"/>
      <c r="C22" s="132"/>
      <c r="D22" s="597" t="s">
        <v>288</v>
      </c>
      <c r="E22" s="598"/>
      <c r="F22" s="598"/>
      <c r="G22" s="598"/>
      <c r="H22" s="598"/>
      <c r="I22" s="598"/>
      <c r="J22" s="598"/>
      <c r="K22" s="598"/>
      <c r="L22" s="598"/>
      <c r="M22" s="598"/>
      <c r="N22" s="598"/>
      <c r="O22" s="598"/>
      <c r="P22" s="598"/>
      <c r="Q22" s="598"/>
      <c r="R22" s="598"/>
      <c r="S22" s="598"/>
      <c r="T22" s="598"/>
      <c r="U22" s="598"/>
      <c r="V22" s="598"/>
      <c r="W22" s="598"/>
      <c r="X22" s="599"/>
      <c r="Y22" s="85">
        <f>SUM(Y20:Y21)</f>
        <v>0</v>
      </c>
      <c r="Z22" s="339">
        <f>SUM(Z20)</f>
        <v>20</v>
      </c>
      <c r="AA22" s="45"/>
      <c r="AD22" s="516"/>
    </row>
    <row r="23" spans="1:30" ht="21" customHeight="1" thickBot="1" x14ac:dyDescent="0.25">
      <c r="A23" s="328"/>
      <c r="B23" s="93"/>
      <c r="C23" s="156"/>
      <c r="D23" s="584"/>
      <c r="E23" s="585"/>
      <c r="F23" s="791">
        <v>10</v>
      </c>
      <c r="G23" s="792"/>
      <c r="H23" s="792"/>
      <c r="I23" s="792"/>
      <c r="J23" s="792"/>
      <c r="K23" s="792"/>
      <c r="L23" s="792"/>
      <c r="M23" s="792"/>
      <c r="N23" s="792"/>
      <c r="O23" s="792"/>
      <c r="P23" s="792"/>
      <c r="Q23" s="792"/>
      <c r="R23" s="792"/>
      <c r="S23" s="792"/>
      <c r="T23" s="792"/>
      <c r="U23" s="792"/>
      <c r="V23" s="792"/>
      <c r="W23" s="792"/>
      <c r="X23" s="792"/>
      <c r="Y23" s="792"/>
      <c r="Z23" s="793"/>
      <c r="AA23" s="45"/>
      <c r="AD23" s="516"/>
    </row>
    <row r="24" spans="1:30" ht="30" customHeight="1" thickBot="1" x14ac:dyDescent="0.25">
      <c r="A24" s="321"/>
      <c r="B24" s="212" t="s">
        <v>143</v>
      </c>
      <c r="C24" s="160" t="s">
        <v>305</v>
      </c>
      <c r="D24" s="168"/>
      <c r="E24" s="167"/>
      <c r="F24" s="170"/>
      <c r="G24" s="171"/>
      <c r="H24" s="168"/>
      <c r="I24" s="167"/>
      <c r="J24" s="292"/>
      <c r="K24" s="171"/>
      <c r="L24" s="416" t="s">
        <v>287</v>
      </c>
      <c r="M24" s="167"/>
      <c r="N24" s="170"/>
      <c r="O24" s="171"/>
      <c r="P24" s="168"/>
      <c r="Q24" s="167"/>
      <c r="R24" s="170"/>
      <c r="S24" s="171"/>
      <c r="T24" s="168"/>
      <c r="U24" s="167"/>
      <c r="V24" s="170"/>
      <c r="W24" s="167"/>
      <c r="X24" s="418"/>
      <c r="Y24" s="302"/>
      <c r="Z24" s="335"/>
      <c r="AA24" s="45"/>
      <c r="AD24" s="516"/>
    </row>
    <row r="25" spans="1:30" ht="45" customHeight="1" x14ac:dyDescent="0.2">
      <c r="A25" s="342"/>
      <c r="B25" s="208" t="s">
        <v>118</v>
      </c>
      <c r="C25" s="139" t="s">
        <v>666</v>
      </c>
      <c r="D25" s="595"/>
      <c r="E25" s="596"/>
      <c r="F25" s="595"/>
      <c r="G25" s="596"/>
      <c r="H25" s="595"/>
      <c r="I25" s="596"/>
      <c r="J25" s="595"/>
      <c r="K25" s="596"/>
      <c r="L25" s="595"/>
      <c r="M25" s="596"/>
      <c r="N25" s="595"/>
      <c r="O25" s="596"/>
      <c r="P25" s="595"/>
      <c r="Q25" s="596"/>
      <c r="R25" s="595"/>
      <c r="S25" s="596"/>
      <c r="T25" s="595"/>
      <c r="U25" s="596"/>
      <c r="V25" s="595"/>
      <c r="W25" s="596"/>
      <c r="X25" s="44"/>
      <c r="Y25" s="82">
        <f>IF(OR(D25="s",F25="s",H25="s",J25="s",L25="s",N25="s",P25="s",R25="s",T25="s",V25="s"), 0, IF(OR(D25="a",F25="a",H25="a",J25="a",L25="a",N25="a",P25="a",R25="a",T25="a",V25="a"),Z25,0))</f>
        <v>0</v>
      </c>
      <c r="Z25" s="341">
        <v>10</v>
      </c>
      <c r="AA25" s="195">
        <f>COUNTIF(D25:W25,"a")+COUNTIF(D25:W25,"s")</f>
        <v>0</v>
      </c>
      <c r="AB25" s="536"/>
      <c r="AD25" s="516" t="s">
        <v>285</v>
      </c>
    </row>
    <row r="26" spans="1:30" ht="45" customHeight="1" x14ac:dyDescent="0.2">
      <c r="A26" s="342"/>
      <c r="B26" s="210" t="s">
        <v>117</v>
      </c>
      <c r="C26" s="138" t="s">
        <v>667</v>
      </c>
      <c r="D26" s="586"/>
      <c r="E26" s="587"/>
      <c r="F26" s="586"/>
      <c r="G26" s="587"/>
      <c r="H26" s="586"/>
      <c r="I26" s="587"/>
      <c r="J26" s="586"/>
      <c r="K26" s="587"/>
      <c r="L26" s="586"/>
      <c r="M26" s="587"/>
      <c r="N26" s="586"/>
      <c r="O26" s="587"/>
      <c r="P26" s="586"/>
      <c r="Q26" s="587"/>
      <c r="R26" s="586"/>
      <c r="S26" s="587"/>
      <c r="T26" s="586"/>
      <c r="U26" s="587"/>
      <c r="V26" s="586"/>
      <c r="W26" s="587"/>
      <c r="X26" s="48"/>
      <c r="Y26" s="97">
        <f>IF(OR(D26="s",F26="s",H26="s",J26="s",L26="s",N26="s",P26="s",R26="s",T26="s",V26="s"), 0, IF(OR(D26="a",F26="a",H26="a",J26="a",L26="a",N26="a",P26="a",R26="a",T26="a",V26="a"),Z26,0))</f>
        <v>0</v>
      </c>
      <c r="Z26" s="338">
        <v>15</v>
      </c>
      <c r="AA26" s="45">
        <f>IF((COUNTIF(D26:W26,"a")+COUNTIF(D26:W26,"s"))&gt;0,IF(OR((COUNTIF(D28:W28,"a")+COUNTIF(D28:W28,"s"))),0,COUNTIF(D26:W26,"a")+COUNTIF(D26:W26,"s")),COUNTIF(D26:W26,"a")+COUNTIF(D26:W26,"s"))</f>
        <v>0</v>
      </c>
      <c r="AB26" s="537"/>
      <c r="AD26" s="516"/>
    </row>
    <row r="27" spans="1:30" ht="45" customHeight="1" x14ac:dyDescent="0.2">
      <c r="A27" s="342"/>
      <c r="B27" s="210" t="s">
        <v>670</v>
      </c>
      <c r="C27" s="138" t="s">
        <v>968</v>
      </c>
      <c r="D27" s="586"/>
      <c r="E27" s="587"/>
      <c r="F27" s="586"/>
      <c r="G27" s="587"/>
      <c r="H27" s="586"/>
      <c r="I27" s="587"/>
      <c r="J27" s="586"/>
      <c r="K27" s="587"/>
      <c r="L27" s="586"/>
      <c r="M27" s="587"/>
      <c r="N27" s="586"/>
      <c r="O27" s="587"/>
      <c r="P27" s="586"/>
      <c r="Q27" s="587"/>
      <c r="R27" s="586"/>
      <c r="S27" s="587"/>
      <c r="T27" s="586"/>
      <c r="U27" s="587"/>
      <c r="V27" s="586"/>
      <c r="W27" s="587"/>
      <c r="X27" s="44"/>
      <c r="Y27" s="36">
        <f>IF(OR(D27="s",F27="s",H27="s",J27="s",L27="s",N27="s",P27="s",R27="s",T27="s",V27="s"), 0, IF(OR(D27="a",F27="a",H27="a",J27="a",L27="a",N27="a",P27="a",R27="a",T27="a",V27="a"),Z27,0))</f>
        <v>0</v>
      </c>
      <c r="Z27" s="338">
        <v>10</v>
      </c>
      <c r="AA27" s="45">
        <f>IF((COUNTIF(D27:W27,"a")+COUNTIF(D27:W27,"s"))&gt;0,IF(OR((COUNTIF(D28:W28,"a")+COUNTIF(D28:W28,"s"))),0,COUNTIF(D27:W27,"a")+COUNTIF(D27:W27,"s")),COUNTIF(D27:W27,"a")+COUNTIF(D27:W27,"s"))</f>
        <v>0</v>
      </c>
      <c r="AB27" s="537"/>
      <c r="AD27" s="516" t="s">
        <v>285</v>
      </c>
    </row>
    <row r="28" spans="1:30" ht="89.45" customHeight="1" x14ac:dyDescent="0.2">
      <c r="A28" s="342"/>
      <c r="B28" s="217" t="s">
        <v>671</v>
      </c>
      <c r="C28" s="389" t="s">
        <v>672</v>
      </c>
      <c r="D28" s="586"/>
      <c r="E28" s="587"/>
      <c r="F28" s="586"/>
      <c r="G28" s="587"/>
      <c r="H28" s="586"/>
      <c r="I28" s="587"/>
      <c r="J28" s="586"/>
      <c r="K28" s="587"/>
      <c r="L28" s="586"/>
      <c r="M28" s="587"/>
      <c r="N28" s="586"/>
      <c r="O28" s="587"/>
      <c r="P28" s="586"/>
      <c r="Q28" s="587"/>
      <c r="R28" s="586"/>
      <c r="S28" s="587"/>
      <c r="T28" s="586"/>
      <c r="U28" s="587"/>
      <c r="V28" s="586"/>
      <c r="W28" s="587"/>
      <c r="X28" s="44"/>
      <c r="Y28" s="110">
        <f>IF(OR(D28="s",F28="s",H28="s",J28="s",L28="s",N28="s",P28="s",R28="s",T28="s",V28="s"), 0, IF(OR(D28="a",F28="a",H28="a",J28="a",L28="a",N28="a",P28="a",R28="a",T28="a",V28="a"),Z28,0))</f>
        <v>0</v>
      </c>
      <c r="Z28" s="338">
        <v>25</v>
      </c>
      <c r="AA28" s="45">
        <f>IF((COUNTIF(D28:W28,"a")+COUNTIF(D28:W28,"s"))&gt;0,IF((COUNTIF(D26:W27,"a")+COUNTIF(D26:W27,"s"))&gt;0,0,COUNTIF(D28:W28,"a")+COUNTIF(D28:W28,"s")), COUNTIF(D28:W28,"a")+COUNTIF(D28:W28,"s"))</f>
        <v>0</v>
      </c>
      <c r="AB28" s="537"/>
      <c r="AD28" s="516"/>
    </row>
    <row r="29" spans="1:30" ht="67.7" customHeight="1" thickBot="1" x14ac:dyDescent="0.25">
      <c r="A29" s="342"/>
      <c r="B29" s="210" t="s">
        <v>673</v>
      </c>
      <c r="C29" s="138" t="s">
        <v>674</v>
      </c>
      <c r="D29" s="586"/>
      <c r="E29" s="587"/>
      <c r="F29" s="586"/>
      <c r="G29" s="587"/>
      <c r="H29" s="586"/>
      <c r="I29" s="587"/>
      <c r="J29" s="586"/>
      <c r="K29" s="587"/>
      <c r="L29" s="586"/>
      <c r="M29" s="587"/>
      <c r="N29" s="586"/>
      <c r="O29" s="587"/>
      <c r="P29" s="586"/>
      <c r="Q29" s="587"/>
      <c r="R29" s="586"/>
      <c r="S29" s="587"/>
      <c r="T29" s="586"/>
      <c r="U29" s="587"/>
      <c r="V29" s="586"/>
      <c r="W29" s="587"/>
      <c r="X29" s="44"/>
      <c r="Y29" s="86">
        <f>IF(OR(D29="s",F29="s",H29="s",J29="s",L29="s",N29="s",P29="s",R29="s",T29="s",V29="s"), 0, IF(OR(D29="a",F29="a",H29="a",J29="a",L29="a",N29="a",P29="a",R29="a",T29="a",V29="a"),Z29,0))</f>
        <v>0</v>
      </c>
      <c r="Z29" s="338">
        <v>10</v>
      </c>
      <c r="AA29" s="45">
        <f>COUNTIF(D29:W29,"a")+COUNTIF(D29:W29,"s")</f>
        <v>0</v>
      </c>
      <c r="AB29" s="536"/>
      <c r="AD29" s="516" t="s">
        <v>675</v>
      </c>
    </row>
    <row r="30" spans="1:30" ht="21" customHeight="1" thickTop="1" thickBot="1" x14ac:dyDescent="0.25">
      <c r="A30" s="342"/>
      <c r="B30" s="47"/>
      <c r="C30" s="43"/>
      <c r="D30" s="597" t="s">
        <v>288</v>
      </c>
      <c r="E30" s="598"/>
      <c r="F30" s="598"/>
      <c r="G30" s="598"/>
      <c r="H30" s="598"/>
      <c r="I30" s="598"/>
      <c r="J30" s="598"/>
      <c r="K30" s="598"/>
      <c r="L30" s="598"/>
      <c r="M30" s="598"/>
      <c r="N30" s="598"/>
      <c r="O30" s="598"/>
      <c r="P30" s="598"/>
      <c r="Q30" s="598"/>
      <c r="R30" s="598"/>
      <c r="S30" s="598"/>
      <c r="T30" s="598"/>
      <c r="U30" s="598"/>
      <c r="V30" s="598"/>
      <c r="W30" s="598"/>
      <c r="X30" s="599"/>
      <c r="Y30" s="85">
        <f>SUM(Y25:Y29)</f>
        <v>0</v>
      </c>
      <c r="Z30" s="339">
        <f>SUM(Z25:Z27)+SUM(Z29:Z29)</f>
        <v>45</v>
      </c>
      <c r="AA30" s="45"/>
      <c r="AD30" s="516"/>
    </row>
    <row r="31" spans="1:30" ht="21" customHeight="1" thickBot="1" x14ac:dyDescent="0.25">
      <c r="A31" s="342"/>
      <c r="B31" s="42"/>
      <c r="C31" s="43"/>
      <c r="D31" s="584"/>
      <c r="E31" s="585"/>
      <c r="F31" s="743">
        <v>20</v>
      </c>
      <c r="G31" s="591"/>
      <c r="H31" s="591"/>
      <c r="I31" s="591"/>
      <c r="J31" s="591"/>
      <c r="K31" s="591"/>
      <c r="L31" s="591"/>
      <c r="M31" s="591"/>
      <c r="N31" s="591"/>
      <c r="O31" s="591"/>
      <c r="P31" s="591"/>
      <c r="Q31" s="591"/>
      <c r="R31" s="591"/>
      <c r="S31" s="591"/>
      <c r="T31" s="591"/>
      <c r="U31" s="591"/>
      <c r="V31" s="591"/>
      <c r="W31" s="591"/>
      <c r="X31" s="591"/>
      <c r="Y31" s="591"/>
      <c r="Z31" s="592"/>
      <c r="AA31" s="45"/>
      <c r="AD31" s="516"/>
    </row>
    <row r="32" spans="1:30" ht="30" customHeight="1" thickBot="1" x14ac:dyDescent="0.25">
      <c r="A32" s="342"/>
      <c r="B32" s="219">
        <v>1500</v>
      </c>
      <c r="C32" s="140" t="s">
        <v>306</v>
      </c>
      <c r="D32" s="168"/>
      <c r="E32" s="167"/>
      <c r="F32" s="12"/>
      <c r="G32" s="13"/>
      <c r="H32" s="92"/>
      <c r="I32" s="11"/>
      <c r="J32" s="14" t="s">
        <v>287</v>
      </c>
      <c r="K32" s="13"/>
      <c r="L32" s="92"/>
      <c r="M32" s="11"/>
      <c r="N32" s="16" t="s">
        <v>287</v>
      </c>
      <c r="O32" s="13"/>
      <c r="P32" s="10"/>
      <c r="Q32" s="11"/>
      <c r="R32" s="12"/>
      <c r="S32" s="13"/>
      <c r="T32" s="10"/>
      <c r="U32" s="11"/>
      <c r="V32" s="12"/>
      <c r="W32" s="11"/>
      <c r="X32" s="23"/>
      <c r="Y32" s="15"/>
      <c r="Z32" s="340"/>
      <c r="AA32" s="45"/>
      <c r="AD32" s="516"/>
    </row>
    <row r="33" spans="1:30" ht="45" customHeight="1" x14ac:dyDescent="0.2">
      <c r="A33" s="342"/>
      <c r="B33" s="210" t="s">
        <v>289</v>
      </c>
      <c r="C33" s="138" t="s">
        <v>181</v>
      </c>
      <c r="D33" s="586"/>
      <c r="E33" s="587"/>
      <c r="F33" s="586"/>
      <c r="G33" s="587"/>
      <c r="H33" s="586"/>
      <c r="I33" s="587"/>
      <c r="J33" s="586"/>
      <c r="K33" s="587"/>
      <c r="L33" s="586"/>
      <c r="M33" s="587"/>
      <c r="N33" s="586"/>
      <c r="O33" s="587"/>
      <c r="P33" s="586"/>
      <c r="Q33" s="587"/>
      <c r="R33" s="586"/>
      <c r="S33" s="587"/>
      <c r="T33" s="586"/>
      <c r="U33" s="587"/>
      <c r="V33" s="586"/>
      <c r="W33" s="587"/>
      <c r="X33" s="44"/>
      <c r="Y33" s="86">
        <f>IF(OR(D33="s",F33="s",H33="s",J33="s",L33="s",N33="s",P33="s",R33="s",T33="s",V33="s"), 0, IF(OR(D33="a",F33="a",H33="a",J33="a",L33="a",N33="a",P33="a",R33="a",T33="a",V33="a"),Z33,0))</f>
        <v>0</v>
      </c>
      <c r="Z33" s="338">
        <v>10</v>
      </c>
      <c r="AA33" s="45">
        <f>COUNTIF(D33:W33,"a")+COUNTIF(D33:W33,"s")</f>
        <v>0</v>
      </c>
      <c r="AB33" s="536"/>
      <c r="AD33" s="516" t="s">
        <v>285</v>
      </c>
    </row>
    <row r="34" spans="1:30" ht="45" customHeight="1" x14ac:dyDescent="0.2">
      <c r="A34" s="342"/>
      <c r="B34" s="213" t="s">
        <v>290</v>
      </c>
      <c r="C34" s="142" t="s">
        <v>26</v>
      </c>
      <c r="D34" s="586"/>
      <c r="E34" s="587"/>
      <c r="F34" s="586"/>
      <c r="G34" s="587"/>
      <c r="H34" s="586"/>
      <c r="I34" s="587"/>
      <c r="J34" s="586"/>
      <c r="K34" s="587"/>
      <c r="L34" s="586"/>
      <c r="M34" s="587"/>
      <c r="N34" s="586"/>
      <c r="O34" s="587"/>
      <c r="P34" s="586"/>
      <c r="Q34" s="587"/>
      <c r="R34" s="586"/>
      <c r="S34" s="587"/>
      <c r="T34" s="586"/>
      <c r="U34" s="587"/>
      <c r="V34" s="586"/>
      <c r="W34" s="587"/>
      <c r="X34" s="44"/>
      <c r="Y34" s="87">
        <f>IF(OR(D34="s",F34="s",H34="s",J34="s",L34="s",N34="s",P34="s",R34="s",T34="s",V34="s"), 0, IF(OR(D34="a",F34="a",H34="a",J34="a",L34="a",N34="a",P34="a",R34="a",T34="a",V34="a"),Z34,0))</f>
        <v>0</v>
      </c>
      <c r="Z34" s="343">
        <v>15</v>
      </c>
      <c r="AA34" s="45">
        <f>COUNTIF(D34:W34,"a")+COUNTIF(D34:W34,"s")</f>
        <v>0</v>
      </c>
      <c r="AB34" s="536"/>
      <c r="AD34" s="516" t="s">
        <v>285</v>
      </c>
    </row>
    <row r="35" spans="1:30" ht="45" customHeight="1" x14ac:dyDescent="0.15">
      <c r="A35" s="342"/>
      <c r="B35" s="210" t="s">
        <v>291</v>
      </c>
      <c r="C35" s="126" t="s">
        <v>302</v>
      </c>
      <c r="D35" s="548"/>
      <c r="E35" s="549"/>
      <c r="F35" s="548"/>
      <c r="G35" s="549"/>
      <c r="H35" s="548"/>
      <c r="I35" s="549"/>
      <c r="J35" s="548"/>
      <c r="K35" s="549"/>
      <c r="L35" s="548"/>
      <c r="M35" s="549"/>
      <c r="N35" s="548"/>
      <c r="O35" s="549"/>
      <c r="P35" s="548"/>
      <c r="Q35" s="549"/>
      <c r="R35" s="548"/>
      <c r="S35" s="549"/>
      <c r="T35" s="548"/>
      <c r="U35" s="549"/>
      <c r="V35" s="548"/>
      <c r="W35" s="549"/>
      <c r="X35" s="44"/>
      <c r="Y35" s="87">
        <f>IF(OR(D35="s",F35="s",H35="s",J35="s",L35="s",N35="s",P35="s",R35="s",T35="s",V35="s"), 0, IF(OR(D35="a",F35="a",H35="a",J35="a",L35="a",N35="a",P35="a",R35="a",T35="a",V35="a"),Z35,0))</f>
        <v>0</v>
      </c>
      <c r="Z35" s="343">
        <v>10</v>
      </c>
      <c r="AA35" s="45">
        <f>COUNTIF(D35:W35,"a")+COUNTIF(D35:W35,"s")</f>
        <v>0</v>
      </c>
      <c r="AB35" s="536"/>
      <c r="AD35" s="516"/>
    </row>
    <row r="36" spans="1:30" ht="45" customHeight="1" thickBot="1" x14ac:dyDescent="0.25">
      <c r="A36" s="342"/>
      <c r="B36" s="213" t="s">
        <v>90</v>
      </c>
      <c r="C36" s="142" t="s">
        <v>20</v>
      </c>
      <c r="D36" s="586"/>
      <c r="E36" s="587"/>
      <c r="F36" s="586"/>
      <c r="G36" s="587"/>
      <c r="H36" s="586"/>
      <c r="I36" s="587"/>
      <c r="J36" s="586"/>
      <c r="K36" s="587"/>
      <c r="L36" s="586"/>
      <c r="M36" s="587"/>
      <c r="N36" s="586"/>
      <c r="O36" s="587"/>
      <c r="P36" s="586"/>
      <c r="Q36" s="587"/>
      <c r="R36" s="586"/>
      <c r="S36" s="587"/>
      <c r="T36" s="586"/>
      <c r="U36" s="587"/>
      <c r="V36" s="586"/>
      <c r="W36" s="587"/>
      <c r="X36" s="44"/>
      <c r="Y36" s="87">
        <f>IF(OR(D36="s",F36="s",H36="s",J36="s",L36="s",N36="s",P36="s",R36="s",T36="s",V36="s"), 0, IF(OR(D36="a",F36="a",H36="a",J36="a",L36="a",N36="a",P36="a",R36="a",T36="a",V36="a"),Z36,0))</f>
        <v>0</v>
      </c>
      <c r="Z36" s="343">
        <v>10</v>
      </c>
      <c r="AA36" s="45">
        <f>COUNTIF(D36:W36,"a")+COUNTIF(D36:W36,"s")</f>
        <v>0</v>
      </c>
      <c r="AB36" s="536"/>
      <c r="AD36" s="516"/>
    </row>
    <row r="37" spans="1:30" ht="21" customHeight="1" thickTop="1" thickBot="1" x14ac:dyDescent="0.25">
      <c r="A37" s="342"/>
      <c r="B37" s="84"/>
      <c r="C37" s="142"/>
      <c r="D37" s="597" t="s">
        <v>288</v>
      </c>
      <c r="E37" s="598"/>
      <c r="F37" s="598"/>
      <c r="G37" s="598"/>
      <c r="H37" s="598"/>
      <c r="I37" s="598"/>
      <c r="J37" s="598"/>
      <c r="K37" s="598"/>
      <c r="L37" s="598"/>
      <c r="M37" s="598"/>
      <c r="N37" s="598"/>
      <c r="O37" s="598"/>
      <c r="P37" s="598"/>
      <c r="Q37" s="598"/>
      <c r="R37" s="598"/>
      <c r="S37" s="598"/>
      <c r="T37" s="598"/>
      <c r="U37" s="598"/>
      <c r="V37" s="598"/>
      <c r="W37" s="598"/>
      <c r="X37" s="599"/>
      <c r="Y37" s="9">
        <f>SUM(Y33:Y36)</f>
        <v>0</v>
      </c>
      <c r="Z37" s="339">
        <f>SUM(Z33:Z36)</f>
        <v>45</v>
      </c>
      <c r="AA37" s="45"/>
      <c r="AD37" s="516"/>
    </row>
    <row r="38" spans="1:30" ht="21" customHeight="1" thickBot="1" x14ac:dyDescent="0.25">
      <c r="A38" s="328"/>
      <c r="B38" s="404"/>
      <c r="C38" s="162"/>
      <c r="D38" s="584"/>
      <c r="E38" s="585"/>
      <c r="F38" s="790">
        <v>25</v>
      </c>
      <c r="G38" s="591"/>
      <c r="H38" s="591"/>
      <c r="I38" s="591"/>
      <c r="J38" s="591"/>
      <c r="K38" s="591"/>
      <c r="L38" s="591"/>
      <c r="M38" s="591"/>
      <c r="N38" s="591"/>
      <c r="O38" s="591"/>
      <c r="P38" s="591"/>
      <c r="Q38" s="591"/>
      <c r="R38" s="591"/>
      <c r="S38" s="591"/>
      <c r="T38" s="591"/>
      <c r="U38" s="591"/>
      <c r="V38" s="591"/>
      <c r="W38" s="591"/>
      <c r="X38" s="591"/>
      <c r="Y38" s="591"/>
      <c r="Z38" s="592"/>
      <c r="AA38" s="45"/>
      <c r="AD38" s="516"/>
    </row>
    <row r="39" spans="1:30" ht="30" customHeight="1" thickBot="1" x14ac:dyDescent="0.25">
      <c r="A39" s="321"/>
      <c r="B39" s="215" t="s">
        <v>689</v>
      </c>
      <c r="C39" s="160" t="s">
        <v>690</v>
      </c>
      <c r="D39" s="168"/>
      <c r="E39" s="167"/>
      <c r="F39" s="170"/>
      <c r="G39" s="171"/>
      <c r="H39" s="403"/>
      <c r="I39" s="167"/>
      <c r="J39" s="179"/>
      <c r="K39" s="171"/>
      <c r="L39" s="403"/>
      <c r="M39" s="167"/>
      <c r="N39" s="416"/>
      <c r="O39" s="171"/>
      <c r="P39" s="168"/>
      <c r="Q39" s="167"/>
      <c r="R39" s="170"/>
      <c r="S39" s="171"/>
      <c r="T39" s="168"/>
      <c r="U39" s="167"/>
      <c r="V39" s="170"/>
      <c r="W39" s="167"/>
      <c r="X39" s="253"/>
      <c r="Y39" s="302"/>
      <c r="Z39" s="335"/>
      <c r="AA39" s="45"/>
      <c r="AD39" s="516"/>
    </row>
    <row r="40" spans="1:30" ht="67.7" customHeight="1" x14ac:dyDescent="0.2">
      <c r="A40" s="342"/>
      <c r="B40" s="208" t="s">
        <v>691</v>
      </c>
      <c r="C40" s="139" t="s">
        <v>693</v>
      </c>
      <c r="D40" s="595"/>
      <c r="E40" s="596"/>
      <c r="F40" s="595"/>
      <c r="G40" s="596"/>
      <c r="H40" s="595"/>
      <c r="I40" s="596"/>
      <c r="J40" s="595"/>
      <c r="K40" s="596"/>
      <c r="L40" s="595"/>
      <c r="M40" s="596"/>
      <c r="N40" s="595"/>
      <c r="O40" s="596"/>
      <c r="P40" s="595"/>
      <c r="Q40" s="596"/>
      <c r="R40" s="595"/>
      <c r="S40" s="596"/>
      <c r="T40" s="595"/>
      <c r="U40" s="596"/>
      <c r="V40" s="595"/>
      <c r="W40" s="596"/>
      <c r="X40" s="44"/>
      <c r="Y40" s="82">
        <f>IF(OR(D40="s",F40="s",H40="s",J40="s",L40="s",N40="s",P40="s",R40="s",T40="s",V40="s"), 0, IF(OR(D40="a",F40="a",H40="a",J40="a",L40="a",N40="a",P40="a",R40="a",T40="a",V40="a"),Z40,0))</f>
        <v>0</v>
      </c>
      <c r="Z40" s="341">
        <v>5</v>
      </c>
      <c r="AA40" s="45">
        <f>COUNTIF(D40:W40,"a")+COUNTIF(D40:W40,"s")</f>
        <v>0</v>
      </c>
      <c r="AB40" s="536"/>
      <c r="AD40" s="516"/>
    </row>
    <row r="41" spans="1:30" ht="45" customHeight="1" thickBot="1" x14ac:dyDescent="0.25">
      <c r="A41" s="342"/>
      <c r="B41" s="210" t="s">
        <v>692</v>
      </c>
      <c r="C41" s="138" t="s">
        <v>694</v>
      </c>
      <c r="D41" s="586"/>
      <c r="E41" s="587"/>
      <c r="F41" s="586"/>
      <c r="G41" s="587"/>
      <c r="H41" s="586"/>
      <c r="I41" s="587"/>
      <c r="J41" s="586"/>
      <c r="K41" s="587"/>
      <c r="L41" s="586"/>
      <c r="M41" s="587"/>
      <c r="N41" s="586"/>
      <c r="O41" s="587"/>
      <c r="P41" s="586"/>
      <c r="Q41" s="587"/>
      <c r="R41" s="586"/>
      <c r="S41" s="587"/>
      <c r="T41" s="586"/>
      <c r="U41" s="587"/>
      <c r="V41" s="586"/>
      <c r="W41" s="587"/>
      <c r="X41" s="44"/>
      <c r="Y41" s="86">
        <f>IF(OR(D41="s",F41="s",H41="s",J41="s",L41="s",N41="s",P41="s",R41="s",T41="s",V41="s"), 0, IF(OR(D41="a",F41="a",H41="a",J41="a",L41="a",N41="a",P41="a",R41="a",T41="a",V41="a"),Z41,0))</f>
        <v>0</v>
      </c>
      <c r="Z41" s="338">
        <v>5</v>
      </c>
      <c r="AA41" s="45">
        <f>COUNTIF(D41:W41,"a")+COUNTIF(D41:W41,"s")</f>
        <v>0</v>
      </c>
      <c r="AB41" s="536"/>
      <c r="AD41" s="516"/>
    </row>
    <row r="42" spans="1:30" ht="21" customHeight="1" thickTop="1" thickBot="1" x14ac:dyDescent="0.25">
      <c r="A42" s="342"/>
      <c r="B42" s="84"/>
      <c r="C42" s="142"/>
      <c r="D42" s="597" t="s">
        <v>288</v>
      </c>
      <c r="E42" s="598"/>
      <c r="F42" s="598"/>
      <c r="G42" s="598"/>
      <c r="H42" s="598"/>
      <c r="I42" s="598"/>
      <c r="J42" s="598"/>
      <c r="K42" s="598"/>
      <c r="L42" s="598"/>
      <c r="M42" s="598"/>
      <c r="N42" s="598"/>
      <c r="O42" s="598"/>
      <c r="P42" s="598"/>
      <c r="Q42" s="598"/>
      <c r="R42" s="598"/>
      <c r="S42" s="598"/>
      <c r="T42" s="598"/>
      <c r="U42" s="598"/>
      <c r="V42" s="598"/>
      <c r="W42" s="598"/>
      <c r="X42" s="599"/>
      <c r="Y42" s="9">
        <f>SUM(Y40:Y41)</f>
        <v>0</v>
      </c>
      <c r="Z42" s="339">
        <f>SUM(Z40:Z41)</f>
        <v>10</v>
      </c>
      <c r="AA42" s="45"/>
      <c r="AD42" s="516"/>
    </row>
    <row r="43" spans="1:30" ht="21" customHeight="1" thickBot="1" x14ac:dyDescent="0.25">
      <c r="A43" s="328"/>
      <c r="B43" s="404"/>
      <c r="C43" s="162"/>
      <c r="D43" s="584"/>
      <c r="E43" s="585"/>
      <c r="F43" s="734">
        <v>0</v>
      </c>
      <c r="G43" s="735"/>
      <c r="H43" s="735"/>
      <c r="I43" s="735"/>
      <c r="J43" s="735"/>
      <c r="K43" s="735"/>
      <c r="L43" s="735"/>
      <c r="M43" s="735"/>
      <c r="N43" s="735"/>
      <c r="O43" s="735"/>
      <c r="P43" s="735"/>
      <c r="Q43" s="735"/>
      <c r="R43" s="735"/>
      <c r="S43" s="735"/>
      <c r="T43" s="735"/>
      <c r="U43" s="735"/>
      <c r="V43" s="735"/>
      <c r="W43" s="735"/>
      <c r="X43" s="735"/>
      <c r="Y43" s="735"/>
      <c r="Z43" s="736"/>
      <c r="AA43" s="45"/>
      <c r="AD43" s="516"/>
    </row>
    <row r="44" spans="1:30" ht="30" customHeight="1" thickBot="1" x14ac:dyDescent="0.25">
      <c r="A44" s="321"/>
      <c r="B44" s="215">
        <v>1600</v>
      </c>
      <c r="C44" s="160" t="s">
        <v>124</v>
      </c>
      <c r="D44" s="168"/>
      <c r="E44" s="167"/>
      <c r="F44" s="416" t="s">
        <v>287</v>
      </c>
      <c r="G44" s="171"/>
      <c r="H44" s="168"/>
      <c r="I44" s="167"/>
      <c r="J44" s="292"/>
      <c r="K44" s="171"/>
      <c r="L44" s="403"/>
      <c r="M44" s="167"/>
      <c r="N44" s="170"/>
      <c r="O44" s="171"/>
      <c r="P44" s="168"/>
      <c r="Q44" s="167"/>
      <c r="R44" s="170"/>
      <c r="S44" s="171"/>
      <c r="T44" s="416" t="s">
        <v>287</v>
      </c>
      <c r="U44" s="167"/>
      <c r="V44" s="170"/>
      <c r="W44" s="167"/>
      <c r="X44" s="253"/>
      <c r="Y44" s="302"/>
      <c r="Z44" s="335"/>
      <c r="AA44" s="45"/>
      <c r="AD44" s="516"/>
    </row>
    <row r="45" spans="1:30" ht="27.75" customHeight="1" x14ac:dyDescent="0.2">
      <c r="A45" s="342"/>
      <c r="B45" s="207" t="s">
        <v>292</v>
      </c>
      <c r="C45" s="128" t="s">
        <v>286</v>
      </c>
      <c r="D45" s="595"/>
      <c r="E45" s="596"/>
      <c r="F45" s="595"/>
      <c r="G45" s="596"/>
      <c r="H45" s="595"/>
      <c r="I45" s="596"/>
      <c r="J45" s="595"/>
      <c r="K45" s="596"/>
      <c r="L45" s="595"/>
      <c r="M45" s="596"/>
      <c r="N45" s="595"/>
      <c r="O45" s="596"/>
      <c r="P45" s="595"/>
      <c r="Q45" s="596"/>
      <c r="R45" s="595"/>
      <c r="S45" s="596"/>
      <c r="T45" s="595"/>
      <c r="U45" s="596"/>
      <c r="V45" s="595"/>
      <c r="W45" s="596"/>
      <c r="X45" s="44"/>
      <c r="Y45" s="82">
        <f t="shared" ref="Y45:Y52" si="2">IF(OR(D45="s",F45="s",H45="s",J45="s",L45="s",N45="s",P45="s",R45="s",T45="s",V45="s"), 0, IF(OR(D45="a",F45="a",H45="a",J45="a",L45="a",N45="a",P45="a",R45="a",T45="a",V45="a"),Z45,0))</f>
        <v>0</v>
      </c>
      <c r="Z45" s="347">
        <v>10</v>
      </c>
      <c r="AA45" s="45">
        <f t="shared" ref="AA45:AA52" si="3">COUNTIF(D45:W45,"a")+COUNTIF(D45:W45,"s")</f>
        <v>0</v>
      </c>
      <c r="AB45" s="536"/>
      <c r="AD45" s="516" t="s">
        <v>285</v>
      </c>
    </row>
    <row r="46" spans="1:30" ht="45" customHeight="1" x14ac:dyDescent="0.2">
      <c r="A46" s="342"/>
      <c r="B46" s="217" t="s">
        <v>293</v>
      </c>
      <c r="C46" s="129" t="s">
        <v>47</v>
      </c>
      <c r="D46" s="586"/>
      <c r="E46" s="587"/>
      <c r="F46" s="586"/>
      <c r="G46" s="587"/>
      <c r="H46" s="586"/>
      <c r="I46" s="587"/>
      <c r="J46" s="586"/>
      <c r="K46" s="587"/>
      <c r="L46" s="586"/>
      <c r="M46" s="587"/>
      <c r="N46" s="586"/>
      <c r="O46" s="587"/>
      <c r="P46" s="586"/>
      <c r="Q46" s="587"/>
      <c r="R46" s="586"/>
      <c r="S46" s="587"/>
      <c r="T46" s="586"/>
      <c r="U46" s="587"/>
      <c r="V46" s="586"/>
      <c r="W46" s="587"/>
      <c r="X46" s="44"/>
      <c r="Y46" s="36">
        <f t="shared" si="2"/>
        <v>0</v>
      </c>
      <c r="Z46" s="338">
        <v>5</v>
      </c>
      <c r="AA46" s="45">
        <f t="shared" si="3"/>
        <v>0</v>
      </c>
      <c r="AB46" s="536"/>
      <c r="AD46" s="516" t="s">
        <v>285</v>
      </c>
    </row>
    <row r="47" spans="1:30" ht="45" customHeight="1" x14ac:dyDescent="0.2">
      <c r="A47" s="342"/>
      <c r="B47" s="217" t="s">
        <v>91</v>
      </c>
      <c r="C47" s="129" t="s">
        <v>173</v>
      </c>
      <c r="D47" s="586"/>
      <c r="E47" s="587"/>
      <c r="F47" s="586"/>
      <c r="G47" s="587"/>
      <c r="H47" s="586"/>
      <c r="I47" s="587"/>
      <c r="J47" s="586"/>
      <c r="K47" s="587"/>
      <c r="L47" s="586"/>
      <c r="M47" s="587"/>
      <c r="N47" s="586"/>
      <c r="O47" s="587"/>
      <c r="P47" s="586"/>
      <c r="Q47" s="587"/>
      <c r="R47" s="586"/>
      <c r="S47" s="587"/>
      <c r="T47" s="586"/>
      <c r="U47" s="587"/>
      <c r="V47" s="586"/>
      <c r="W47" s="587"/>
      <c r="X47" s="44"/>
      <c r="Y47" s="76">
        <f t="shared" si="2"/>
        <v>0</v>
      </c>
      <c r="Z47" s="343">
        <v>5</v>
      </c>
      <c r="AA47" s="45">
        <f t="shared" si="3"/>
        <v>0</v>
      </c>
      <c r="AB47" s="536"/>
      <c r="AD47" s="516"/>
    </row>
    <row r="48" spans="1:30" ht="27.75" customHeight="1" x14ac:dyDescent="0.2">
      <c r="A48" s="342"/>
      <c r="B48" s="217" t="s">
        <v>92</v>
      </c>
      <c r="C48" s="129" t="s">
        <v>174</v>
      </c>
      <c r="D48" s="586"/>
      <c r="E48" s="587"/>
      <c r="F48" s="586"/>
      <c r="G48" s="587"/>
      <c r="H48" s="586"/>
      <c r="I48" s="587"/>
      <c r="J48" s="586"/>
      <c r="K48" s="587"/>
      <c r="L48" s="586"/>
      <c r="M48" s="587"/>
      <c r="N48" s="586"/>
      <c r="O48" s="587"/>
      <c r="P48" s="586"/>
      <c r="Q48" s="587"/>
      <c r="R48" s="586"/>
      <c r="S48" s="587"/>
      <c r="T48" s="586"/>
      <c r="U48" s="587"/>
      <c r="V48" s="586"/>
      <c r="W48" s="587"/>
      <c r="X48" s="44"/>
      <c r="Y48" s="36">
        <f t="shared" si="2"/>
        <v>0</v>
      </c>
      <c r="Z48" s="338">
        <v>5</v>
      </c>
      <c r="AA48" s="45">
        <f t="shared" si="3"/>
        <v>0</v>
      </c>
      <c r="AB48" s="536"/>
      <c r="AD48" s="516" t="s">
        <v>285</v>
      </c>
    </row>
    <row r="49" spans="1:30" ht="45" customHeight="1" x14ac:dyDescent="0.2">
      <c r="A49" s="342"/>
      <c r="B49" s="217" t="s">
        <v>294</v>
      </c>
      <c r="C49" s="129" t="s">
        <v>295</v>
      </c>
      <c r="D49" s="586"/>
      <c r="E49" s="587"/>
      <c r="F49" s="586"/>
      <c r="G49" s="587"/>
      <c r="H49" s="586"/>
      <c r="I49" s="587"/>
      <c r="J49" s="586"/>
      <c r="K49" s="587"/>
      <c r="L49" s="586"/>
      <c r="M49" s="587"/>
      <c r="N49" s="586"/>
      <c r="O49" s="587"/>
      <c r="P49" s="586"/>
      <c r="Q49" s="587"/>
      <c r="R49" s="586"/>
      <c r="S49" s="587"/>
      <c r="T49" s="586"/>
      <c r="U49" s="587"/>
      <c r="V49" s="586"/>
      <c r="W49" s="587"/>
      <c r="X49" s="44"/>
      <c r="Y49" s="76">
        <f t="shared" si="2"/>
        <v>0</v>
      </c>
      <c r="Z49" s="343">
        <v>10</v>
      </c>
      <c r="AA49" s="45">
        <f t="shared" si="3"/>
        <v>0</v>
      </c>
      <c r="AB49" s="536"/>
      <c r="AD49" s="516"/>
    </row>
    <row r="50" spans="1:30" ht="27.95" customHeight="1" x14ac:dyDescent="0.2">
      <c r="A50" s="342"/>
      <c r="B50" s="217" t="s">
        <v>492</v>
      </c>
      <c r="C50" s="121" t="s">
        <v>303</v>
      </c>
      <c r="D50" s="586"/>
      <c r="E50" s="587"/>
      <c r="F50" s="586"/>
      <c r="G50" s="587"/>
      <c r="H50" s="586"/>
      <c r="I50" s="587"/>
      <c r="J50" s="586"/>
      <c r="K50" s="587"/>
      <c r="L50" s="586"/>
      <c r="M50" s="587"/>
      <c r="N50" s="586"/>
      <c r="O50" s="587"/>
      <c r="P50" s="586"/>
      <c r="Q50" s="587"/>
      <c r="R50" s="586"/>
      <c r="S50" s="587"/>
      <c r="T50" s="586"/>
      <c r="U50" s="587"/>
      <c r="V50" s="586"/>
      <c r="W50" s="587"/>
      <c r="X50" s="44"/>
      <c r="Y50" s="76">
        <f t="shared" si="2"/>
        <v>0</v>
      </c>
      <c r="Z50" s="343">
        <v>10</v>
      </c>
      <c r="AA50" s="45">
        <f t="shared" si="3"/>
        <v>0</v>
      </c>
      <c r="AB50" s="536"/>
      <c r="AD50" s="516" t="s">
        <v>285</v>
      </c>
    </row>
    <row r="51" spans="1:30" ht="27.95" customHeight="1" x14ac:dyDescent="0.2">
      <c r="A51" s="342"/>
      <c r="B51" s="217" t="s">
        <v>485</v>
      </c>
      <c r="C51" s="129" t="s">
        <v>3</v>
      </c>
      <c r="D51" s="586"/>
      <c r="E51" s="587"/>
      <c r="F51" s="586"/>
      <c r="G51" s="587"/>
      <c r="H51" s="586"/>
      <c r="I51" s="587"/>
      <c r="J51" s="586"/>
      <c r="K51" s="587"/>
      <c r="L51" s="586"/>
      <c r="M51" s="587"/>
      <c r="N51" s="586"/>
      <c r="O51" s="587"/>
      <c r="P51" s="586"/>
      <c r="Q51" s="587"/>
      <c r="R51" s="586"/>
      <c r="S51" s="587"/>
      <c r="T51" s="586"/>
      <c r="U51" s="587"/>
      <c r="V51" s="586"/>
      <c r="W51" s="587"/>
      <c r="X51" s="44"/>
      <c r="Y51" s="76">
        <f t="shared" si="2"/>
        <v>0</v>
      </c>
      <c r="Z51" s="343">
        <v>10</v>
      </c>
      <c r="AA51" s="45">
        <f t="shared" si="3"/>
        <v>0</v>
      </c>
      <c r="AB51" s="536"/>
      <c r="AD51" s="516"/>
    </row>
    <row r="52" spans="1:30" ht="27.95" customHeight="1" thickBot="1" x14ac:dyDescent="0.2">
      <c r="A52" s="342"/>
      <c r="B52" s="217" t="s">
        <v>486</v>
      </c>
      <c r="C52" s="129" t="s">
        <v>175</v>
      </c>
      <c r="D52" s="564"/>
      <c r="E52" s="565"/>
      <c r="F52" s="564"/>
      <c r="G52" s="565"/>
      <c r="H52" s="564"/>
      <c r="I52" s="565"/>
      <c r="J52" s="564"/>
      <c r="K52" s="565"/>
      <c r="L52" s="564"/>
      <c r="M52" s="565"/>
      <c r="N52" s="564"/>
      <c r="O52" s="565"/>
      <c r="P52" s="564"/>
      <c r="Q52" s="565"/>
      <c r="R52" s="564"/>
      <c r="S52" s="565"/>
      <c r="T52" s="564"/>
      <c r="U52" s="565"/>
      <c r="V52" s="564"/>
      <c r="W52" s="565"/>
      <c r="X52" s="44"/>
      <c r="Y52" s="37">
        <f t="shared" si="2"/>
        <v>0</v>
      </c>
      <c r="Z52" s="343">
        <v>10</v>
      </c>
      <c r="AA52" s="45">
        <f t="shared" si="3"/>
        <v>0</v>
      </c>
      <c r="AB52" s="536"/>
      <c r="AD52" s="516" t="s">
        <v>285</v>
      </c>
    </row>
    <row r="53" spans="1:30" ht="21" customHeight="1" thickTop="1" thickBot="1" x14ac:dyDescent="0.25">
      <c r="A53" s="342"/>
      <c r="B53" s="46"/>
      <c r="C53" s="148"/>
      <c r="D53" s="597" t="s">
        <v>288</v>
      </c>
      <c r="E53" s="598"/>
      <c r="F53" s="598"/>
      <c r="G53" s="598"/>
      <c r="H53" s="598"/>
      <c r="I53" s="598"/>
      <c r="J53" s="598"/>
      <c r="K53" s="598"/>
      <c r="L53" s="598"/>
      <c r="M53" s="598"/>
      <c r="N53" s="598"/>
      <c r="O53" s="598"/>
      <c r="P53" s="598"/>
      <c r="Q53" s="598"/>
      <c r="R53" s="598"/>
      <c r="S53" s="598"/>
      <c r="T53" s="598"/>
      <c r="U53" s="598"/>
      <c r="V53" s="598"/>
      <c r="W53" s="598"/>
      <c r="X53" s="599"/>
      <c r="Y53" s="85">
        <f>SUM(Y45:Y52)</f>
        <v>0</v>
      </c>
      <c r="Z53" s="339">
        <f>SUM(Z45:Z52)</f>
        <v>65</v>
      </c>
      <c r="AA53" s="45"/>
      <c r="AD53" s="516"/>
    </row>
    <row r="54" spans="1:30" ht="21" customHeight="1" thickBot="1" x14ac:dyDescent="0.25">
      <c r="A54" s="328"/>
      <c r="B54" s="93"/>
      <c r="C54" s="286"/>
      <c r="D54" s="584"/>
      <c r="E54" s="585"/>
      <c r="F54" s="733">
        <v>40</v>
      </c>
      <c r="G54" s="591"/>
      <c r="H54" s="591"/>
      <c r="I54" s="591"/>
      <c r="J54" s="591"/>
      <c r="K54" s="591"/>
      <c r="L54" s="591"/>
      <c r="M54" s="591"/>
      <c r="N54" s="591"/>
      <c r="O54" s="591"/>
      <c r="P54" s="591"/>
      <c r="Q54" s="591"/>
      <c r="R54" s="591"/>
      <c r="S54" s="591"/>
      <c r="T54" s="591"/>
      <c r="U54" s="591"/>
      <c r="V54" s="591"/>
      <c r="W54" s="591"/>
      <c r="X54" s="591"/>
      <c r="Y54" s="591"/>
      <c r="Z54" s="592"/>
      <c r="AA54" s="45"/>
      <c r="AD54" s="516"/>
    </row>
    <row r="55" spans="1:30" ht="30" customHeight="1" thickBot="1" x14ac:dyDescent="0.25">
      <c r="A55" s="321"/>
      <c r="B55" s="215" t="s">
        <v>668</v>
      </c>
      <c r="C55" s="160" t="s">
        <v>669</v>
      </c>
      <c r="D55" s="168"/>
      <c r="E55" s="167"/>
      <c r="F55" s="416"/>
      <c r="G55" s="171"/>
      <c r="H55" s="168"/>
      <c r="I55" s="167"/>
      <c r="J55" s="292"/>
      <c r="K55" s="171"/>
      <c r="L55" s="403"/>
      <c r="M55" s="167"/>
      <c r="N55" s="170"/>
      <c r="O55" s="171"/>
      <c r="P55" s="168"/>
      <c r="Q55" s="167"/>
      <c r="R55" s="170"/>
      <c r="S55" s="171"/>
      <c r="T55" s="416"/>
      <c r="U55" s="167"/>
      <c r="V55" s="170"/>
      <c r="W55" s="167"/>
      <c r="X55" s="253"/>
      <c r="Y55" s="302"/>
      <c r="Z55" s="335"/>
      <c r="AA55" s="45"/>
      <c r="AD55" s="516"/>
    </row>
    <row r="56" spans="1:30" ht="45" customHeight="1" x14ac:dyDescent="0.2">
      <c r="A56" s="342"/>
      <c r="B56" s="207" t="s">
        <v>676</v>
      </c>
      <c r="C56" s="128" t="s">
        <v>998</v>
      </c>
      <c r="D56" s="595"/>
      <c r="E56" s="596"/>
      <c r="F56" s="595"/>
      <c r="G56" s="596"/>
      <c r="H56" s="595"/>
      <c r="I56" s="596"/>
      <c r="J56" s="595"/>
      <c r="K56" s="596"/>
      <c r="L56" s="595"/>
      <c r="M56" s="596"/>
      <c r="N56" s="595"/>
      <c r="O56" s="596"/>
      <c r="P56" s="595"/>
      <c r="Q56" s="596"/>
      <c r="R56" s="595"/>
      <c r="S56" s="596"/>
      <c r="T56" s="595"/>
      <c r="U56" s="596"/>
      <c r="V56" s="595"/>
      <c r="W56" s="596"/>
      <c r="X56" s="44"/>
      <c r="Y56" s="82">
        <f t="shared" ref="Y56:Y66" si="4">IF(OR(D56="s",F56="s",H56="s",J56="s",L56="s",N56="s",P56="s",R56="s",T56="s",V56="s"), 0, IF(OR(D56="a",F56="a",H56="a",J56="a",L56="a",N56="a",P56="a",R56="a",T56="a",V56="a"),Z56,0))</f>
        <v>0</v>
      </c>
      <c r="Z56" s="347">
        <v>20</v>
      </c>
      <c r="AA56" s="45">
        <f t="shared" ref="AA56:AA66" si="5">COUNTIF(D56:W56,"a")+COUNTIF(D56:W56,"s")</f>
        <v>0</v>
      </c>
      <c r="AB56" s="536"/>
      <c r="AD56" s="516" t="s">
        <v>285</v>
      </c>
    </row>
    <row r="57" spans="1:30" ht="45" customHeight="1" x14ac:dyDescent="0.2">
      <c r="A57" s="342"/>
      <c r="B57" s="217" t="s">
        <v>677</v>
      </c>
      <c r="C57" s="129" t="s">
        <v>678</v>
      </c>
      <c r="D57" s="586"/>
      <c r="E57" s="587"/>
      <c r="F57" s="586"/>
      <c r="G57" s="587"/>
      <c r="H57" s="586"/>
      <c r="I57" s="587"/>
      <c r="J57" s="586"/>
      <c r="K57" s="587"/>
      <c r="L57" s="586"/>
      <c r="M57" s="587"/>
      <c r="N57" s="586"/>
      <c r="O57" s="587"/>
      <c r="P57" s="586"/>
      <c r="Q57" s="587"/>
      <c r="R57" s="586"/>
      <c r="S57" s="587"/>
      <c r="T57" s="586"/>
      <c r="U57" s="587"/>
      <c r="V57" s="586"/>
      <c r="W57" s="587"/>
      <c r="X57" s="44"/>
      <c r="Y57" s="36">
        <f t="shared" si="4"/>
        <v>0</v>
      </c>
      <c r="Z57" s="338">
        <v>10</v>
      </c>
      <c r="AA57" s="45">
        <f t="shared" si="5"/>
        <v>0</v>
      </c>
      <c r="AB57" s="536"/>
      <c r="AD57" s="516" t="s">
        <v>285</v>
      </c>
    </row>
    <row r="58" spans="1:30" ht="45" customHeight="1" x14ac:dyDescent="0.2">
      <c r="A58" s="342"/>
      <c r="B58" s="217" t="s">
        <v>679</v>
      </c>
      <c r="C58" s="129" t="s">
        <v>680</v>
      </c>
      <c r="D58" s="586"/>
      <c r="E58" s="587"/>
      <c r="F58" s="586"/>
      <c r="G58" s="587"/>
      <c r="H58" s="586"/>
      <c r="I58" s="587"/>
      <c r="J58" s="586"/>
      <c r="K58" s="587"/>
      <c r="L58" s="586"/>
      <c r="M58" s="587"/>
      <c r="N58" s="586"/>
      <c r="O58" s="587"/>
      <c r="P58" s="586"/>
      <c r="Q58" s="587"/>
      <c r="R58" s="586"/>
      <c r="S58" s="587"/>
      <c r="T58" s="586"/>
      <c r="U58" s="587"/>
      <c r="V58" s="586"/>
      <c r="W58" s="587"/>
      <c r="X58" s="44"/>
      <c r="Y58" s="76">
        <f t="shared" si="4"/>
        <v>0</v>
      </c>
      <c r="Z58" s="343">
        <v>5</v>
      </c>
      <c r="AA58" s="45">
        <f t="shared" si="5"/>
        <v>0</v>
      </c>
      <c r="AB58" s="536"/>
      <c r="AD58" s="516" t="s">
        <v>675</v>
      </c>
    </row>
    <row r="59" spans="1:30" ht="45" customHeight="1" x14ac:dyDescent="0.2">
      <c r="A59" s="342"/>
      <c r="B59" s="217" t="s">
        <v>681</v>
      </c>
      <c r="C59" s="129" t="s">
        <v>682</v>
      </c>
      <c r="D59" s="586"/>
      <c r="E59" s="587"/>
      <c r="F59" s="586"/>
      <c r="G59" s="587"/>
      <c r="H59" s="586"/>
      <c r="I59" s="587"/>
      <c r="J59" s="586"/>
      <c r="K59" s="587"/>
      <c r="L59" s="586"/>
      <c r="M59" s="587"/>
      <c r="N59" s="586"/>
      <c r="O59" s="587"/>
      <c r="P59" s="586"/>
      <c r="Q59" s="587"/>
      <c r="R59" s="586"/>
      <c r="S59" s="587"/>
      <c r="T59" s="586"/>
      <c r="U59" s="587"/>
      <c r="V59" s="586"/>
      <c r="W59" s="587"/>
      <c r="X59" s="44"/>
      <c r="Y59" s="36">
        <f t="shared" si="4"/>
        <v>0</v>
      </c>
      <c r="Z59" s="338">
        <v>5</v>
      </c>
      <c r="AA59" s="45">
        <f t="shared" si="5"/>
        <v>0</v>
      </c>
      <c r="AB59" s="536"/>
      <c r="AD59" s="516" t="s">
        <v>285</v>
      </c>
    </row>
    <row r="60" spans="1:30" ht="45" customHeight="1" x14ac:dyDescent="0.2">
      <c r="A60" s="342"/>
      <c r="B60" s="217" t="s">
        <v>684</v>
      </c>
      <c r="C60" s="129" t="s">
        <v>683</v>
      </c>
      <c r="D60" s="586"/>
      <c r="E60" s="587"/>
      <c r="F60" s="586"/>
      <c r="G60" s="587"/>
      <c r="H60" s="586"/>
      <c r="I60" s="587"/>
      <c r="J60" s="586"/>
      <c r="K60" s="587"/>
      <c r="L60" s="586"/>
      <c r="M60" s="587"/>
      <c r="N60" s="586"/>
      <c r="O60" s="587"/>
      <c r="P60" s="586"/>
      <c r="Q60" s="587"/>
      <c r="R60" s="586"/>
      <c r="S60" s="587"/>
      <c r="T60" s="586"/>
      <c r="U60" s="587"/>
      <c r="V60" s="586"/>
      <c r="W60" s="587"/>
      <c r="X60" s="44"/>
      <c r="Y60" s="76">
        <f t="shared" si="4"/>
        <v>0</v>
      </c>
      <c r="Z60" s="343">
        <v>5</v>
      </c>
      <c r="AA60" s="45">
        <f t="shared" si="5"/>
        <v>0</v>
      </c>
      <c r="AB60" s="536"/>
      <c r="AD60" s="516" t="s">
        <v>675</v>
      </c>
    </row>
    <row r="61" spans="1:30" ht="45" customHeight="1" x14ac:dyDescent="0.2">
      <c r="A61" s="342"/>
      <c r="B61" s="217" t="s">
        <v>999</v>
      </c>
      <c r="C61" s="126" t="s">
        <v>1005</v>
      </c>
      <c r="D61" s="586"/>
      <c r="E61" s="587"/>
      <c r="F61" s="586"/>
      <c r="G61" s="587"/>
      <c r="H61" s="586"/>
      <c r="I61" s="587"/>
      <c r="J61" s="586"/>
      <c r="K61" s="587"/>
      <c r="L61" s="586"/>
      <c r="M61" s="587"/>
      <c r="N61" s="586"/>
      <c r="O61" s="587"/>
      <c r="P61" s="586"/>
      <c r="Q61" s="587"/>
      <c r="R61" s="586"/>
      <c r="S61" s="587"/>
      <c r="T61" s="586"/>
      <c r="U61" s="587"/>
      <c r="V61" s="586"/>
      <c r="W61" s="587"/>
      <c r="X61" s="44"/>
      <c r="Y61" s="76">
        <f t="shared" si="4"/>
        <v>0</v>
      </c>
      <c r="Z61" s="343">
        <v>5</v>
      </c>
      <c r="AA61" s="45">
        <f t="shared" si="5"/>
        <v>0</v>
      </c>
      <c r="AB61" s="536"/>
      <c r="AD61" s="516" t="s">
        <v>675</v>
      </c>
    </row>
    <row r="62" spans="1:30" ht="106.5" customHeight="1" x14ac:dyDescent="0.2">
      <c r="A62" s="342"/>
      <c r="B62" s="217" t="s">
        <v>1000</v>
      </c>
      <c r="C62" s="126" t="s">
        <v>1009</v>
      </c>
      <c r="D62" s="586"/>
      <c r="E62" s="587"/>
      <c r="F62" s="586"/>
      <c r="G62" s="587"/>
      <c r="H62" s="586"/>
      <c r="I62" s="587"/>
      <c r="J62" s="586"/>
      <c r="K62" s="587"/>
      <c r="L62" s="586"/>
      <c r="M62" s="587"/>
      <c r="N62" s="586"/>
      <c r="O62" s="587"/>
      <c r="P62" s="586"/>
      <c r="Q62" s="587"/>
      <c r="R62" s="586"/>
      <c r="S62" s="587"/>
      <c r="T62" s="586"/>
      <c r="U62" s="587"/>
      <c r="V62" s="586"/>
      <c r="W62" s="587"/>
      <c r="X62" s="44"/>
      <c r="Y62" s="76">
        <f t="shared" si="4"/>
        <v>0</v>
      </c>
      <c r="Z62" s="343">
        <v>5</v>
      </c>
      <c r="AA62" s="45">
        <f t="shared" si="5"/>
        <v>0</v>
      </c>
      <c r="AB62" s="536"/>
      <c r="AD62" s="516" t="s">
        <v>675</v>
      </c>
    </row>
    <row r="63" spans="1:30" ht="45" customHeight="1" x14ac:dyDescent="0.2">
      <c r="A63" s="342"/>
      <c r="B63" s="217" t="s">
        <v>1001</v>
      </c>
      <c r="C63" s="126" t="s">
        <v>1075</v>
      </c>
      <c r="D63" s="586"/>
      <c r="E63" s="587"/>
      <c r="F63" s="586"/>
      <c r="G63" s="587"/>
      <c r="H63" s="586"/>
      <c r="I63" s="587"/>
      <c r="J63" s="586"/>
      <c r="K63" s="587"/>
      <c r="L63" s="586"/>
      <c r="M63" s="587"/>
      <c r="N63" s="586"/>
      <c r="O63" s="587"/>
      <c r="P63" s="586"/>
      <c r="Q63" s="587"/>
      <c r="R63" s="586"/>
      <c r="S63" s="587"/>
      <c r="T63" s="586"/>
      <c r="U63" s="587"/>
      <c r="V63" s="586"/>
      <c r="W63" s="587"/>
      <c r="X63" s="44"/>
      <c r="Y63" s="76">
        <f t="shared" si="4"/>
        <v>0</v>
      </c>
      <c r="Z63" s="343">
        <v>5</v>
      </c>
      <c r="AA63" s="45">
        <f t="shared" si="5"/>
        <v>0</v>
      </c>
      <c r="AB63" s="536"/>
      <c r="AD63" s="516" t="s">
        <v>675</v>
      </c>
    </row>
    <row r="64" spans="1:30" ht="45" customHeight="1" x14ac:dyDescent="0.2">
      <c r="A64" s="342"/>
      <c r="B64" s="217" t="s">
        <v>1002</v>
      </c>
      <c r="C64" s="126" t="s">
        <v>1006</v>
      </c>
      <c r="D64" s="586"/>
      <c r="E64" s="587"/>
      <c r="F64" s="586"/>
      <c r="G64" s="587"/>
      <c r="H64" s="586"/>
      <c r="I64" s="587"/>
      <c r="J64" s="586"/>
      <c r="K64" s="587"/>
      <c r="L64" s="586"/>
      <c r="M64" s="587"/>
      <c r="N64" s="586"/>
      <c r="O64" s="587"/>
      <c r="P64" s="586"/>
      <c r="Q64" s="587"/>
      <c r="R64" s="586"/>
      <c r="S64" s="587"/>
      <c r="T64" s="586"/>
      <c r="U64" s="587"/>
      <c r="V64" s="586"/>
      <c r="W64" s="587"/>
      <c r="X64" s="44"/>
      <c r="Y64" s="76">
        <f t="shared" si="4"/>
        <v>0</v>
      </c>
      <c r="Z64" s="343">
        <v>5</v>
      </c>
      <c r="AA64" s="45">
        <f t="shared" si="5"/>
        <v>0</v>
      </c>
      <c r="AB64" s="536"/>
      <c r="AD64" s="516" t="s">
        <v>675</v>
      </c>
    </row>
    <row r="65" spans="1:30" ht="67.7" customHeight="1" x14ac:dyDescent="0.2">
      <c r="A65" s="342"/>
      <c r="B65" s="217" t="s">
        <v>1003</v>
      </c>
      <c r="C65" s="126" t="s">
        <v>1007</v>
      </c>
      <c r="D65" s="586"/>
      <c r="E65" s="587"/>
      <c r="F65" s="586"/>
      <c r="G65" s="587"/>
      <c r="H65" s="586"/>
      <c r="I65" s="587"/>
      <c r="J65" s="586"/>
      <c r="K65" s="587"/>
      <c r="L65" s="586"/>
      <c r="M65" s="587"/>
      <c r="N65" s="586"/>
      <c r="O65" s="587"/>
      <c r="P65" s="586"/>
      <c r="Q65" s="587"/>
      <c r="R65" s="586"/>
      <c r="S65" s="587"/>
      <c r="T65" s="586"/>
      <c r="U65" s="587"/>
      <c r="V65" s="586"/>
      <c r="W65" s="587"/>
      <c r="X65" s="44"/>
      <c r="Y65" s="76">
        <f t="shared" si="4"/>
        <v>0</v>
      </c>
      <c r="Z65" s="343">
        <v>5</v>
      </c>
      <c r="AA65" s="45">
        <f t="shared" si="5"/>
        <v>0</v>
      </c>
      <c r="AB65" s="536"/>
      <c r="AD65" s="516" t="s">
        <v>675</v>
      </c>
    </row>
    <row r="66" spans="1:30" ht="67.7" customHeight="1" thickBot="1" x14ac:dyDescent="0.25">
      <c r="A66" s="342"/>
      <c r="B66" s="217" t="s">
        <v>1004</v>
      </c>
      <c r="C66" s="126" t="s">
        <v>1008</v>
      </c>
      <c r="D66" s="586"/>
      <c r="E66" s="587"/>
      <c r="F66" s="586"/>
      <c r="G66" s="587"/>
      <c r="H66" s="586"/>
      <c r="I66" s="587"/>
      <c r="J66" s="586"/>
      <c r="K66" s="587"/>
      <c r="L66" s="586"/>
      <c r="M66" s="587"/>
      <c r="N66" s="586"/>
      <c r="O66" s="587"/>
      <c r="P66" s="586"/>
      <c r="Q66" s="587"/>
      <c r="R66" s="586"/>
      <c r="S66" s="587"/>
      <c r="T66" s="586"/>
      <c r="U66" s="587"/>
      <c r="V66" s="586"/>
      <c r="W66" s="587"/>
      <c r="X66" s="44"/>
      <c r="Y66" s="76">
        <f t="shared" si="4"/>
        <v>0</v>
      </c>
      <c r="Z66" s="343">
        <v>5</v>
      </c>
      <c r="AA66" s="45">
        <f t="shared" si="5"/>
        <v>0</v>
      </c>
      <c r="AB66" s="536"/>
      <c r="AD66" s="516" t="s">
        <v>675</v>
      </c>
    </row>
    <row r="67" spans="1:30" ht="21" customHeight="1" thickTop="1" thickBot="1" x14ac:dyDescent="0.25">
      <c r="A67" s="342"/>
      <c r="B67" s="46"/>
      <c r="C67" s="148"/>
      <c r="D67" s="597" t="s">
        <v>288</v>
      </c>
      <c r="E67" s="598"/>
      <c r="F67" s="598"/>
      <c r="G67" s="598"/>
      <c r="H67" s="598"/>
      <c r="I67" s="598"/>
      <c r="J67" s="598"/>
      <c r="K67" s="598"/>
      <c r="L67" s="598"/>
      <c r="M67" s="598"/>
      <c r="N67" s="598"/>
      <c r="O67" s="598"/>
      <c r="P67" s="598"/>
      <c r="Q67" s="598"/>
      <c r="R67" s="598"/>
      <c r="S67" s="598"/>
      <c r="T67" s="598"/>
      <c r="U67" s="598"/>
      <c r="V67" s="598"/>
      <c r="W67" s="598"/>
      <c r="X67" s="599"/>
      <c r="Y67" s="85">
        <f>SUM(Y56:Y66)</f>
        <v>0</v>
      </c>
      <c r="Z67" s="339">
        <f>SUM(Z56:Z66)</f>
        <v>75</v>
      </c>
      <c r="AA67" s="45"/>
      <c r="AD67" s="516"/>
    </row>
    <row r="68" spans="1:30" ht="21" customHeight="1" thickBot="1" x14ac:dyDescent="0.25">
      <c r="A68" s="328"/>
      <c r="B68" s="93"/>
      <c r="C68" s="286"/>
      <c r="D68" s="584"/>
      <c r="E68" s="585"/>
      <c r="F68" s="804">
        <v>35</v>
      </c>
      <c r="G68" s="805"/>
      <c r="H68" s="805"/>
      <c r="I68" s="805"/>
      <c r="J68" s="805"/>
      <c r="K68" s="805"/>
      <c r="L68" s="805"/>
      <c r="M68" s="805"/>
      <c r="N68" s="805"/>
      <c r="O68" s="805"/>
      <c r="P68" s="805"/>
      <c r="Q68" s="805"/>
      <c r="R68" s="805"/>
      <c r="S68" s="805"/>
      <c r="T68" s="805"/>
      <c r="U68" s="805"/>
      <c r="V68" s="805"/>
      <c r="W68" s="805"/>
      <c r="X68" s="805"/>
      <c r="Y68" s="805"/>
      <c r="Z68" s="806"/>
      <c r="AA68" s="45"/>
      <c r="AD68" s="516"/>
    </row>
    <row r="69" spans="1:30" ht="30" customHeight="1" thickBot="1" x14ac:dyDescent="0.25">
      <c r="A69" s="321"/>
      <c r="B69" s="215" t="s">
        <v>523</v>
      </c>
      <c r="C69" s="160" t="s">
        <v>524</v>
      </c>
      <c r="D69" s="168"/>
      <c r="E69" s="167"/>
      <c r="F69" s="416"/>
      <c r="G69" s="171"/>
      <c r="H69" s="168"/>
      <c r="I69" s="167"/>
      <c r="J69" s="292"/>
      <c r="K69" s="171"/>
      <c r="L69" s="403"/>
      <c r="M69" s="167"/>
      <c r="N69" s="170"/>
      <c r="O69" s="171"/>
      <c r="P69" s="168"/>
      <c r="Q69" s="167"/>
      <c r="R69" s="170"/>
      <c r="S69" s="171"/>
      <c r="T69" s="416"/>
      <c r="U69" s="167"/>
      <c r="V69" s="170"/>
      <c r="W69" s="167"/>
      <c r="X69" s="253"/>
      <c r="Y69" s="302"/>
      <c r="Z69" s="335"/>
      <c r="AA69" s="45"/>
      <c r="AD69" s="516"/>
    </row>
    <row r="70" spans="1:30" ht="30" customHeight="1" x14ac:dyDescent="0.2">
      <c r="A70" s="353"/>
      <c r="B70" s="216"/>
      <c r="C70" s="408" t="s">
        <v>547</v>
      </c>
      <c r="D70" s="807"/>
      <c r="E70" s="808"/>
      <c r="F70" s="808"/>
      <c r="G70" s="808"/>
      <c r="H70" s="808"/>
      <c r="I70" s="808"/>
      <c r="J70" s="808"/>
      <c r="K70" s="808"/>
      <c r="L70" s="808"/>
      <c r="M70" s="808"/>
      <c r="N70" s="808"/>
      <c r="O70" s="808"/>
      <c r="P70" s="808"/>
      <c r="Q70" s="808"/>
      <c r="R70" s="808"/>
      <c r="S70" s="808"/>
      <c r="T70" s="808"/>
      <c r="U70" s="808"/>
      <c r="V70" s="808"/>
      <c r="W70" s="808"/>
      <c r="X70" s="808"/>
      <c r="Y70" s="808"/>
      <c r="Z70" s="809"/>
      <c r="AA70" s="45"/>
      <c r="AD70" s="516"/>
    </row>
    <row r="71" spans="1:30" ht="27.95" customHeight="1" x14ac:dyDescent="0.2">
      <c r="A71" s="342"/>
      <c r="B71" s="207" t="s">
        <v>525</v>
      </c>
      <c r="C71" s="128" t="s">
        <v>526</v>
      </c>
      <c r="D71" s="588"/>
      <c r="E71" s="589"/>
      <c r="F71" s="588"/>
      <c r="G71" s="589"/>
      <c r="H71" s="588"/>
      <c r="I71" s="589"/>
      <c r="J71" s="588"/>
      <c r="K71" s="589"/>
      <c r="L71" s="588"/>
      <c r="M71" s="589"/>
      <c r="N71" s="588"/>
      <c r="O71" s="589"/>
      <c r="P71" s="588"/>
      <c r="Q71" s="589"/>
      <c r="R71" s="588"/>
      <c r="S71" s="589"/>
      <c r="T71" s="588"/>
      <c r="U71" s="589"/>
      <c r="V71" s="588"/>
      <c r="W71" s="589"/>
      <c r="X71" s="44"/>
      <c r="Y71" s="82">
        <f>IF(OR(D71="s",F71="s",H71="s",J71="s",L71="s",N71="s",P71="s",R71="s",T71="s",V71="s"), 0, IF(OR(D71="a",F71="a",H71="a",J71="a",L71="a",N71="a",P71="a",R71="a",T71="a",V71="a"),Z71,0))</f>
        <v>0</v>
      </c>
      <c r="Z71" s="341">
        <v>15</v>
      </c>
      <c r="AA71" s="45">
        <f>COUNTIF(D71:W71,"a")+COUNTIF(D71:W71,"s")</f>
        <v>0</v>
      </c>
      <c r="AB71" s="536"/>
      <c r="AD71" s="516"/>
    </row>
    <row r="72" spans="1:30" ht="67.7" customHeight="1" x14ac:dyDescent="0.2">
      <c r="A72" s="342"/>
      <c r="B72" s="217" t="s">
        <v>527</v>
      </c>
      <c r="C72" s="129" t="s">
        <v>528</v>
      </c>
      <c r="D72" s="586"/>
      <c r="E72" s="587"/>
      <c r="F72" s="586"/>
      <c r="G72" s="587"/>
      <c r="H72" s="586"/>
      <c r="I72" s="587"/>
      <c r="J72" s="586"/>
      <c r="K72" s="587"/>
      <c r="L72" s="586"/>
      <c r="M72" s="587"/>
      <c r="N72" s="586"/>
      <c r="O72" s="587"/>
      <c r="P72" s="586"/>
      <c r="Q72" s="587"/>
      <c r="R72" s="586"/>
      <c r="S72" s="587"/>
      <c r="T72" s="586"/>
      <c r="U72" s="587"/>
      <c r="V72" s="586"/>
      <c r="W72" s="587"/>
      <c r="X72" s="44"/>
      <c r="Y72" s="36">
        <f>IF(OR(D72="s",F72="s",H72="s",J72="s",L72="s",N72="s",P72="s",R72="s",T72="s",V72="s"), 0, IF(OR(D72="a",F72="a",H72="a",J72="a",L72="a",N72="a",P72="a",R72="a",T72="a",V72="a"),Z72,0))</f>
        <v>0</v>
      </c>
      <c r="Z72" s="338">
        <v>5</v>
      </c>
      <c r="AA72" s="45">
        <f>COUNTIF(D72:W72,"a")+COUNTIF(D72:W72,"s")</f>
        <v>0</v>
      </c>
      <c r="AB72" s="536"/>
      <c r="AD72" s="516" t="s">
        <v>285</v>
      </c>
    </row>
    <row r="73" spans="1:30" ht="45" customHeight="1" x14ac:dyDescent="0.2">
      <c r="A73" s="342"/>
      <c r="B73" s="217" t="s">
        <v>529</v>
      </c>
      <c r="C73" s="129" t="s">
        <v>530</v>
      </c>
      <c r="D73" s="586"/>
      <c r="E73" s="587"/>
      <c r="F73" s="586"/>
      <c r="G73" s="587"/>
      <c r="H73" s="586"/>
      <c r="I73" s="587"/>
      <c r="J73" s="586"/>
      <c r="K73" s="587"/>
      <c r="L73" s="586"/>
      <c r="M73" s="587"/>
      <c r="N73" s="586"/>
      <c r="O73" s="587"/>
      <c r="P73" s="586"/>
      <c r="Q73" s="587"/>
      <c r="R73" s="586"/>
      <c r="S73" s="587"/>
      <c r="T73" s="586"/>
      <c r="U73" s="587"/>
      <c r="V73" s="586"/>
      <c r="W73" s="587"/>
      <c r="X73" s="44"/>
      <c r="Y73" s="76">
        <f>IF(OR(D73="s",F73="s",H73="s",J73="s",L73="s",N73="s",P73="s",R73="s",T73="s",V73="s"), 0, IF(OR(D73="a",F73="a",H73="a",J73="a",L73="a",N73="a",P73="a",R73="a",T73="a",V73="a"),Z73,0))</f>
        <v>0</v>
      </c>
      <c r="Z73" s="343">
        <v>5</v>
      </c>
      <c r="AA73" s="45">
        <f>COUNTIF(D73:W73,"a")+COUNTIF(D73:W73,"s")</f>
        <v>0</v>
      </c>
      <c r="AB73" s="536"/>
      <c r="AD73" s="516" t="s">
        <v>285</v>
      </c>
    </row>
    <row r="74" spans="1:30" ht="67.7" customHeight="1" x14ac:dyDescent="0.2">
      <c r="A74" s="342"/>
      <c r="B74" s="223" t="s">
        <v>531</v>
      </c>
      <c r="C74" s="121" t="s">
        <v>532</v>
      </c>
      <c r="D74" s="620"/>
      <c r="E74" s="621"/>
      <c r="F74" s="620"/>
      <c r="G74" s="621"/>
      <c r="H74" s="620"/>
      <c r="I74" s="621"/>
      <c r="J74" s="620"/>
      <c r="K74" s="621"/>
      <c r="L74" s="620"/>
      <c r="M74" s="621"/>
      <c r="N74" s="620"/>
      <c r="O74" s="621"/>
      <c r="P74" s="620"/>
      <c r="Q74" s="621"/>
      <c r="R74" s="620"/>
      <c r="S74" s="621"/>
      <c r="T74" s="620"/>
      <c r="U74" s="621"/>
      <c r="V74" s="620"/>
      <c r="W74" s="621"/>
      <c r="X74" s="409"/>
      <c r="Y74" s="76">
        <f>IF(OR(D74="s",F74="s",H74="s",J74="s",L74="s",N74="s",P74="s",R74="s",T74="s",V74="s"), 0, IF(OR(D74="a",F74="a",H74="a",J74="a",L74="a",N74="a",P74="a",R74="a",T74="a",V74="a"),Z74,0))</f>
        <v>0</v>
      </c>
      <c r="Z74" s="343">
        <v>10</v>
      </c>
      <c r="AA74" s="45">
        <f>COUNTIF(D74:W74,"a")+COUNTIF(D74:W74,"s")</f>
        <v>0</v>
      </c>
      <c r="AB74" s="536"/>
      <c r="AD74" s="516"/>
    </row>
    <row r="75" spans="1:30" ht="30" customHeight="1" x14ac:dyDescent="0.2">
      <c r="A75" s="353"/>
      <c r="B75" s="217"/>
      <c r="C75" s="411" t="s">
        <v>533</v>
      </c>
      <c r="D75" s="710"/>
      <c r="E75" s="788"/>
      <c r="F75" s="788"/>
      <c r="G75" s="788"/>
      <c r="H75" s="788"/>
      <c r="I75" s="788"/>
      <c r="J75" s="788"/>
      <c r="K75" s="788"/>
      <c r="L75" s="788"/>
      <c r="M75" s="788"/>
      <c r="N75" s="788"/>
      <c r="O75" s="788"/>
      <c r="P75" s="788"/>
      <c r="Q75" s="788"/>
      <c r="R75" s="788"/>
      <c r="S75" s="788"/>
      <c r="T75" s="788"/>
      <c r="U75" s="788"/>
      <c r="V75" s="788"/>
      <c r="W75" s="788"/>
      <c r="X75" s="788"/>
      <c r="Y75" s="788"/>
      <c r="Z75" s="789"/>
      <c r="AA75" s="45"/>
      <c r="AD75" s="516"/>
    </row>
    <row r="76" spans="1:30" ht="88.5" customHeight="1" x14ac:dyDescent="0.2">
      <c r="A76" s="342"/>
      <c r="B76" s="207" t="s">
        <v>534</v>
      </c>
      <c r="C76" s="128" t="s">
        <v>535</v>
      </c>
      <c r="D76" s="588"/>
      <c r="E76" s="589"/>
      <c r="F76" s="588"/>
      <c r="G76" s="589"/>
      <c r="H76" s="588"/>
      <c r="I76" s="589"/>
      <c r="J76" s="588"/>
      <c r="K76" s="589"/>
      <c r="L76" s="588"/>
      <c r="M76" s="589"/>
      <c r="N76" s="588"/>
      <c r="O76" s="589"/>
      <c r="P76" s="588"/>
      <c r="Q76" s="589"/>
      <c r="R76" s="588"/>
      <c r="S76" s="589"/>
      <c r="T76" s="588"/>
      <c r="U76" s="589"/>
      <c r="V76" s="588"/>
      <c r="W76" s="589"/>
      <c r="X76" s="44"/>
      <c r="Y76" s="410">
        <f>IF(OR(D76="s",F76="s",H76="s",J76="s",L76="s",N76="s",P76="s",R76="s",T76="s",V76="s"), 0, IF(OR(D76="a",F76="a",H76="a",J76="a",L76="a",N76="a",P76="a",R76="a",T76="a",V76="a"),Z76,0))</f>
        <v>0</v>
      </c>
      <c r="Z76" s="346">
        <v>5</v>
      </c>
      <c r="AA76" s="45">
        <f>COUNTIF(D76:W76,"a")+COUNTIF(D76:W76,"s")</f>
        <v>0</v>
      </c>
      <c r="AB76" s="536"/>
      <c r="AD76" s="516" t="s">
        <v>285</v>
      </c>
    </row>
    <row r="77" spans="1:30" ht="106.5" customHeight="1" x14ac:dyDescent="0.2">
      <c r="A77" s="342"/>
      <c r="B77" s="217" t="s">
        <v>536</v>
      </c>
      <c r="C77" s="121" t="s">
        <v>537</v>
      </c>
      <c r="D77" s="586"/>
      <c r="E77" s="587"/>
      <c r="F77" s="586"/>
      <c r="G77" s="587"/>
      <c r="H77" s="586"/>
      <c r="I77" s="587"/>
      <c r="J77" s="586"/>
      <c r="K77" s="587"/>
      <c r="L77" s="586"/>
      <c r="M77" s="587"/>
      <c r="N77" s="586"/>
      <c r="O77" s="587"/>
      <c r="P77" s="586"/>
      <c r="Q77" s="587"/>
      <c r="R77" s="586"/>
      <c r="S77" s="587"/>
      <c r="T77" s="586"/>
      <c r="U77" s="587"/>
      <c r="V77" s="586"/>
      <c r="W77" s="587"/>
      <c r="X77" s="44"/>
      <c r="Y77" s="76">
        <f>IF(OR(D77="s",F77="s",H77="s",J77="s",L77="s",N77="s",P77="s",R77="s",T77="s",V77="s"), 0, IF(OR(D77="a",F77="a",H77="a",J77="a",L77="a",N77="a",P77="a",R77="a",T77="a",V77="a"),Z77,0))</f>
        <v>0</v>
      </c>
      <c r="Z77" s="343">
        <v>5</v>
      </c>
      <c r="AA77" s="45">
        <f>COUNTIF(D77:W77,"a")+COUNTIF(D77:W77,"s")</f>
        <v>0</v>
      </c>
      <c r="AB77" s="536"/>
      <c r="AD77" s="516"/>
    </row>
    <row r="78" spans="1:30" ht="45" customHeight="1" x14ac:dyDescent="0.2">
      <c r="A78" s="342"/>
      <c r="B78" s="217" t="s">
        <v>538</v>
      </c>
      <c r="C78" s="129" t="s">
        <v>996</v>
      </c>
      <c r="D78" s="586"/>
      <c r="E78" s="587"/>
      <c r="F78" s="586"/>
      <c r="G78" s="587"/>
      <c r="H78" s="586"/>
      <c r="I78" s="587"/>
      <c r="J78" s="586"/>
      <c r="K78" s="587"/>
      <c r="L78" s="586"/>
      <c r="M78" s="587"/>
      <c r="N78" s="586"/>
      <c r="O78" s="587"/>
      <c r="P78" s="586"/>
      <c r="Q78" s="587"/>
      <c r="R78" s="586"/>
      <c r="S78" s="587"/>
      <c r="T78" s="586"/>
      <c r="U78" s="587"/>
      <c r="V78" s="586"/>
      <c r="W78" s="587"/>
      <c r="X78" s="44"/>
      <c r="Y78" s="76">
        <f>IF(OR(D78="s",F78="s",H78="s",J78="s",L78="s",N78="s",P78="s",R78="s",T78="s",V78="s"), 0, IF(OR(D78="a",F78="a",H78="a",J78="a",L78="a",N78="a",P78="a",R78="a",T78="a",V78="a"),Z78,0))</f>
        <v>0</v>
      </c>
      <c r="Z78" s="343">
        <v>10</v>
      </c>
      <c r="AA78" s="45">
        <f>COUNTIF(D78:W78,"a")+COUNTIF(D78:W78,"s")</f>
        <v>0</v>
      </c>
      <c r="AB78" s="536"/>
      <c r="AD78" s="516"/>
    </row>
    <row r="79" spans="1:30" ht="67.7" customHeight="1" thickBot="1" x14ac:dyDescent="0.2">
      <c r="A79" s="342"/>
      <c r="B79" s="217" t="s">
        <v>539</v>
      </c>
      <c r="C79" s="129" t="s">
        <v>540</v>
      </c>
      <c r="D79" s="564"/>
      <c r="E79" s="565"/>
      <c r="F79" s="564"/>
      <c r="G79" s="565"/>
      <c r="H79" s="564"/>
      <c r="I79" s="565"/>
      <c r="J79" s="564"/>
      <c r="K79" s="565"/>
      <c r="L79" s="564"/>
      <c r="M79" s="565"/>
      <c r="N79" s="564"/>
      <c r="O79" s="565"/>
      <c r="P79" s="564"/>
      <c r="Q79" s="565"/>
      <c r="R79" s="564"/>
      <c r="S79" s="565"/>
      <c r="T79" s="564"/>
      <c r="U79" s="565"/>
      <c r="V79" s="564"/>
      <c r="W79" s="565"/>
      <c r="X79" s="44"/>
      <c r="Y79" s="37">
        <f>IF(OR(D79="s",F79="s",H79="s",J79="s",L79="s",N79="s",P79="s",R79="s",T79="s",V79="s"), 0, IF(OR(D79="a",F79="a",H79="a",J79="a",L79="a",N79="a",P79="a",R79="a",T79="a",V79="a"),Z79,0))</f>
        <v>0</v>
      </c>
      <c r="Z79" s="343">
        <v>10</v>
      </c>
      <c r="AA79" s="45">
        <f>COUNTIF(D79:W79,"a")+COUNTIF(D79:W79,"s")</f>
        <v>0</v>
      </c>
      <c r="AB79" s="536"/>
      <c r="AD79" s="516" t="s">
        <v>285</v>
      </c>
    </row>
    <row r="80" spans="1:30" ht="21" customHeight="1" thickTop="1" thickBot="1" x14ac:dyDescent="0.25">
      <c r="A80" s="342"/>
      <c r="B80" s="46"/>
      <c r="C80" s="148"/>
      <c r="D80" s="597" t="s">
        <v>288</v>
      </c>
      <c r="E80" s="598"/>
      <c r="F80" s="598"/>
      <c r="G80" s="598"/>
      <c r="H80" s="598"/>
      <c r="I80" s="598"/>
      <c r="J80" s="598"/>
      <c r="K80" s="598"/>
      <c r="L80" s="598"/>
      <c r="M80" s="598"/>
      <c r="N80" s="598"/>
      <c r="O80" s="598"/>
      <c r="P80" s="598"/>
      <c r="Q80" s="598"/>
      <c r="R80" s="598"/>
      <c r="S80" s="598"/>
      <c r="T80" s="598"/>
      <c r="U80" s="598"/>
      <c r="V80" s="598"/>
      <c r="W80" s="598"/>
      <c r="X80" s="599"/>
      <c r="Y80" s="85">
        <f>SUM(Y71:Y79)</f>
        <v>0</v>
      </c>
      <c r="Z80" s="339">
        <f>SUM(Z71:Z79)</f>
        <v>65</v>
      </c>
      <c r="AA80" s="45"/>
      <c r="AD80" s="516"/>
    </row>
    <row r="81" spans="1:30" ht="21" customHeight="1" thickBot="1" x14ac:dyDescent="0.25">
      <c r="A81" s="328"/>
      <c r="B81" s="93"/>
      <c r="C81" s="286"/>
      <c r="D81" s="584"/>
      <c r="E81" s="585"/>
      <c r="F81" s="785">
        <v>25</v>
      </c>
      <c r="G81" s="786"/>
      <c r="H81" s="786"/>
      <c r="I81" s="786"/>
      <c r="J81" s="786"/>
      <c r="K81" s="786"/>
      <c r="L81" s="786"/>
      <c r="M81" s="786"/>
      <c r="N81" s="786"/>
      <c r="O81" s="786"/>
      <c r="P81" s="786"/>
      <c r="Q81" s="786"/>
      <c r="R81" s="786"/>
      <c r="S81" s="786"/>
      <c r="T81" s="786"/>
      <c r="U81" s="786"/>
      <c r="V81" s="786"/>
      <c r="W81" s="786"/>
      <c r="X81" s="786"/>
      <c r="Y81" s="786"/>
      <c r="Z81" s="787"/>
      <c r="AA81" s="45"/>
      <c r="AD81" s="516"/>
    </row>
    <row r="82" spans="1:30" ht="30" customHeight="1" thickBot="1" x14ac:dyDescent="0.25">
      <c r="A82" s="321" t="s">
        <v>307</v>
      </c>
      <c r="B82" s="215" t="s">
        <v>541</v>
      </c>
      <c r="C82" s="160" t="s">
        <v>542</v>
      </c>
      <c r="D82" s="168"/>
      <c r="E82" s="167"/>
      <c r="F82" s="416"/>
      <c r="G82" s="171"/>
      <c r="H82" s="168"/>
      <c r="I82" s="167"/>
      <c r="J82" s="292"/>
      <c r="K82" s="171"/>
      <c r="L82" s="403"/>
      <c r="M82" s="167"/>
      <c r="N82" s="170"/>
      <c r="O82" s="171"/>
      <c r="P82" s="168"/>
      <c r="Q82" s="167"/>
      <c r="R82" s="170"/>
      <c r="S82" s="171"/>
      <c r="T82" s="416"/>
      <c r="U82" s="167"/>
      <c r="V82" s="170"/>
      <c r="W82" s="167"/>
      <c r="X82" s="253"/>
      <c r="Y82" s="302"/>
      <c r="Z82" s="335"/>
      <c r="AA82" s="45"/>
      <c r="AD82" s="516"/>
    </row>
    <row r="83" spans="1:30" ht="45" customHeight="1" x14ac:dyDescent="0.2">
      <c r="A83" s="342"/>
      <c r="B83" s="207" t="s">
        <v>543</v>
      </c>
      <c r="C83" s="128" t="s">
        <v>603</v>
      </c>
      <c r="D83" s="595"/>
      <c r="E83" s="596"/>
      <c r="F83" s="595"/>
      <c r="G83" s="596"/>
      <c r="H83" s="595"/>
      <c r="I83" s="596"/>
      <c r="J83" s="595"/>
      <c r="K83" s="596"/>
      <c r="L83" s="595"/>
      <c r="M83" s="596"/>
      <c r="N83" s="595"/>
      <c r="O83" s="596"/>
      <c r="P83" s="595"/>
      <c r="Q83" s="596"/>
      <c r="R83" s="595"/>
      <c r="S83" s="596"/>
      <c r="T83" s="595"/>
      <c r="U83" s="596"/>
      <c r="V83" s="595"/>
      <c r="W83" s="596"/>
      <c r="X83" s="44"/>
      <c r="Y83" s="82">
        <f>IF(OR(D83="s",F83="s",H83="s",J83="s",L83="s",N83="s",P83="s",R83="s",T83="s",V83="s"), 0, IF(OR(D83="a",F83="a",H83="a",J83="a",L83="a",N83="a",P83="a",R83="a",T83="a",V83="a"),Z83,0))</f>
        <v>0</v>
      </c>
      <c r="Z83" s="347">
        <v>10</v>
      </c>
      <c r="AA83" s="45">
        <f>COUNTIF(D83:W83,"a")+COUNTIF(D83:W83,"s")</f>
        <v>0</v>
      </c>
      <c r="AB83" s="536"/>
      <c r="AD83" s="516"/>
    </row>
    <row r="84" spans="1:30" ht="150" customHeight="1" x14ac:dyDescent="0.2">
      <c r="A84" s="797"/>
      <c r="B84" s="799" t="s">
        <v>544</v>
      </c>
      <c r="C84" s="129" t="s">
        <v>686</v>
      </c>
      <c r="D84" s="586"/>
      <c r="E84" s="587"/>
      <c r="F84" s="586"/>
      <c r="G84" s="587"/>
      <c r="H84" s="586"/>
      <c r="I84" s="587"/>
      <c r="J84" s="586"/>
      <c r="K84" s="587"/>
      <c r="L84" s="586"/>
      <c r="M84" s="587"/>
      <c r="N84" s="586"/>
      <c r="O84" s="587"/>
      <c r="P84" s="586"/>
      <c r="Q84" s="587"/>
      <c r="R84" s="586"/>
      <c r="S84" s="587"/>
      <c r="T84" s="586"/>
      <c r="U84" s="587"/>
      <c r="V84" s="586"/>
      <c r="W84" s="587"/>
      <c r="X84" s="44"/>
      <c r="Y84" s="36">
        <f>IF(OR(D84="s",F84="s",H84="s",J84="s",L84="s",N84="s",P84="s",R84="s",T84="s",V84="s"), 0, IF(OR(D84="a",F84="a",H84="a",J84="a",L84="a",N84="a",P84="a",R84="a",T84="a",V84="a"),Z84,0))</f>
        <v>0</v>
      </c>
      <c r="Z84" s="338">
        <v>10</v>
      </c>
      <c r="AA84" s="45">
        <f>COUNTIF(D84:W84,"a")+COUNTIF(D84:W84,"s")</f>
        <v>0</v>
      </c>
      <c r="AB84" s="536"/>
      <c r="AD84" s="516"/>
    </row>
    <row r="85" spans="1:30" ht="27.95" customHeight="1" x14ac:dyDescent="0.2">
      <c r="A85" s="798"/>
      <c r="B85" s="800"/>
      <c r="C85" s="417" t="s">
        <v>685</v>
      </c>
      <c r="D85" s="801" t="s">
        <v>687</v>
      </c>
      <c r="E85" s="802"/>
      <c r="F85" s="802"/>
      <c r="G85" s="802"/>
      <c r="H85" s="802"/>
      <c r="I85" s="802"/>
      <c r="J85" s="802"/>
      <c r="K85" s="802"/>
      <c r="L85" s="802"/>
      <c r="M85" s="802"/>
      <c r="N85" s="802"/>
      <c r="O85" s="802"/>
      <c r="P85" s="802"/>
      <c r="Q85" s="802"/>
      <c r="R85" s="802"/>
      <c r="S85" s="802"/>
      <c r="T85" s="802"/>
      <c r="U85" s="802"/>
      <c r="V85" s="802"/>
      <c r="W85" s="802"/>
      <c r="X85" s="802"/>
      <c r="Y85" s="802"/>
      <c r="Z85" s="803"/>
      <c r="AA85" s="45"/>
      <c r="AB85" s="536"/>
      <c r="AD85" s="516"/>
    </row>
    <row r="86" spans="1:30" ht="45" customHeight="1" thickBot="1" x14ac:dyDescent="0.25">
      <c r="A86" s="342"/>
      <c r="B86" s="217" t="s">
        <v>545</v>
      </c>
      <c r="C86" s="129" t="s">
        <v>546</v>
      </c>
      <c r="D86" s="586"/>
      <c r="E86" s="587"/>
      <c r="F86" s="586"/>
      <c r="G86" s="587"/>
      <c r="H86" s="586"/>
      <c r="I86" s="587"/>
      <c r="J86" s="586"/>
      <c r="K86" s="587"/>
      <c r="L86" s="586"/>
      <c r="M86" s="587"/>
      <c r="N86" s="586"/>
      <c r="O86" s="587"/>
      <c r="P86" s="586"/>
      <c r="Q86" s="587"/>
      <c r="R86" s="586"/>
      <c r="S86" s="587"/>
      <c r="T86" s="586"/>
      <c r="U86" s="587"/>
      <c r="V86" s="586"/>
      <c r="W86" s="587"/>
      <c r="X86" s="44"/>
      <c r="Y86" s="76">
        <f>IF(OR(D86="s",F86="s",H86="s",J86="s",L86="s",N86="s",P86="s",R86="s",T86="s",V86="s"), 0, IF(OR(D86="a",F86="a",H86="a",J86="a",L86="a",N86="a",P86="a",R86="a",T86="a",V86="a"),Z86,0))</f>
        <v>0</v>
      </c>
      <c r="Z86" s="343">
        <v>5</v>
      </c>
      <c r="AA86" s="45">
        <f>COUNTIF(D86:W86,"a")+COUNTIF(D86:W86,"s")</f>
        <v>0</v>
      </c>
      <c r="AB86" s="536"/>
      <c r="AD86" s="516"/>
    </row>
    <row r="87" spans="1:30" ht="21" customHeight="1" thickTop="1" thickBot="1" x14ac:dyDescent="0.25">
      <c r="A87" s="342" t="s">
        <v>130</v>
      </c>
      <c r="B87" s="46"/>
      <c r="C87" s="148"/>
      <c r="D87" s="597" t="s">
        <v>288</v>
      </c>
      <c r="E87" s="598"/>
      <c r="F87" s="598"/>
      <c r="G87" s="598"/>
      <c r="H87" s="598"/>
      <c r="I87" s="598"/>
      <c r="J87" s="598"/>
      <c r="K87" s="598"/>
      <c r="L87" s="598"/>
      <c r="M87" s="598"/>
      <c r="N87" s="598"/>
      <c r="O87" s="598"/>
      <c r="P87" s="598"/>
      <c r="Q87" s="598"/>
      <c r="R87" s="598"/>
      <c r="S87" s="598"/>
      <c r="T87" s="598"/>
      <c r="U87" s="598"/>
      <c r="V87" s="598"/>
      <c r="W87" s="598"/>
      <c r="X87" s="599"/>
      <c r="Y87" s="85">
        <f>SUM(Y83:Y86)</f>
        <v>0</v>
      </c>
      <c r="Z87" s="339">
        <f>SUM(Z83:Z86)</f>
        <v>25</v>
      </c>
      <c r="AA87" s="45"/>
      <c r="AD87" s="516"/>
    </row>
    <row r="88" spans="1:30" ht="21" customHeight="1" thickBot="1" x14ac:dyDescent="0.25">
      <c r="A88" s="328" t="s">
        <v>130</v>
      </c>
      <c r="B88" s="93"/>
      <c r="C88" s="286"/>
      <c r="D88" s="584"/>
      <c r="E88" s="585"/>
      <c r="F88" s="782">
        <v>0</v>
      </c>
      <c r="G88" s="783"/>
      <c r="H88" s="783"/>
      <c r="I88" s="783"/>
      <c r="J88" s="783"/>
      <c r="K88" s="783"/>
      <c r="L88" s="783"/>
      <c r="M88" s="783"/>
      <c r="N88" s="783"/>
      <c r="O88" s="783"/>
      <c r="P88" s="783"/>
      <c r="Q88" s="783"/>
      <c r="R88" s="783"/>
      <c r="S88" s="783"/>
      <c r="T88" s="783"/>
      <c r="U88" s="783"/>
      <c r="V88" s="783"/>
      <c r="W88" s="783"/>
      <c r="X88" s="783"/>
      <c r="Y88" s="783"/>
      <c r="Z88" s="784"/>
      <c r="AA88" s="45"/>
      <c r="AD88" s="516"/>
    </row>
    <row r="89" spans="1:30" ht="30" customHeight="1" thickBot="1" x14ac:dyDescent="0.25">
      <c r="A89" s="321"/>
      <c r="B89" s="212" t="s">
        <v>695</v>
      </c>
      <c r="C89" s="160" t="s">
        <v>696</v>
      </c>
      <c r="D89" s="168"/>
      <c r="E89" s="167"/>
      <c r="F89" s="170"/>
      <c r="G89" s="171"/>
      <c r="H89" s="416"/>
      <c r="I89" s="167"/>
      <c r="J89" s="179"/>
      <c r="K89" s="171"/>
      <c r="L89" s="168"/>
      <c r="M89" s="167"/>
      <c r="N89" s="170"/>
      <c r="O89" s="171"/>
      <c r="P89" s="168"/>
      <c r="Q89" s="167"/>
      <c r="R89" s="170"/>
      <c r="S89" s="171"/>
      <c r="T89" s="168"/>
      <c r="U89" s="167"/>
      <c r="V89" s="170"/>
      <c r="W89" s="167"/>
      <c r="X89" s="276"/>
      <c r="Y89" s="302"/>
      <c r="Z89" s="335"/>
      <c r="AA89" s="45"/>
      <c r="AD89" s="516"/>
    </row>
    <row r="90" spans="1:30" ht="30" customHeight="1" x14ac:dyDescent="0.2">
      <c r="A90" s="342"/>
      <c r="B90" s="216"/>
      <c r="C90" s="504" t="s">
        <v>708</v>
      </c>
      <c r="D90" s="663"/>
      <c r="E90" s="664"/>
      <c r="F90" s="664"/>
      <c r="G90" s="664"/>
      <c r="H90" s="664"/>
      <c r="I90" s="664"/>
      <c r="J90" s="664"/>
      <c r="K90" s="664"/>
      <c r="L90" s="664"/>
      <c r="M90" s="664"/>
      <c r="N90" s="664"/>
      <c r="O90" s="664"/>
      <c r="P90" s="664"/>
      <c r="Q90" s="664"/>
      <c r="R90" s="664"/>
      <c r="S90" s="664"/>
      <c r="T90" s="664"/>
      <c r="U90" s="664"/>
      <c r="V90" s="664"/>
      <c r="W90" s="664"/>
      <c r="X90" s="664"/>
      <c r="Y90" s="664"/>
      <c r="Z90" s="665"/>
      <c r="AA90" s="45"/>
      <c r="AD90" s="516"/>
    </row>
    <row r="91" spans="1:30" ht="45" customHeight="1" x14ac:dyDescent="0.2">
      <c r="A91" s="342"/>
      <c r="B91" s="208" t="s">
        <v>697</v>
      </c>
      <c r="C91" s="139" t="s">
        <v>709</v>
      </c>
      <c r="D91" s="588"/>
      <c r="E91" s="589"/>
      <c r="F91" s="588"/>
      <c r="G91" s="589"/>
      <c r="H91" s="588"/>
      <c r="I91" s="589"/>
      <c r="J91" s="588"/>
      <c r="K91" s="589"/>
      <c r="L91" s="588"/>
      <c r="M91" s="589"/>
      <c r="N91" s="588"/>
      <c r="O91" s="589"/>
      <c r="P91" s="588"/>
      <c r="Q91" s="589"/>
      <c r="R91" s="588"/>
      <c r="S91" s="589"/>
      <c r="T91" s="588"/>
      <c r="U91" s="589"/>
      <c r="V91" s="588"/>
      <c r="W91" s="589"/>
      <c r="X91" s="48"/>
      <c r="Y91" s="82">
        <f>IF(OR(D91="s",F91="s",H91="s",J91="s",L91="s",N91="s",P91="s",R91="s",T91="s",V91="s"), 0, IF(OR(D91="a",F91="a",H91="a",J91="a",L91="a",N91="a",P91="a",R91="a",T91="a",V91="a"),Z91,0))</f>
        <v>0</v>
      </c>
      <c r="Z91" s="341">
        <v>10</v>
      </c>
      <c r="AA91" s="45">
        <f>COUNTIF(D91:W91,"a")+COUNTIF(D91:W91,"s")</f>
        <v>0</v>
      </c>
      <c r="AB91" s="536"/>
      <c r="AD91" s="516" t="s">
        <v>285</v>
      </c>
    </row>
    <row r="92" spans="1:30" ht="45" customHeight="1" x14ac:dyDescent="0.2">
      <c r="A92" s="342"/>
      <c r="B92" s="210" t="s">
        <v>698</v>
      </c>
      <c r="C92" s="138" t="s">
        <v>710</v>
      </c>
      <c r="D92" s="586"/>
      <c r="E92" s="587"/>
      <c r="F92" s="586"/>
      <c r="G92" s="587"/>
      <c r="H92" s="586"/>
      <c r="I92" s="587"/>
      <c r="J92" s="586"/>
      <c r="K92" s="587"/>
      <c r="L92" s="586"/>
      <c r="M92" s="587"/>
      <c r="N92" s="586"/>
      <c r="O92" s="587"/>
      <c r="P92" s="586"/>
      <c r="Q92" s="587"/>
      <c r="R92" s="586"/>
      <c r="S92" s="587"/>
      <c r="T92" s="586"/>
      <c r="U92" s="587"/>
      <c r="V92" s="586"/>
      <c r="W92" s="587"/>
      <c r="X92" s="44"/>
      <c r="Y92" s="86">
        <f>IF(OR(D92="s",F92="s",H92="s",J92="s",L92="s",N92="s",P92="s",R92="s",T92="s",V92="s"), 0, IF(OR(D92="a",F92="a",H92="a",J92="a",L92="a",N92="a",P92="a",R92="a",T92="a",V92="a"),Z92,0))</f>
        <v>0</v>
      </c>
      <c r="Z92" s="338">
        <v>5</v>
      </c>
      <c r="AA92" s="45">
        <f>COUNTIF(D92:W92,"a")+COUNTIF(D92:W92,"s")</f>
        <v>0</v>
      </c>
      <c r="AB92" s="536"/>
      <c r="AD92" s="516" t="s">
        <v>285</v>
      </c>
    </row>
    <row r="93" spans="1:30" ht="45" customHeight="1" x14ac:dyDescent="0.2">
      <c r="A93" s="342"/>
      <c r="B93" s="210" t="s">
        <v>699</v>
      </c>
      <c r="C93" s="138" t="s">
        <v>711</v>
      </c>
      <c r="D93" s="586"/>
      <c r="E93" s="587"/>
      <c r="F93" s="586"/>
      <c r="G93" s="587"/>
      <c r="H93" s="586"/>
      <c r="I93" s="587"/>
      <c r="J93" s="586"/>
      <c r="K93" s="587"/>
      <c r="L93" s="586"/>
      <c r="M93" s="587"/>
      <c r="N93" s="586"/>
      <c r="O93" s="587"/>
      <c r="P93" s="586"/>
      <c r="Q93" s="587"/>
      <c r="R93" s="586"/>
      <c r="S93" s="587"/>
      <c r="T93" s="586"/>
      <c r="U93" s="587"/>
      <c r="V93" s="586"/>
      <c r="W93" s="587"/>
      <c r="X93" s="44"/>
      <c r="Y93" s="86">
        <f>IF(OR(D93="s",F93="s",H93="s",J93="s",L93="s",N93="s",P93="s",R93="s",T93="s",V93="s"), 0, IF(OR(D93="a",F93="a",H93="a",J93="a",L93="a",N93="a",P93="a",R93="a",T93="a",V93="a"),Z93,0))</f>
        <v>0</v>
      </c>
      <c r="Z93" s="338">
        <v>5</v>
      </c>
      <c r="AA93" s="195">
        <f>COUNTIF(D93:W93,"a")+COUNTIF(D93:W93,"s")</f>
        <v>0</v>
      </c>
      <c r="AB93" s="536"/>
      <c r="AD93" s="516"/>
    </row>
    <row r="94" spans="1:30" ht="45" customHeight="1" x14ac:dyDescent="0.2">
      <c r="A94" s="342"/>
      <c r="B94" s="210" t="s">
        <v>700</v>
      </c>
      <c r="C94" s="138" t="s">
        <v>712</v>
      </c>
      <c r="D94" s="586"/>
      <c r="E94" s="587"/>
      <c r="F94" s="586"/>
      <c r="G94" s="587"/>
      <c r="H94" s="586"/>
      <c r="I94" s="587"/>
      <c r="J94" s="586"/>
      <c r="K94" s="587"/>
      <c r="L94" s="586"/>
      <c r="M94" s="587"/>
      <c r="N94" s="586"/>
      <c r="O94" s="587"/>
      <c r="P94" s="586"/>
      <c r="Q94" s="587"/>
      <c r="R94" s="586"/>
      <c r="S94" s="587"/>
      <c r="T94" s="586"/>
      <c r="U94" s="587"/>
      <c r="V94" s="586"/>
      <c r="W94" s="587"/>
      <c r="X94" s="44"/>
      <c r="Y94" s="86">
        <f>IF(OR(D94="s",F94="s",H94="s",J94="s",L94="s",N94="s",P94="s",R94="s",T94="s",V94="s"), 0, IF(OR(D94="a",F94="a",H94="a",J94="a",L94="a",N94="a",P94="a",R94="a",T94="a",V94="a"),Z94,0))</f>
        <v>0</v>
      </c>
      <c r="Z94" s="338">
        <v>5</v>
      </c>
      <c r="AA94" s="45">
        <f>COUNTIF(D94:W94,"a")+COUNTIF(D94:W94,"s")</f>
        <v>0</v>
      </c>
      <c r="AB94" s="536"/>
      <c r="AD94" s="516"/>
    </row>
    <row r="95" spans="1:30" ht="45" customHeight="1" x14ac:dyDescent="0.2">
      <c r="A95" s="342"/>
      <c r="B95" s="213" t="s">
        <v>701</v>
      </c>
      <c r="C95" s="142" t="s">
        <v>843</v>
      </c>
      <c r="D95" s="620"/>
      <c r="E95" s="621"/>
      <c r="F95" s="620"/>
      <c r="G95" s="621"/>
      <c r="H95" s="620"/>
      <c r="I95" s="621"/>
      <c r="J95" s="620"/>
      <c r="K95" s="621"/>
      <c r="L95" s="620"/>
      <c r="M95" s="621"/>
      <c r="N95" s="620"/>
      <c r="O95" s="621"/>
      <c r="P95" s="620"/>
      <c r="Q95" s="621"/>
      <c r="R95" s="620"/>
      <c r="S95" s="621"/>
      <c r="T95" s="620"/>
      <c r="U95" s="621"/>
      <c r="V95" s="620"/>
      <c r="W95" s="621"/>
      <c r="X95" s="409"/>
      <c r="Y95" s="87">
        <f>IF(OR(D95="s",F95="s",H95="s",J95="s",L95="s",N95="s",P95="s",R95="s",T95="s",V95="s"), 0, IF(OR(D95="a",F95="a",H95="a",J95="a",L95="a",N95="a",P95="a",R95="a",T95="a",V95="a"),Z95,0))</f>
        <v>0</v>
      </c>
      <c r="Z95" s="343">
        <v>5</v>
      </c>
      <c r="AA95" s="45">
        <f>COUNTIF(D95:W95,"a")+COUNTIF(D95:W95,"s")</f>
        <v>0</v>
      </c>
      <c r="AB95" s="536"/>
      <c r="AD95" s="516"/>
    </row>
    <row r="96" spans="1:30" ht="30" customHeight="1" x14ac:dyDescent="0.2">
      <c r="A96" s="342"/>
      <c r="B96" s="217"/>
      <c r="C96" s="484" t="s">
        <v>713</v>
      </c>
      <c r="D96" s="731"/>
      <c r="E96" s="731"/>
      <c r="F96" s="731"/>
      <c r="G96" s="731"/>
      <c r="H96" s="731"/>
      <c r="I96" s="731"/>
      <c r="J96" s="731"/>
      <c r="K96" s="731"/>
      <c r="L96" s="731"/>
      <c r="M96" s="731"/>
      <c r="N96" s="731"/>
      <c r="O96" s="731"/>
      <c r="P96" s="731"/>
      <c r="Q96" s="731"/>
      <c r="R96" s="731"/>
      <c r="S96" s="731"/>
      <c r="T96" s="731"/>
      <c r="U96" s="731"/>
      <c r="V96" s="731"/>
      <c r="W96" s="731"/>
      <c r="X96" s="731"/>
      <c r="Y96" s="731"/>
      <c r="Z96" s="732"/>
      <c r="AA96" s="45"/>
    </row>
    <row r="97" spans="1:30" ht="30" customHeight="1" x14ac:dyDescent="0.2">
      <c r="A97" s="342"/>
      <c r="B97" s="217"/>
      <c r="C97" s="484" t="s">
        <v>714</v>
      </c>
      <c r="D97" s="731"/>
      <c r="E97" s="731"/>
      <c r="F97" s="731"/>
      <c r="G97" s="731"/>
      <c r="H97" s="731"/>
      <c r="I97" s="731"/>
      <c r="J97" s="731"/>
      <c r="K97" s="731"/>
      <c r="L97" s="731"/>
      <c r="M97" s="731"/>
      <c r="N97" s="731"/>
      <c r="O97" s="731"/>
      <c r="P97" s="731"/>
      <c r="Q97" s="731"/>
      <c r="R97" s="731"/>
      <c r="S97" s="731"/>
      <c r="T97" s="731"/>
      <c r="U97" s="731"/>
      <c r="V97" s="731"/>
      <c r="W97" s="731"/>
      <c r="X97" s="731"/>
      <c r="Y97" s="731"/>
      <c r="Z97" s="732"/>
      <c r="AA97" s="45"/>
    </row>
    <row r="98" spans="1:30" ht="67.7" customHeight="1" x14ac:dyDescent="0.2">
      <c r="A98" s="342"/>
      <c r="B98" s="208" t="s">
        <v>702</v>
      </c>
      <c r="C98" s="139" t="s">
        <v>715</v>
      </c>
      <c r="D98" s="588"/>
      <c r="E98" s="589"/>
      <c r="F98" s="588"/>
      <c r="G98" s="589"/>
      <c r="H98" s="588"/>
      <c r="I98" s="589"/>
      <c r="J98" s="588"/>
      <c r="K98" s="589"/>
      <c r="L98" s="588"/>
      <c r="M98" s="589"/>
      <c r="N98" s="588"/>
      <c r="O98" s="589"/>
      <c r="P98" s="588"/>
      <c r="Q98" s="589"/>
      <c r="R98" s="588"/>
      <c r="S98" s="589"/>
      <c r="T98" s="588"/>
      <c r="U98" s="589"/>
      <c r="V98" s="588"/>
      <c r="W98" s="589"/>
      <c r="X98" s="44"/>
      <c r="Y98" s="391">
        <f>IF(OR(D98="s",F98="s",H98="s",J98="s",L98="s",N98="s",P98="s",R98="s",T98="s",V98="s"), 0, IF(OR(D98="a",F98="a",H98="a",J98="a",L98="a",N98="a",P98="a",R98="a",T98="a",V98="a"),Z98,0))</f>
        <v>0</v>
      </c>
      <c r="Z98" s="341">
        <v>10</v>
      </c>
      <c r="AA98" s="45">
        <f>COUNTIF(D98:W98,"a")+COUNTIF(D98:W98,"s")</f>
        <v>0</v>
      </c>
      <c r="AB98" s="536"/>
      <c r="AD98" s="516"/>
    </row>
    <row r="99" spans="1:30" ht="45" customHeight="1" x14ac:dyDescent="0.2">
      <c r="A99" s="342"/>
      <c r="B99" s="210" t="s">
        <v>703</v>
      </c>
      <c r="C99" s="142" t="s">
        <v>716</v>
      </c>
      <c r="D99" s="586"/>
      <c r="E99" s="587"/>
      <c r="F99" s="586"/>
      <c r="G99" s="587"/>
      <c r="H99" s="586"/>
      <c r="I99" s="587"/>
      <c r="J99" s="586"/>
      <c r="K99" s="587"/>
      <c r="L99" s="586"/>
      <c r="M99" s="587"/>
      <c r="N99" s="586"/>
      <c r="O99" s="587"/>
      <c r="P99" s="586"/>
      <c r="Q99" s="587"/>
      <c r="R99" s="586"/>
      <c r="S99" s="587"/>
      <c r="T99" s="586"/>
      <c r="U99" s="587"/>
      <c r="V99" s="586"/>
      <c r="W99" s="587"/>
      <c r="X99" s="44"/>
      <c r="Y99" s="87">
        <f>IF(OR(D99="s",F99="s",H99="s",J99="s",L99="s",N99="s",P99="s",R99="s",T99="s",V99="s"), 0, IF(OR(D99="a",F99="a",H99="a",J99="a",L99="a",N99="a",P99="a",R99="a",T99="a",V99="a"),Z99,0))</f>
        <v>0</v>
      </c>
      <c r="Z99" s="343">
        <v>5</v>
      </c>
      <c r="AA99" s="45">
        <f>COUNTIF(D99:W99,"a")+COUNTIF(D99:W99,"s")</f>
        <v>0</v>
      </c>
      <c r="AB99" s="536"/>
      <c r="AD99" s="516"/>
    </row>
    <row r="100" spans="1:30" ht="67.7" customHeight="1" x14ac:dyDescent="0.2">
      <c r="A100" s="342"/>
      <c r="B100" s="213" t="s">
        <v>704</v>
      </c>
      <c r="C100" s="142" t="s">
        <v>717</v>
      </c>
      <c r="D100" s="620"/>
      <c r="E100" s="621"/>
      <c r="F100" s="620"/>
      <c r="G100" s="621"/>
      <c r="H100" s="620"/>
      <c r="I100" s="621"/>
      <c r="J100" s="620"/>
      <c r="K100" s="621"/>
      <c r="L100" s="620"/>
      <c r="M100" s="621"/>
      <c r="N100" s="620"/>
      <c r="O100" s="621"/>
      <c r="P100" s="620"/>
      <c r="Q100" s="621"/>
      <c r="R100" s="620"/>
      <c r="S100" s="621"/>
      <c r="T100" s="620"/>
      <c r="U100" s="621"/>
      <c r="V100" s="620"/>
      <c r="W100" s="621"/>
      <c r="X100" s="409"/>
      <c r="Y100" s="87">
        <f>IF(OR(D100="s",F100="s",H100="s",J100="s",L100="s",N100="s",P100="s",R100="s",T100="s",V100="s"), 0, IF(OR(D100="a",F100="a",H100="a",J100="a",L100="a",N100="a",P100="a",R100="a",T100="a",V100="a"),Z100,0))</f>
        <v>0</v>
      </c>
      <c r="Z100" s="343">
        <v>5</v>
      </c>
      <c r="AA100" s="45">
        <f>COUNTIF(D100:W100,"a")+COUNTIF(D100:W100,"s")</f>
        <v>0</v>
      </c>
      <c r="AB100" s="536"/>
      <c r="AD100" s="516"/>
    </row>
    <row r="101" spans="1:30" ht="30" customHeight="1" x14ac:dyDescent="0.2">
      <c r="A101" s="342"/>
      <c r="B101" s="217"/>
      <c r="C101" s="484" t="s">
        <v>718</v>
      </c>
      <c r="D101" s="744"/>
      <c r="E101" s="731"/>
      <c r="F101" s="731"/>
      <c r="G101" s="731"/>
      <c r="H101" s="731"/>
      <c r="I101" s="731"/>
      <c r="J101" s="731"/>
      <c r="K101" s="731"/>
      <c r="L101" s="731"/>
      <c r="M101" s="731"/>
      <c r="N101" s="731"/>
      <c r="O101" s="731"/>
      <c r="P101" s="731"/>
      <c r="Q101" s="731"/>
      <c r="R101" s="731"/>
      <c r="S101" s="731"/>
      <c r="T101" s="731"/>
      <c r="U101" s="731"/>
      <c r="V101" s="731"/>
      <c r="W101" s="731"/>
      <c r="X101" s="731"/>
      <c r="Y101" s="731"/>
      <c r="Z101" s="732"/>
      <c r="AA101" s="45"/>
    </row>
    <row r="102" spans="1:30" ht="45" customHeight="1" x14ac:dyDescent="0.2">
      <c r="A102" s="342"/>
      <c r="B102" s="208" t="s">
        <v>705</v>
      </c>
      <c r="C102" s="139" t="s">
        <v>719</v>
      </c>
      <c r="D102" s="588"/>
      <c r="E102" s="589"/>
      <c r="F102" s="588"/>
      <c r="G102" s="589"/>
      <c r="H102" s="588"/>
      <c r="I102" s="589"/>
      <c r="J102" s="588"/>
      <c r="K102" s="589"/>
      <c r="L102" s="588"/>
      <c r="M102" s="589"/>
      <c r="N102" s="588"/>
      <c r="O102" s="589"/>
      <c r="P102" s="588"/>
      <c r="Q102" s="589"/>
      <c r="R102" s="588"/>
      <c r="S102" s="589"/>
      <c r="T102" s="588"/>
      <c r="U102" s="589"/>
      <c r="V102" s="588"/>
      <c r="W102" s="589"/>
      <c r="X102" s="44"/>
      <c r="Y102" s="391">
        <f>IF(OR(D102="s",F102="s",H102="s",J102="s",L102="s",N102="s",P102="s",R102="s",T102="s",V102="s"), 0, IF(OR(D102="a",F102="a",H102="a",J102="a",L102="a",N102="a",P102="a",R102="a",T102="a",V102="a"),Z102,0))</f>
        <v>0</v>
      </c>
      <c r="Z102" s="341">
        <v>10</v>
      </c>
      <c r="AA102" s="45">
        <f>COUNTIF(D102:W102,"a")+COUNTIF(D102:W102,"s")</f>
        <v>0</v>
      </c>
      <c r="AB102" s="536"/>
      <c r="AD102" s="516"/>
    </row>
    <row r="103" spans="1:30" ht="106.5" customHeight="1" x14ac:dyDescent="0.2">
      <c r="A103" s="342"/>
      <c r="B103" s="213" t="s">
        <v>706</v>
      </c>
      <c r="C103" s="142" t="s">
        <v>844</v>
      </c>
      <c r="D103" s="620"/>
      <c r="E103" s="621"/>
      <c r="F103" s="620"/>
      <c r="G103" s="621"/>
      <c r="H103" s="620"/>
      <c r="I103" s="621"/>
      <c r="J103" s="620"/>
      <c r="K103" s="621"/>
      <c r="L103" s="620"/>
      <c r="M103" s="621"/>
      <c r="N103" s="620"/>
      <c r="O103" s="621"/>
      <c r="P103" s="620"/>
      <c r="Q103" s="621"/>
      <c r="R103" s="620"/>
      <c r="S103" s="621"/>
      <c r="T103" s="620"/>
      <c r="U103" s="621"/>
      <c r="V103" s="620"/>
      <c r="W103" s="621"/>
      <c r="X103" s="414"/>
      <c r="Y103" s="87">
        <f>IF(OR(D103="s",F103="s",H103="s",J103="s",L103="s",N103="s",P103="s",R103="s",T103="s",V103="s"), 0, IF(OR(D103="a",F103="a",H103="a",J103="a",L103="a",N103="a",P103="a",R103="a",T103="a",V103="a"),Z103,0))</f>
        <v>0</v>
      </c>
      <c r="Z103" s="343">
        <v>5</v>
      </c>
      <c r="AA103" s="45">
        <f>COUNTIF(D103:W103,"a")+COUNTIF(D103:W103,"s")</f>
        <v>0</v>
      </c>
      <c r="AB103" s="536"/>
      <c r="AD103" s="516"/>
    </row>
    <row r="104" spans="1:30" ht="30" customHeight="1" x14ac:dyDescent="0.2">
      <c r="A104" s="342"/>
      <c r="B104" s="217"/>
      <c r="C104" s="484" t="s">
        <v>720</v>
      </c>
      <c r="D104" s="744"/>
      <c r="E104" s="731"/>
      <c r="F104" s="731"/>
      <c r="G104" s="731"/>
      <c r="H104" s="731"/>
      <c r="I104" s="731"/>
      <c r="J104" s="731"/>
      <c r="K104" s="731"/>
      <c r="L104" s="731"/>
      <c r="M104" s="731"/>
      <c r="N104" s="731"/>
      <c r="O104" s="731"/>
      <c r="P104" s="731"/>
      <c r="Q104" s="731"/>
      <c r="R104" s="731"/>
      <c r="S104" s="731"/>
      <c r="T104" s="731"/>
      <c r="U104" s="731"/>
      <c r="V104" s="731"/>
      <c r="W104" s="731"/>
      <c r="X104" s="731"/>
      <c r="Y104" s="731"/>
      <c r="Z104" s="732"/>
      <c r="AA104" s="45"/>
    </row>
    <row r="105" spans="1:30" ht="67.7" customHeight="1" thickBot="1" x14ac:dyDescent="0.2">
      <c r="A105" s="342"/>
      <c r="B105" s="208" t="s">
        <v>707</v>
      </c>
      <c r="C105" s="135" t="s">
        <v>721</v>
      </c>
      <c r="D105" s="725"/>
      <c r="E105" s="726"/>
      <c r="F105" s="725"/>
      <c r="G105" s="726"/>
      <c r="H105" s="725"/>
      <c r="I105" s="726"/>
      <c r="J105" s="725"/>
      <c r="K105" s="726"/>
      <c r="L105" s="725"/>
      <c r="M105" s="726"/>
      <c r="N105" s="725"/>
      <c r="O105" s="726"/>
      <c r="P105" s="725"/>
      <c r="Q105" s="726"/>
      <c r="R105" s="725"/>
      <c r="S105" s="726"/>
      <c r="T105" s="725"/>
      <c r="U105" s="726"/>
      <c r="V105" s="725"/>
      <c r="W105" s="726"/>
      <c r="X105" s="429"/>
      <c r="Y105" s="82">
        <f>IF(OR(D105="s",F105="s",H105="s",J105="s",L105="s",N105="s",P105="s",R105="s",T105="s",V105="s"), 0, IF(OR(D105="a",F105="a",H105="a",J105="a",L105="a",N105="a",P105="a",R105="a",T105="a",V105="a", X105="NA"),Z105,0))</f>
        <v>0</v>
      </c>
      <c r="Z105" s="346">
        <v>20</v>
      </c>
      <c r="AA105" s="45">
        <f>COUNTIF(D105:W105,"a")+COUNTIF(D105:W105,"s")</f>
        <v>0</v>
      </c>
      <c r="AB105" s="536"/>
      <c r="AD105" s="516"/>
    </row>
    <row r="106" spans="1:30" ht="21" customHeight="1" thickTop="1" thickBot="1" x14ac:dyDescent="0.25">
      <c r="A106" s="342"/>
      <c r="B106" s="83"/>
      <c r="C106" s="138"/>
      <c r="D106" s="597" t="s">
        <v>288</v>
      </c>
      <c r="E106" s="598"/>
      <c r="F106" s="598"/>
      <c r="G106" s="598"/>
      <c r="H106" s="598"/>
      <c r="I106" s="598"/>
      <c r="J106" s="598"/>
      <c r="K106" s="598"/>
      <c r="L106" s="598"/>
      <c r="M106" s="598"/>
      <c r="N106" s="598"/>
      <c r="O106" s="598"/>
      <c r="P106" s="598"/>
      <c r="Q106" s="598"/>
      <c r="R106" s="598"/>
      <c r="S106" s="598"/>
      <c r="T106" s="598"/>
      <c r="U106" s="598"/>
      <c r="V106" s="598"/>
      <c r="W106" s="598"/>
      <c r="X106" s="599"/>
      <c r="Y106" s="85">
        <f>SUM(Y91:Y105)</f>
        <v>0</v>
      </c>
      <c r="Z106" s="344">
        <f>SUM(Z91:Z95, Z98:Z100, Z102:Z103, Z105)</f>
        <v>85</v>
      </c>
      <c r="AA106" s="45"/>
      <c r="AD106" s="516"/>
    </row>
    <row r="107" spans="1:30" ht="21" customHeight="1" thickBot="1" x14ac:dyDescent="0.25">
      <c r="A107" s="328"/>
      <c r="B107" s="173"/>
      <c r="C107" s="284"/>
      <c r="D107" s="584"/>
      <c r="E107" s="727"/>
      <c r="F107" s="728">
        <v>15</v>
      </c>
      <c r="G107" s="729"/>
      <c r="H107" s="729"/>
      <c r="I107" s="729"/>
      <c r="J107" s="729"/>
      <c r="K107" s="729"/>
      <c r="L107" s="729"/>
      <c r="M107" s="729"/>
      <c r="N107" s="729"/>
      <c r="O107" s="729"/>
      <c r="P107" s="729"/>
      <c r="Q107" s="729"/>
      <c r="R107" s="729"/>
      <c r="S107" s="729"/>
      <c r="T107" s="729"/>
      <c r="U107" s="729"/>
      <c r="V107" s="729"/>
      <c r="W107" s="729"/>
      <c r="X107" s="729"/>
      <c r="Y107" s="729"/>
      <c r="Z107" s="730"/>
      <c r="AA107" s="45"/>
      <c r="AD107" s="516"/>
    </row>
    <row r="108" spans="1:30" ht="33" customHeight="1" thickBot="1" x14ac:dyDescent="0.25">
      <c r="A108" s="402"/>
      <c r="B108" s="229">
        <v>2000</v>
      </c>
      <c r="C108" s="666" t="s">
        <v>27</v>
      </c>
      <c r="D108" s="667"/>
      <c r="E108" s="667"/>
      <c r="F108" s="667"/>
      <c r="G108" s="667"/>
      <c r="H108" s="667"/>
      <c r="I108" s="667"/>
      <c r="J108" s="667"/>
      <c r="K108" s="667"/>
      <c r="L108" s="667"/>
      <c r="M108" s="667"/>
      <c r="N108" s="667"/>
      <c r="O108" s="667"/>
      <c r="P108" s="667"/>
      <c r="Q108" s="667"/>
      <c r="R108" s="667"/>
      <c r="S108" s="667"/>
      <c r="T108" s="667"/>
      <c r="U108" s="667"/>
      <c r="V108" s="667"/>
      <c r="W108" s="667"/>
      <c r="X108" s="667"/>
      <c r="Y108" s="667"/>
      <c r="Z108" s="668"/>
      <c r="AA108" s="45"/>
      <c r="AD108" s="516"/>
    </row>
    <row r="109" spans="1:30" ht="30" customHeight="1" thickBot="1" x14ac:dyDescent="0.25">
      <c r="A109" s="321" t="s">
        <v>307</v>
      </c>
      <c r="B109" s="219">
        <v>2100</v>
      </c>
      <c r="C109" s="149" t="s">
        <v>344</v>
      </c>
      <c r="D109" s="10"/>
      <c r="E109" s="13"/>
      <c r="F109" s="10"/>
      <c r="G109" s="13"/>
      <c r="H109" s="10"/>
      <c r="I109" s="11"/>
      <c r="J109" s="14" t="s">
        <v>287</v>
      </c>
      <c r="K109" s="13"/>
      <c r="L109" s="10"/>
      <c r="M109" s="11"/>
      <c r="N109" s="22" t="s">
        <v>287</v>
      </c>
      <c r="O109" s="13"/>
      <c r="P109" s="10"/>
      <c r="Q109" s="11"/>
      <c r="R109" s="12"/>
      <c r="S109" s="13"/>
      <c r="T109" s="10"/>
      <c r="U109" s="11"/>
      <c r="V109" s="12"/>
      <c r="W109" s="11"/>
      <c r="X109" s="21"/>
      <c r="Y109" s="15"/>
      <c r="Z109" s="340"/>
      <c r="AA109" s="45"/>
      <c r="AD109" s="516"/>
    </row>
    <row r="110" spans="1:30" ht="27.95" customHeight="1" x14ac:dyDescent="0.2">
      <c r="A110" s="342"/>
      <c r="B110" s="217" t="s">
        <v>28</v>
      </c>
      <c r="C110" s="126" t="s">
        <v>609</v>
      </c>
      <c r="D110" s="586"/>
      <c r="E110" s="587"/>
      <c r="F110" s="586"/>
      <c r="G110" s="587"/>
      <c r="H110" s="586"/>
      <c r="I110" s="587"/>
      <c r="J110" s="586"/>
      <c r="K110" s="587"/>
      <c r="L110" s="586"/>
      <c r="M110" s="587"/>
      <c r="N110" s="586"/>
      <c r="O110" s="587"/>
      <c r="P110" s="586"/>
      <c r="Q110" s="587"/>
      <c r="R110" s="586"/>
      <c r="S110" s="587"/>
      <c r="T110" s="586"/>
      <c r="U110" s="587"/>
      <c r="V110" s="586"/>
      <c r="W110" s="587"/>
      <c r="X110" s="80"/>
      <c r="Y110" s="86">
        <f t="shared" ref="Y110:Y120" si="6">IF(OR(D110="s",F110="s",H110="s",J110="s",L110="s",N110="s",P110="s",R110="s",T110="s",V110="s"), 0, IF(OR(D110="a",F110="a",H110="a",J110="a",L110="a",N110="a",P110="a",R110="a",T110="a",V110="a"),Z110,0))</f>
        <v>0</v>
      </c>
      <c r="Z110" s="341">
        <f>IF(X110="na",0,10)</f>
        <v>10</v>
      </c>
      <c r="AA110" s="195">
        <f>COUNTIF(D110:W110,"a")+COUNTIF(D110:W110,"s")+COUNTIF(X110:X110,"na")</f>
        <v>0</v>
      </c>
      <c r="AB110" s="536"/>
      <c r="AD110" s="516"/>
    </row>
    <row r="111" spans="1:30" ht="45" customHeight="1" x14ac:dyDescent="0.2">
      <c r="A111" s="342"/>
      <c r="B111" s="217" t="s">
        <v>29</v>
      </c>
      <c r="C111" s="126" t="s">
        <v>610</v>
      </c>
      <c r="D111" s="586"/>
      <c r="E111" s="587"/>
      <c r="F111" s="586"/>
      <c r="G111" s="587"/>
      <c r="H111" s="586"/>
      <c r="I111" s="587"/>
      <c r="J111" s="586"/>
      <c r="K111" s="587"/>
      <c r="L111" s="586"/>
      <c r="M111" s="587"/>
      <c r="N111" s="586"/>
      <c r="O111" s="587"/>
      <c r="P111" s="586"/>
      <c r="Q111" s="587"/>
      <c r="R111" s="586"/>
      <c r="S111" s="587"/>
      <c r="T111" s="586"/>
      <c r="U111" s="587"/>
      <c r="V111" s="586"/>
      <c r="W111" s="587"/>
      <c r="X111" s="44"/>
      <c r="Y111" s="94">
        <f t="shared" si="6"/>
        <v>0</v>
      </c>
      <c r="Z111" s="338">
        <v>10</v>
      </c>
      <c r="AA111" s="45">
        <f>COUNTIF(D111:W111,"a")+COUNTIF(D111:W111,"s")</f>
        <v>0</v>
      </c>
      <c r="AB111" s="536"/>
      <c r="AD111" s="516" t="s">
        <v>285</v>
      </c>
    </row>
    <row r="112" spans="1:30" ht="45" customHeight="1" x14ac:dyDescent="0.2">
      <c r="A112" s="342"/>
      <c r="B112" s="217" t="s">
        <v>30</v>
      </c>
      <c r="C112" s="151" t="s">
        <v>611</v>
      </c>
      <c r="D112" s="586"/>
      <c r="E112" s="587"/>
      <c r="F112" s="586"/>
      <c r="G112" s="587"/>
      <c r="H112" s="586"/>
      <c r="I112" s="587"/>
      <c r="J112" s="586"/>
      <c r="K112" s="587"/>
      <c r="L112" s="586"/>
      <c r="M112" s="587"/>
      <c r="N112" s="586"/>
      <c r="O112" s="587"/>
      <c r="P112" s="586"/>
      <c r="Q112" s="587"/>
      <c r="R112" s="586"/>
      <c r="S112" s="587"/>
      <c r="T112" s="586"/>
      <c r="U112" s="587"/>
      <c r="V112" s="586"/>
      <c r="W112" s="587"/>
      <c r="X112" s="44"/>
      <c r="Y112" s="82">
        <f t="shared" si="6"/>
        <v>0</v>
      </c>
      <c r="Z112" s="346">
        <v>10</v>
      </c>
      <c r="AA112" s="45">
        <f>COUNTIF(D112:W112,"a")+COUNTIF(D112:W112,"s")</f>
        <v>0</v>
      </c>
      <c r="AB112" s="536"/>
      <c r="AD112" s="516"/>
    </row>
    <row r="113" spans="1:30" ht="45" customHeight="1" x14ac:dyDescent="0.2">
      <c r="A113" s="342"/>
      <c r="B113" s="217" t="s">
        <v>31</v>
      </c>
      <c r="C113" s="126" t="s">
        <v>17</v>
      </c>
      <c r="D113" s="586"/>
      <c r="E113" s="587"/>
      <c r="F113" s="586"/>
      <c r="G113" s="587"/>
      <c r="H113" s="586"/>
      <c r="I113" s="587"/>
      <c r="J113" s="586"/>
      <c r="K113" s="587"/>
      <c r="L113" s="586"/>
      <c r="M113" s="587"/>
      <c r="N113" s="586"/>
      <c r="O113" s="587"/>
      <c r="P113" s="586"/>
      <c r="Q113" s="587"/>
      <c r="R113" s="586"/>
      <c r="S113" s="587"/>
      <c r="T113" s="586"/>
      <c r="U113" s="587"/>
      <c r="V113" s="586"/>
      <c r="W113" s="587"/>
      <c r="X113" s="44"/>
      <c r="Y113" s="87">
        <f t="shared" si="6"/>
        <v>0</v>
      </c>
      <c r="Z113" s="343">
        <v>10</v>
      </c>
      <c r="AA113" s="45">
        <f>COUNTIF(D113:W113,"a")+COUNTIF(D113:W113,"s")</f>
        <v>0</v>
      </c>
      <c r="AB113" s="536"/>
      <c r="AD113" s="516"/>
    </row>
    <row r="114" spans="1:30" ht="27.95" customHeight="1" x14ac:dyDescent="0.2">
      <c r="A114" s="342"/>
      <c r="B114" s="217" t="s">
        <v>71</v>
      </c>
      <c r="C114" s="126" t="s">
        <v>612</v>
      </c>
      <c r="D114" s="586"/>
      <c r="E114" s="587"/>
      <c r="F114" s="586"/>
      <c r="G114" s="587"/>
      <c r="H114" s="586"/>
      <c r="I114" s="587"/>
      <c r="J114" s="586"/>
      <c r="K114" s="587"/>
      <c r="L114" s="586"/>
      <c r="M114" s="587"/>
      <c r="N114" s="586"/>
      <c r="O114" s="587"/>
      <c r="P114" s="586"/>
      <c r="Q114" s="587"/>
      <c r="R114" s="586"/>
      <c r="S114" s="587"/>
      <c r="T114" s="586"/>
      <c r="U114" s="587"/>
      <c r="V114" s="586"/>
      <c r="W114" s="587"/>
      <c r="X114" s="44"/>
      <c r="Y114" s="87">
        <f t="shared" si="6"/>
        <v>0</v>
      </c>
      <c r="Z114" s="343">
        <v>10</v>
      </c>
      <c r="AA114" s="45">
        <f>COUNTIF(D114:W114,"a")+COUNTIF(D114:W114,"s")</f>
        <v>0</v>
      </c>
      <c r="AB114" s="536"/>
      <c r="AD114" s="516"/>
    </row>
    <row r="115" spans="1:30" ht="27.95" customHeight="1" x14ac:dyDescent="0.2">
      <c r="A115" s="342"/>
      <c r="B115" s="217" t="s">
        <v>72</v>
      </c>
      <c r="C115" s="126" t="s">
        <v>449</v>
      </c>
      <c r="D115" s="586"/>
      <c r="E115" s="587"/>
      <c r="F115" s="586"/>
      <c r="G115" s="587"/>
      <c r="H115" s="586"/>
      <c r="I115" s="587"/>
      <c r="J115" s="586"/>
      <c r="K115" s="587"/>
      <c r="L115" s="586"/>
      <c r="M115" s="587"/>
      <c r="N115" s="586"/>
      <c r="O115" s="587"/>
      <c r="P115" s="586"/>
      <c r="Q115" s="587"/>
      <c r="R115" s="586"/>
      <c r="S115" s="587"/>
      <c r="T115" s="586"/>
      <c r="U115" s="587"/>
      <c r="V115" s="586"/>
      <c r="W115" s="587"/>
      <c r="X115" s="44"/>
      <c r="Y115" s="87">
        <f t="shared" si="6"/>
        <v>0</v>
      </c>
      <c r="Z115" s="338">
        <v>10</v>
      </c>
      <c r="AA115" s="45">
        <f>COUNTIF(D115:W115,"a")+COUNTIF(D115:W115,"s")</f>
        <v>0</v>
      </c>
      <c r="AB115" s="536"/>
      <c r="AD115" s="516" t="s">
        <v>285</v>
      </c>
    </row>
    <row r="116" spans="1:30" ht="45" customHeight="1" x14ac:dyDescent="0.2">
      <c r="A116" s="342"/>
      <c r="B116" s="217" t="s">
        <v>650</v>
      </c>
      <c r="C116" s="126" t="s">
        <v>768</v>
      </c>
      <c r="D116" s="586"/>
      <c r="E116" s="587"/>
      <c r="F116" s="586"/>
      <c r="G116" s="587"/>
      <c r="H116" s="586"/>
      <c r="I116" s="587"/>
      <c r="J116" s="586"/>
      <c r="K116" s="587"/>
      <c r="L116" s="586"/>
      <c r="M116" s="587"/>
      <c r="N116" s="586"/>
      <c r="O116" s="587"/>
      <c r="P116" s="586"/>
      <c r="Q116" s="587"/>
      <c r="R116" s="586"/>
      <c r="S116" s="587"/>
      <c r="T116" s="586"/>
      <c r="U116" s="587"/>
      <c r="V116" s="586"/>
      <c r="W116" s="587"/>
      <c r="X116" s="44"/>
      <c r="Y116" s="36">
        <f t="shared" si="6"/>
        <v>0</v>
      </c>
      <c r="Z116" s="338">
        <v>10</v>
      </c>
      <c r="AA116" s="45">
        <f>IF((COUNTIF(D116:W116,"a")+COUNTIF(D116:W116,"s"))&gt;0,IF(OR((COUNTIF(D117:W117,"a")+COUNTIF(D117:W117,"s"))),0,COUNTIF(D116:W116,"a")+COUNTIF(D116:W116,"s")),COUNTIF(D116:W116,"a")+COUNTIF(D116:W116,"s"))</f>
        <v>0</v>
      </c>
      <c r="AB116" s="537"/>
      <c r="AD116" s="516"/>
    </row>
    <row r="117" spans="1:30" ht="45" customHeight="1" x14ac:dyDescent="0.2">
      <c r="A117" s="342"/>
      <c r="B117" s="217" t="s">
        <v>651</v>
      </c>
      <c r="C117" s="389" t="s">
        <v>652</v>
      </c>
      <c r="D117" s="586"/>
      <c r="E117" s="587"/>
      <c r="F117" s="586"/>
      <c r="G117" s="587"/>
      <c r="H117" s="586"/>
      <c r="I117" s="587"/>
      <c r="J117" s="586"/>
      <c r="K117" s="587"/>
      <c r="L117" s="586"/>
      <c r="M117" s="587"/>
      <c r="N117" s="586"/>
      <c r="O117" s="587"/>
      <c r="P117" s="586"/>
      <c r="Q117" s="587"/>
      <c r="R117" s="586"/>
      <c r="S117" s="587"/>
      <c r="T117" s="586"/>
      <c r="U117" s="587"/>
      <c r="V117" s="586"/>
      <c r="W117" s="587"/>
      <c r="X117" s="44"/>
      <c r="Y117" s="77">
        <f t="shared" si="6"/>
        <v>0</v>
      </c>
      <c r="Z117" s="338">
        <v>5</v>
      </c>
      <c r="AA117" s="45">
        <f>IF((COUNTIF(D117:W117,"a")+COUNTIF(D117:W117,"s"))&gt;0,IF((COUNTIF(D116:W116,"a")+COUNTIF(D116:W116,"s"))&gt;0,0,COUNTIF(D117:W117,"a")+COUNTIF(D117:W117,"s")), COUNTIF(D117:W117,"a")+COUNTIF(D117:W117,"s"))</f>
        <v>0</v>
      </c>
      <c r="AB117" s="537"/>
      <c r="AD117" s="516"/>
    </row>
    <row r="118" spans="1:30" ht="27.95" customHeight="1" x14ac:dyDescent="0.2">
      <c r="A118" s="342"/>
      <c r="B118" s="217" t="s">
        <v>613</v>
      </c>
      <c r="C118" s="126" t="s">
        <v>614</v>
      </c>
      <c r="D118" s="586"/>
      <c r="E118" s="587"/>
      <c r="F118" s="586"/>
      <c r="G118" s="587"/>
      <c r="H118" s="586"/>
      <c r="I118" s="587"/>
      <c r="J118" s="586"/>
      <c r="K118" s="587"/>
      <c r="L118" s="586"/>
      <c r="M118" s="587"/>
      <c r="N118" s="586"/>
      <c r="O118" s="587"/>
      <c r="P118" s="586"/>
      <c r="Q118" s="587"/>
      <c r="R118" s="586"/>
      <c r="S118" s="587"/>
      <c r="T118" s="586"/>
      <c r="U118" s="587"/>
      <c r="V118" s="586"/>
      <c r="W118" s="587"/>
      <c r="X118" s="44"/>
      <c r="Y118" s="86">
        <f t="shared" si="6"/>
        <v>0</v>
      </c>
      <c r="Z118" s="338">
        <v>10</v>
      </c>
      <c r="AA118" s="45">
        <f>COUNTIF(D118:W118,"a")+COUNTIF(D118:W118,"s")</f>
        <v>0</v>
      </c>
      <c r="AB118" s="536"/>
      <c r="AD118" s="516"/>
    </row>
    <row r="119" spans="1:30" ht="27.95" customHeight="1" x14ac:dyDescent="0.2">
      <c r="A119" s="342"/>
      <c r="B119" s="217" t="s">
        <v>615</v>
      </c>
      <c r="C119" s="126" t="s">
        <v>616</v>
      </c>
      <c r="D119" s="586"/>
      <c r="E119" s="587"/>
      <c r="F119" s="586"/>
      <c r="G119" s="587"/>
      <c r="H119" s="586"/>
      <c r="I119" s="587"/>
      <c r="J119" s="586"/>
      <c r="K119" s="587"/>
      <c r="L119" s="586"/>
      <c r="M119" s="587"/>
      <c r="N119" s="586"/>
      <c r="O119" s="587"/>
      <c r="P119" s="586"/>
      <c r="Q119" s="587"/>
      <c r="R119" s="586"/>
      <c r="S119" s="587"/>
      <c r="T119" s="586"/>
      <c r="U119" s="587"/>
      <c r="V119" s="586"/>
      <c r="W119" s="587"/>
      <c r="X119" s="44"/>
      <c r="Y119" s="86">
        <f t="shared" si="6"/>
        <v>0</v>
      </c>
      <c r="Z119" s="338">
        <v>10</v>
      </c>
      <c r="AA119" s="45">
        <f>COUNTIF(D119:W119,"a")+COUNTIF(D119:W119,"s")</f>
        <v>0</v>
      </c>
      <c r="AB119" s="536"/>
      <c r="AD119" s="516"/>
    </row>
    <row r="120" spans="1:30" ht="45" customHeight="1" thickBot="1" x14ac:dyDescent="0.25">
      <c r="A120" s="342"/>
      <c r="B120" s="217" t="s">
        <v>617</v>
      </c>
      <c r="C120" s="126" t="s">
        <v>618</v>
      </c>
      <c r="D120" s="586"/>
      <c r="E120" s="587"/>
      <c r="F120" s="586"/>
      <c r="G120" s="587"/>
      <c r="H120" s="586"/>
      <c r="I120" s="587"/>
      <c r="J120" s="586"/>
      <c r="K120" s="587"/>
      <c r="L120" s="586"/>
      <c r="M120" s="587"/>
      <c r="N120" s="586"/>
      <c r="O120" s="587"/>
      <c r="P120" s="586"/>
      <c r="Q120" s="587"/>
      <c r="R120" s="586"/>
      <c r="S120" s="587"/>
      <c r="T120" s="586"/>
      <c r="U120" s="587"/>
      <c r="V120" s="586"/>
      <c r="W120" s="587"/>
      <c r="X120" s="44"/>
      <c r="Y120" s="86">
        <f t="shared" si="6"/>
        <v>0</v>
      </c>
      <c r="Z120" s="338">
        <v>20</v>
      </c>
      <c r="AA120" s="45">
        <f>COUNTIF(D120:W120,"a")+COUNTIF(D120:W120,"s")</f>
        <v>0</v>
      </c>
      <c r="AB120" s="536"/>
      <c r="AD120" s="516" t="s">
        <v>285</v>
      </c>
    </row>
    <row r="121" spans="1:30" ht="21" customHeight="1" thickTop="1" thickBot="1" x14ac:dyDescent="0.25">
      <c r="A121" s="342" t="s">
        <v>130</v>
      </c>
      <c r="B121" s="46"/>
      <c r="C121" s="126"/>
      <c r="D121" s="597" t="s">
        <v>288</v>
      </c>
      <c r="E121" s="598"/>
      <c r="F121" s="598"/>
      <c r="G121" s="598"/>
      <c r="H121" s="598"/>
      <c r="I121" s="598"/>
      <c r="J121" s="598"/>
      <c r="K121" s="598"/>
      <c r="L121" s="598"/>
      <c r="M121" s="598"/>
      <c r="N121" s="598"/>
      <c r="O121" s="598"/>
      <c r="P121" s="598"/>
      <c r="Q121" s="598"/>
      <c r="R121" s="598"/>
      <c r="S121" s="598"/>
      <c r="T121" s="598"/>
      <c r="U121" s="598"/>
      <c r="V121" s="598"/>
      <c r="W121" s="598"/>
      <c r="X121" s="599"/>
      <c r="Y121" s="85">
        <f>SUM(Y110:Y120)</f>
        <v>0</v>
      </c>
      <c r="Z121" s="339">
        <f>SUM(Z110:Z116)+SUM(Z118:Z120)</f>
        <v>110</v>
      </c>
      <c r="AA121" s="45"/>
      <c r="AD121" s="516"/>
    </row>
    <row r="122" spans="1:30" ht="21" customHeight="1" thickBot="1" x14ac:dyDescent="0.25">
      <c r="A122" s="328" t="s">
        <v>130</v>
      </c>
      <c r="B122" s="93"/>
      <c r="C122" s="152"/>
      <c r="D122" s="584"/>
      <c r="E122" s="585"/>
      <c r="F122" s="634">
        <f>Z111+Z115+Z120</f>
        <v>40</v>
      </c>
      <c r="G122" s="591"/>
      <c r="H122" s="591"/>
      <c r="I122" s="591"/>
      <c r="J122" s="591"/>
      <c r="K122" s="591"/>
      <c r="L122" s="591"/>
      <c r="M122" s="591"/>
      <c r="N122" s="591"/>
      <c r="O122" s="591"/>
      <c r="P122" s="591"/>
      <c r="Q122" s="591"/>
      <c r="R122" s="591"/>
      <c r="S122" s="591"/>
      <c r="T122" s="591"/>
      <c r="U122" s="591"/>
      <c r="V122" s="591"/>
      <c r="W122" s="591"/>
      <c r="X122" s="591"/>
      <c r="Y122" s="591"/>
      <c r="Z122" s="592"/>
      <c r="AA122" s="45"/>
      <c r="AD122" s="516"/>
    </row>
    <row r="123" spans="1:30" ht="30" customHeight="1" thickBot="1" x14ac:dyDescent="0.25">
      <c r="A123" s="400"/>
      <c r="B123" s="215" t="s">
        <v>619</v>
      </c>
      <c r="C123" s="401" t="s">
        <v>620</v>
      </c>
      <c r="D123" s="168"/>
      <c r="E123" s="171"/>
      <c r="F123" s="168"/>
      <c r="G123" s="171"/>
      <c r="H123" s="168"/>
      <c r="I123" s="167"/>
      <c r="J123" s="179"/>
      <c r="K123" s="171"/>
      <c r="L123" s="168"/>
      <c r="M123" s="167"/>
      <c r="N123" s="261"/>
      <c r="O123" s="171"/>
      <c r="P123" s="168"/>
      <c r="Q123" s="167"/>
      <c r="R123" s="170"/>
      <c r="S123" s="171"/>
      <c r="T123" s="168"/>
      <c r="U123" s="167"/>
      <c r="V123" s="170"/>
      <c r="W123" s="167"/>
      <c r="X123" s="255"/>
      <c r="Y123" s="302"/>
      <c r="Z123" s="335"/>
      <c r="AA123" s="45"/>
      <c r="AD123" s="516"/>
    </row>
    <row r="124" spans="1:30" ht="45" customHeight="1" thickBot="1" x14ac:dyDescent="0.25">
      <c r="A124" s="353"/>
      <c r="B124" s="219"/>
      <c r="C124" s="387" t="s">
        <v>637</v>
      </c>
      <c r="D124" s="745"/>
      <c r="E124" s="603"/>
      <c r="F124" s="603"/>
      <c r="G124" s="603"/>
      <c r="H124" s="603"/>
      <c r="I124" s="603"/>
      <c r="J124" s="603"/>
      <c r="K124" s="603"/>
      <c r="L124" s="603"/>
      <c r="M124" s="603"/>
      <c r="N124" s="603"/>
      <c r="O124" s="603"/>
      <c r="P124" s="603"/>
      <c r="Q124" s="603"/>
      <c r="R124" s="603"/>
      <c r="S124" s="603"/>
      <c r="T124" s="603"/>
      <c r="U124" s="603"/>
      <c r="V124" s="603"/>
      <c r="W124" s="603"/>
      <c r="X124" s="603"/>
      <c r="Y124" s="603"/>
      <c r="Z124" s="604"/>
      <c r="AA124" s="45"/>
      <c r="AD124" s="516"/>
    </row>
    <row r="125" spans="1:30" ht="27.95" customHeight="1" x14ac:dyDescent="0.2">
      <c r="A125" s="381"/>
      <c r="B125" s="382" t="s">
        <v>621</v>
      </c>
      <c r="C125" s="383" t="s">
        <v>622</v>
      </c>
      <c r="D125" s="595"/>
      <c r="E125" s="596"/>
      <c r="F125" s="595"/>
      <c r="G125" s="596"/>
      <c r="H125" s="595"/>
      <c r="I125" s="596"/>
      <c r="J125" s="595"/>
      <c r="K125" s="596"/>
      <c r="L125" s="595"/>
      <c r="M125" s="596"/>
      <c r="N125" s="595"/>
      <c r="O125" s="596"/>
      <c r="P125" s="595"/>
      <c r="Q125" s="596"/>
      <c r="R125" s="595"/>
      <c r="S125" s="596"/>
      <c r="T125" s="595"/>
      <c r="U125" s="596"/>
      <c r="V125" s="595"/>
      <c r="W125" s="596"/>
      <c r="X125" s="80"/>
      <c r="Y125" s="82">
        <f t="shared" ref="Y125:Y132" si="7">IF(OR(D125="s",F125="s",H125="s",J125="s",L125="s",N125="s",P125="s",R125="s",T125="s",V125="s"), 0, IF(OR(D125="a",F125="a",H125="a",J125="a",L125="a",N125="a",P125="a",R125="a",T125="a",V125="a"),Z125,0))</f>
        <v>0</v>
      </c>
      <c r="Z125" s="341">
        <f>IF(X125="na",0,10)</f>
        <v>10</v>
      </c>
      <c r="AA125" s="195">
        <f t="shared" ref="AA125:AA132" si="8">COUNTIF(D125:W125,"a")+COUNTIF(D125:W125,"s")+COUNTIF(X125:X125,"na")</f>
        <v>0</v>
      </c>
      <c r="AB125" s="536"/>
      <c r="AD125" s="516" t="s">
        <v>285</v>
      </c>
    </row>
    <row r="126" spans="1:30" ht="45" customHeight="1" x14ac:dyDescent="0.2">
      <c r="A126" s="381"/>
      <c r="B126" s="384" t="s">
        <v>623</v>
      </c>
      <c r="C126" s="385" t="s">
        <v>624</v>
      </c>
      <c r="D126" s="586"/>
      <c r="E126" s="587"/>
      <c r="F126" s="586"/>
      <c r="G126" s="587"/>
      <c r="H126" s="586"/>
      <c r="I126" s="587"/>
      <c r="J126" s="586"/>
      <c r="K126" s="587"/>
      <c r="L126" s="586"/>
      <c r="M126" s="587"/>
      <c r="N126" s="586"/>
      <c r="O126" s="587"/>
      <c r="P126" s="586"/>
      <c r="Q126" s="587"/>
      <c r="R126" s="586"/>
      <c r="S126" s="587"/>
      <c r="T126" s="586"/>
      <c r="U126" s="587"/>
      <c r="V126" s="586"/>
      <c r="W126" s="587"/>
      <c r="X126" s="80"/>
      <c r="Y126" s="86">
        <f t="shared" si="7"/>
        <v>0</v>
      </c>
      <c r="Z126" s="338">
        <f>IF(X126="na",0,5)</f>
        <v>5</v>
      </c>
      <c r="AA126" s="195">
        <f t="shared" si="8"/>
        <v>0</v>
      </c>
      <c r="AB126" s="536"/>
      <c r="AD126" s="516"/>
    </row>
    <row r="127" spans="1:30" ht="67.7" customHeight="1" x14ac:dyDescent="0.2">
      <c r="A127" s="381"/>
      <c r="B127" s="384" t="s">
        <v>625</v>
      </c>
      <c r="C127" s="385" t="s">
        <v>626</v>
      </c>
      <c r="D127" s="586"/>
      <c r="E127" s="587"/>
      <c r="F127" s="586"/>
      <c r="G127" s="587"/>
      <c r="H127" s="586"/>
      <c r="I127" s="587"/>
      <c r="J127" s="586"/>
      <c r="K127" s="587"/>
      <c r="L127" s="586"/>
      <c r="M127" s="587"/>
      <c r="N127" s="586"/>
      <c r="O127" s="587"/>
      <c r="P127" s="586"/>
      <c r="Q127" s="587"/>
      <c r="R127" s="586"/>
      <c r="S127" s="587"/>
      <c r="T127" s="586"/>
      <c r="U127" s="587"/>
      <c r="V127" s="586"/>
      <c r="W127" s="587"/>
      <c r="X127" s="80"/>
      <c r="Y127" s="94">
        <f t="shared" si="7"/>
        <v>0</v>
      </c>
      <c r="Z127" s="338">
        <f>IF(X127="na",0,5)</f>
        <v>5</v>
      </c>
      <c r="AA127" s="195">
        <f t="shared" si="8"/>
        <v>0</v>
      </c>
      <c r="AB127" s="536"/>
      <c r="AD127" s="516"/>
    </row>
    <row r="128" spans="1:30" ht="67.7" customHeight="1" x14ac:dyDescent="0.2">
      <c r="A128" s="381"/>
      <c r="B128" s="384" t="s">
        <v>627</v>
      </c>
      <c r="C128" s="386" t="s">
        <v>628</v>
      </c>
      <c r="D128" s="586"/>
      <c r="E128" s="587"/>
      <c r="F128" s="586"/>
      <c r="G128" s="587"/>
      <c r="H128" s="586"/>
      <c r="I128" s="587"/>
      <c r="J128" s="586"/>
      <c r="K128" s="587"/>
      <c r="L128" s="586"/>
      <c r="M128" s="587"/>
      <c r="N128" s="586"/>
      <c r="O128" s="587"/>
      <c r="P128" s="586"/>
      <c r="Q128" s="587"/>
      <c r="R128" s="586"/>
      <c r="S128" s="587"/>
      <c r="T128" s="586"/>
      <c r="U128" s="587"/>
      <c r="V128" s="586"/>
      <c r="W128" s="587"/>
      <c r="X128" s="80"/>
      <c r="Y128" s="82">
        <f t="shared" si="7"/>
        <v>0</v>
      </c>
      <c r="Z128" s="338">
        <f>IF(X128="na",0,15)</f>
        <v>15</v>
      </c>
      <c r="AA128" s="195">
        <f t="shared" si="8"/>
        <v>0</v>
      </c>
      <c r="AB128" s="536"/>
      <c r="AD128" s="516" t="s">
        <v>285</v>
      </c>
    </row>
    <row r="129" spans="1:30" ht="45" customHeight="1" x14ac:dyDescent="0.2">
      <c r="A129" s="381"/>
      <c r="B129" s="384" t="s">
        <v>629</v>
      </c>
      <c r="C129" s="385" t="s">
        <v>630</v>
      </c>
      <c r="D129" s="586"/>
      <c r="E129" s="587"/>
      <c r="F129" s="586"/>
      <c r="G129" s="587"/>
      <c r="H129" s="586"/>
      <c r="I129" s="587"/>
      <c r="J129" s="586"/>
      <c r="K129" s="587"/>
      <c r="L129" s="586"/>
      <c r="M129" s="587"/>
      <c r="N129" s="586"/>
      <c r="O129" s="587"/>
      <c r="P129" s="586"/>
      <c r="Q129" s="587"/>
      <c r="R129" s="586"/>
      <c r="S129" s="587"/>
      <c r="T129" s="586"/>
      <c r="U129" s="587"/>
      <c r="V129" s="586"/>
      <c r="W129" s="587"/>
      <c r="X129" s="80"/>
      <c r="Y129" s="87">
        <f t="shared" si="7"/>
        <v>0</v>
      </c>
      <c r="Z129" s="338">
        <f>IF(X129="na",0,5)</f>
        <v>5</v>
      </c>
      <c r="AA129" s="195">
        <f t="shared" si="8"/>
        <v>0</v>
      </c>
      <c r="AB129" s="536"/>
      <c r="AD129" s="516" t="s">
        <v>285</v>
      </c>
    </row>
    <row r="130" spans="1:30" ht="45" customHeight="1" x14ac:dyDescent="0.2">
      <c r="A130" s="381"/>
      <c r="B130" s="384" t="s">
        <v>631</v>
      </c>
      <c r="C130" s="386" t="s">
        <v>632</v>
      </c>
      <c r="D130" s="586"/>
      <c r="E130" s="587"/>
      <c r="F130" s="586"/>
      <c r="G130" s="587"/>
      <c r="H130" s="586"/>
      <c r="I130" s="587"/>
      <c r="J130" s="586"/>
      <c r="K130" s="587"/>
      <c r="L130" s="586"/>
      <c r="M130" s="587"/>
      <c r="N130" s="586"/>
      <c r="O130" s="587"/>
      <c r="P130" s="586"/>
      <c r="Q130" s="587"/>
      <c r="R130" s="586"/>
      <c r="S130" s="587"/>
      <c r="T130" s="586"/>
      <c r="U130" s="587"/>
      <c r="V130" s="586"/>
      <c r="W130" s="587"/>
      <c r="X130" s="80"/>
      <c r="Y130" s="86">
        <f t="shared" si="7"/>
        <v>0</v>
      </c>
      <c r="Z130" s="338">
        <f>IF(X130="na",0,5)</f>
        <v>5</v>
      </c>
      <c r="AA130" s="195">
        <f t="shared" si="8"/>
        <v>0</v>
      </c>
      <c r="AB130" s="536"/>
      <c r="AD130" s="516"/>
    </row>
    <row r="131" spans="1:30" ht="45" customHeight="1" x14ac:dyDescent="0.2">
      <c r="A131" s="381"/>
      <c r="B131" s="384" t="s">
        <v>633</v>
      </c>
      <c r="C131" s="385" t="s">
        <v>634</v>
      </c>
      <c r="D131" s="586"/>
      <c r="E131" s="587"/>
      <c r="F131" s="586"/>
      <c r="G131" s="587"/>
      <c r="H131" s="586"/>
      <c r="I131" s="587"/>
      <c r="J131" s="586"/>
      <c r="K131" s="587"/>
      <c r="L131" s="586"/>
      <c r="M131" s="587"/>
      <c r="N131" s="586"/>
      <c r="O131" s="587"/>
      <c r="P131" s="586"/>
      <c r="Q131" s="587"/>
      <c r="R131" s="586"/>
      <c r="S131" s="587"/>
      <c r="T131" s="586"/>
      <c r="U131" s="587"/>
      <c r="V131" s="586"/>
      <c r="W131" s="587"/>
      <c r="X131" s="80"/>
      <c r="Y131" s="87">
        <f t="shared" si="7"/>
        <v>0</v>
      </c>
      <c r="Z131" s="338">
        <f>IF(X131="na",0,5)</f>
        <v>5</v>
      </c>
      <c r="AA131" s="195">
        <f t="shared" si="8"/>
        <v>0</v>
      </c>
      <c r="AB131" s="536"/>
      <c r="AD131" s="516" t="s">
        <v>285</v>
      </c>
    </row>
    <row r="132" spans="1:30" ht="45" customHeight="1" thickBot="1" x14ac:dyDescent="0.25">
      <c r="A132" s="342"/>
      <c r="B132" s="217" t="s">
        <v>635</v>
      </c>
      <c r="C132" s="126" t="s">
        <v>636</v>
      </c>
      <c r="D132" s="586"/>
      <c r="E132" s="587"/>
      <c r="F132" s="586"/>
      <c r="G132" s="587"/>
      <c r="H132" s="586"/>
      <c r="I132" s="587"/>
      <c r="J132" s="586"/>
      <c r="K132" s="587"/>
      <c r="L132" s="586"/>
      <c r="M132" s="587"/>
      <c r="N132" s="586"/>
      <c r="O132" s="587"/>
      <c r="P132" s="586"/>
      <c r="Q132" s="587"/>
      <c r="R132" s="586"/>
      <c r="S132" s="587"/>
      <c r="T132" s="586"/>
      <c r="U132" s="587"/>
      <c r="V132" s="586"/>
      <c r="W132" s="587"/>
      <c r="X132" s="80"/>
      <c r="Y132" s="86">
        <f t="shared" si="7"/>
        <v>0</v>
      </c>
      <c r="Z132" s="338">
        <f>IF(X132="na",0,10)</f>
        <v>10</v>
      </c>
      <c r="AA132" s="195">
        <f t="shared" si="8"/>
        <v>0</v>
      </c>
      <c r="AB132" s="536"/>
      <c r="AD132" s="516"/>
    </row>
    <row r="133" spans="1:30" ht="21" customHeight="1" thickTop="1" thickBot="1" x14ac:dyDescent="0.25">
      <c r="A133" s="342"/>
      <c r="B133" s="46"/>
      <c r="C133" s="126"/>
      <c r="D133" s="597" t="s">
        <v>288</v>
      </c>
      <c r="E133" s="598"/>
      <c r="F133" s="598"/>
      <c r="G133" s="598"/>
      <c r="H133" s="598"/>
      <c r="I133" s="598"/>
      <c r="J133" s="598"/>
      <c r="K133" s="598"/>
      <c r="L133" s="598"/>
      <c r="M133" s="598"/>
      <c r="N133" s="598"/>
      <c r="O133" s="598"/>
      <c r="P133" s="598"/>
      <c r="Q133" s="598"/>
      <c r="R133" s="598"/>
      <c r="S133" s="598"/>
      <c r="T133" s="598"/>
      <c r="U133" s="598"/>
      <c r="V133" s="598"/>
      <c r="W133" s="598"/>
      <c r="X133" s="599"/>
      <c r="Y133" s="85">
        <f>SUM(Y125:Y132)</f>
        <v>0</v>
      </c>
      <c r="Z133" s="339">
        <f>SUM(Z125:Z132)</f>
        <v>60</v>
      </c>
      <c r="AA133" s="45"/>
      <c r="AD133" s="516"/>
    </row>
    <row r="134" spans="1:30" ht="21" customHeight="1" thickBot="1" x14ac:dyDescent="0.25">
      <c r="A134" s="342"/>
      <c r="B134" s="93"/>
      <c r="C134" s="152"/>
      <c r="D134" s="584"/>
      <c r="E134" s="585"/>
      <c r="F134" s="626">
        <f>IF(X125="na",0,35)</f>
        <v>35</v>
      </c>
      <c r="G134" s="627"/>
      <c r="H134" s="627"/>
      <c r="I134" s="627"/>
      <c r="J134" s="627"/>
      <c r="K134" s="627"/>
      <c r="L134" s="627"/>
      <c r="M134" s="627"/>
      <c r="N134" s="627"/>
      <c r="O134" s="627"/>
      <c r="P134" s="627"/>
      <c r="Q134" s="627"/>
      <c r="R134" s="627"/>
      <c r="S134" s="627"/>
      <c r="T134" s="627"/>
      <c r="U134" s="627"/>
      <c r="V134" s="627"/>
      <c r="W134" s="627"/>
      <c r="X134" s="627"/>
      <c r="Y134" s="627"/>
      <c r="Z134" s="628"/>
      <c r="AA134" s="45"/>
      <c r="AD134" s="516"/>
    </row>
    <row r="135" spans="1:30" ht="30" customHeight="1" thickBot="1" x14ac:dyDescent="0.25">
      <c r="A135" s="342" t="s">
        <v>307</v>
      </c>
      <c r="B135" s="278" t="s">
        <v>144</v>
      </c>
      <c r="C135" s="154" t="s">
        <v>1137</v>
      </c>
      <c r="D135" s="26"/>
      <c r="E135" s="25"/>
      <c r="F135" s="26" t="s">
        <v>287</v>
      </c>
      <c r="G135" s="25"/>
      <c r="H135" s="26"/>
      <c r="I135" s="25"/>
      <c r="J135" s="26" t="s">
        <v>287</v>
      </c>
      <c r="K135" s="25"/>
      <c r="L135" s="26"/>
      <c r="M135" s="25"/>
      <c r="N135" s="26" t="s">
        <v>287</v>
      </c>
      <c r="O135" s="25"/>
      <c r="P135" s="26"/>
      <c r="Q135" s="25"/>
      <c r="R135" s="26"/>
      <c r="S135" s="25"/>
      <c r="T135" s="26"/>
      <c r="U135" s="25"/>
      <c r="V135" s="26"/>
      <c r="W135" s="25"/>
      <c r="X135" s="21"/>
      <c r="Y135" s="21"/>
      <c r="Z135" s="340"/>
      <c r="AA135" s="195"/>
      <c r="AD135" s="516"/>
    </row>
    <row r="136" spans="1:30" ht="67.5" customHeight="1" x14ac:dyDescent="0.2">
      <c r="A136" s="342" t="s">
        <v>228</v>
      </c>
      <c r="B136" s="233" t="s">
        <v>1139</v>
      </c>
      <c r="C136" s="155" t="s">
        <v>1140</v>
      </c>
      <c r="D136" s="588"/>
      <c r="E136" s="589"/>
      <c r="F136" s="588"/>
      <c r="G136" s="589"/>
      <c r="H136" s="588"/>
      <c r="I136" s="589"/>
      <c r="J136" s="588"/>
      <c r="K136" s="589"/>
      <c r="L136" s="588"/>
      <c r="M136" s="589"/>
      <c r="N136" s="588"/>
      <c r="O136" s="589"/>
      <c r="P136" s="588"/>
      <c r="Q136" s="589"/>
      <c r="R136" s="588"/>
      <c r="S136" s="589"/>
      <c r="T136" s="588"/>
      <c r="U136" s="589"/>
      <c r="V136" s="588"/>
      <c r="W136" s="589"/>
      <c r="X136" s="80"/>
      <c r="Y136" s="96">
        <f t="shared" ref="Y136:Y141" si="9">IF(OR(D136="s",F136="s",H136="s",J136="s",L136="s",N136="s",P136="s",R136="s",T136="s",V136="s"), 0, IF(OR(D136="a",F136="a",H136="a",J136="a",L136="a",N136="a",P136="a",R136="a",T136="a",V136="a"),Z136,0))</f>
        <v>0</v>
      </c>
      <c r="Z136" s="337">
        <f>IF(X136="na",0,10)</f>
        <v>10</v>
      </c>
      <c r="AA136" s="195">
        <f>COUNTIF(D136:W136,"a")+COUNTIF(D136:W136,"s")+COUNTIF(X136:X136,"na")</f>
        <v>0</v>
      </c>
      <c r="AB136" s="536"/>
      <c r="AD136" s="516" t="s">
        <v>285</v>
      </c>
    </row>
    <row r="137" spans="1:30" ht="67.5" customHeight="1" x14ac:dyDescent="0.2">
      <c r="A137" s="342" t="s">
        <v>307</v>
      </c>
      <c r="B137" s="233" t="s">
        <v>335</v>
      </c>
      <c r="C137" s="155" t="s">
        <v>1138</v>
      </c>
      <c r="D137" s="586"/>
      <c r="E137" s="587"/>
      <c r="F137" s="586"/>
      <c r="G137" s="587"/>
      <c r="H137" s="586"/>
      <c r="I137" s="587"/>
      <c r="J137" s="586"/>
      <c r="K137" s="587"/>
      <c r="L137" s="586"/>
      <c r="M137" s="587"/>
      <c r="N137" s="586"/>
      <c r="O137" s="587"/>
      <c r="P137" s="586"/>
      <c r="Q137" s="587"/>
      <c r="R137" s="586"/>
      <c r="S137" s="587"/>
      <c r="T137" s="586"/>
      <c r="U137" s="587"/>
      <c r="V137" s="586"/>
      <c r="W137" s="587"/>
      <c r="X137" s="80"/>
      <c r="Y137" s="94">
        <f t="shared" si="9"/>
        <v>0</v>
      </c>
      <c r="Z137" s="337">
        <f>IF(X137="na",0,10)</f>
        <v>10</v>
      </c>
      <c r="AA137" s="195">
        <f>COUNTIF(D137:W137,"a")+COUNTIF(D137:W137,"s")+COUNTIF(X137,"na")</f>
        <v>0</v>
      </c>
      <c r="AB137" s="536"/>
      <c r="AD137" s="516" t="s">
        <v>285</v>
      </c>
    </row>
    <row r="138" spans="1:30" ht="67.5" customHeight="1" x14ac:dyDescent="0.2">
      <c r="A138" s="342" t="s">
        <v>307</v>
      </c>
      <c r="B138" s="233" t="s">
        <v>443</v>
      </c>
      <c r="C138" s="155" t="s">
        <v>1141</v>
      </c>
      <c r="D138" s="586"/>
      <c r="E138" s="587"/>
      <c r="F138" s="586"/>
      <c r="G138" s="587"/>
      <c r="H138" s="586"/>
      <c r="I138" s="587"/>
      <c r="J138" s="586"/>
      <c r="K138" s="587"/>
      <c r="L138" s="586"/>
      <c r="M138" s="587"/>
      <c r="N138" s="586"/>
      <c r="O138" s="587"/>
      <c r="P138" s="586"/>
      <c r="Q138" s="587"/>
      <c r="R138" s="586"/>
      <c r="S138" s="587"/>
      <c r="T138" s="586"/>
      <c r="U138" s="587"/>
      <c r="V138" s="586"/>
      <c r="W138" s="587"/>
      <c r="X138" s="44"/>
      <c r="Y138" s="36">
        <f t="shared" si="9"/>
        <v>0</v>
      </c>
      <c r="Z138" s="338">
        <v>10</v>
      </c>
      <c r="AA138" s="45">
        <f>IF((COUNTIF(D138:W138,"a")+COUNTIF(D138:W138,"s"))&gt;0,IF(OR((COUNTIF(D139:W139,"a")+COUNTIF(D139:W139,"s"))),0,COUNTIF(D138:W138,"a")+COUNTIF(D138:W138,"s")),COUNTIF(D138:W138,"a")+COUNTIF(D138:W138,"s"))</f>
        <v>0</v>
      </c>
      <c r="AB138" s="537"/>
      <c r="AD138" s="516" t="s">
        <v>285</v>
      </c>
    </row>
    <row r="139" spans="1:30" ht="45" customHeight="1" x14ac:dyDescent="0.2">
      <c r="A139" s="342" t="s">
        <v>228</v>
      </c>
      <c r="B139" s="233" t="s">
        <v>1142</v>
      </c>
      <c r="C139" s="389" t="s">
        <v>1143</v>
      </c>
      <c r="D139" s="586"/>
      <c r="E139" s="587"/>
      <c r="F139" s="586"/>
      <c r="G139" s="587"/>
      <c r="H139" s="586"/>
      <c r="I139" s="587"/>
      <c r="J139" s="586"/>
      <c r="K139" s="587"/>
      <c r="L139" s="586"/>
      <c r="M139" s="587"/>
      <c r="N139" s="586"/>
      <c r="O139" s="587"/>
      <c r="P139" s="586"/>
      <c r="Q139" s="587"/>
      <c r="R139" s="586"/>
      <c r="S139" s="587"/>
      <c r="T139" s="586"/>
      <c r="U139" s="587"/>
      <c r="V139" s="586"/>
      <c r="W139" s="587"/>
      <c r="X139" s="44"/>
      <c r="Y139" s="77">
        <f t="shared" si="9"/>
        <v>0</v>
      </c>
      <c r="Z139" s="338">
        <v>15</v>
      </c>
      <c r="AA139" s="45">
        <f>IF((COUNTIF(D139:W139,"a")+COUNTIF(D139:W139,"s"))&gt;0,IF((COUNTIF(D138:W138,"a")+COUNTIF(D138:W138,"s"))&gt;0,0,COUNTIF(D139:W139,"a")+COUNTIF(D139:W139,"s")), COUNTIF(D139:W139,"a")+COUNTIF(D139:W139,"s"))</f>
        <v>0</v>
      </c>
      <c r="AB139" s="537"/>
      <c r="AD139" s="516"/>
    </row>
    <row r="140" spans="1:30" ht="67.5" customHeight="1" x14ac:dyDescent="0.2">
      <c r="A140" s="349" t="s">
        <v>1166</v>
      </c>
      <c r="B140" s="233" t="s">
        <v>1145</v>
      </c>
      <c r="C140" s="155" t="s">
        <v>1144</v>
      </c>
      <c r="D140" s="586"/>
      <c r="E140" s="587"/>
      <c r="F140" s="586"/>
      <c r="G140" s="587"/>
      <c r="H140" s="586"/>
      <c r="I140" s="587"/>
      <c r="J140" s="586"/>
      <c r="K140" s="587"/>
      <c r="L140" s="586"/>
      <c r="M140" s="587"/>
      <c r="N140" s="586"/>
      <c r="O140" s="587"/>
      <c r="P140" s="586"/>
      <c r="Q140" s="587"/>
      <c r="R140" s="586"/>
      <c r="S140" s="587"/>
      <c r="T140" s="586"/>
      <c r="U140" s="587"/>
      <c r="V140" s="586"/>
      <c r="W140" s="587"/>
      <c r="X140" s="48"/>
      <c r="Y140" s="94">
        <f t="shared" si="9"/>
        <v>0</v>
      </c>
      <c r="Z140" s="337">
        <f>IF(X140="na",0,10)</f>
        <v>10</v>
      </c>
      <c r="AA140" s="195">
        <f>COUNTIF(D140:W140,"a")+COUNTIF(D140:W140,"s")</f>
        <v>0</v>
      </c>
      <c r="AB140" s="536"/>
      <c r="AD140" s="516" t="s">
        <v>285</v>
      </c>
    </row>
    <row r="141" spans="1:30" ht="45" customHeight="1" thickBot="1" x14ac:dyDescent="0.25">
      <c r="A141" s="349" t="s">
        <v>1166</v>
      </c>
      <c r="B141" s="233" t="s">
        <v>1146</v>
      </c>
      <c r="C141" s="155" t="s">
        <v>1147</v>
      </c>
      <c r="D141" s="586"/>
      <c r="E141" s="587"/>
      <c r="F141" s="586"/>
      <c r="G141" s="587"/>
      <c r="H141" s="586"/>
      <c r="I141" s="587"/>
      <c r="J141" s="586"/>
      <c r="K141" s="587"/>
      <c r="L141" s="586"/>
      <c r="M141" s="587"/>
      <c r="N141" s="586"/>
      <c r="O141" s="587"/>
      <c r="P141" s="586"/>
      <c r="Q141" s="587"/>
      <c r="R141" s="586"/>
      <c r="S141" s="587"/>
      <c r="T141" s="586"/>
      <c r="U141" s="587"/>
      <c r="V141" s="586"/>
      <c r="W141" s="587"/>
      <c r="X141" s="44"/>
      <c r="Y141" s="94">
        <f t="shared" si="9"/>
        <v>0</v>
      </c>
      <c r="Z141" s="337">
        <f>IF(X141="na",0,10)</f>
        <v>10</v>
      </c>
      <c r="AA141" s="195">
        <f>COUNTIF(D141:W141,"a")+COUNTIF(D141:W141,"s")</f>
        <v>0</v>
      </c>
      <c r="AB141" s="536"/>
      <c r="AD141" s="516" t="s">
        <v>285</v>
      </c>
    </row>
    <row r="142" spans="1:30" ht="21" customHeight="1" thickTop="1" thickBot="1" x14ac:dyDescent="0.25">
      <c r="A142" s="342" t="s">
        <v>130</v>
      </c>
      <c r="B142" s="83"/>
      <c r="C142" s="126"/>
      <c r="D142" s="597" t="s">
        <v>288</v>
      </c>
      <c r="E142" s="598"/>
      <c r="F142" s="598"/>
      <c r="G142" s="598"/>
      <c r="H142" s="598"/>
      <c r="I142" s="598"/>
      <c r="J142" s="598"/>
      <c r="K142" s="598"/>
      <c r="L142" s="598"/>
      <c r="M142" s="598"/>
      <c r="N142" s="598"/>
      <c r="O142" s="598"/>
      <c r="P142" s="598"/>
      <c r="Q142" s="598"/>
      <c r="R142" s="598"/>
      <c r="S142" s="598"/>
      <c r="T142" s="598"/>
      <c r="U142" s="598"/>
      <c r="V142" s="598"/>
      <c r="W142" s="598"/>
      <c r="X142" s="599"/>
      <c r="Y142" s="85">
        <f>SUM(Y136:Y141)</f>
        <v>0</v>
      </c>
      <c r="Z142" s="339">
        <f>Z136+Z137+Z139+Z140+Z141</f>
        <v>55</v>
      </c>
      <c r="AA142" s="195"/>
      <c r="AD142" s="516"/>
    </row>
    <row r="143" spans="1:30" ht="21" customHeight="1" thickBot="1" x14ac:dyDescent="0.25">
      <c r="A143" s="342" t="s">
        <v>130</v>
      </c>
      <c r="B143" s="173"/>
      <c r="C143" s="156"/>
      <c r="D143" s="584"/>
      <c r="E143" s="727"/>
      <c r="F143" s="631">
        <f>Z136+Z137+Z140+Z141</f>
        <v>40</v>
      </c>
      <c r="G143" s="632"/>
      <c r="H143" s="632"/>
      <c r="I143" s="632"/>
      <c r="J143" s="632"/>
      <c r="K143" s="632"/>
      <c r="L143" s="632"/>
      <c r="M143" s="632"/>
      <c r="N143" s="632"/>
      <c r="O143" s="632"/>
      <c r="P143" s="632"/>
      <c r="Q143" s="632"/>
      <c r="R143" s="632"/>
      <c r="S143" s="632"/>
      <c r="T143" s="632"/>
      <c r="U143" s="632"/>
      <c r="V143" s="632"/>
      <c r="W143" s="632"/>
      <c r="X143" s="632"/>
      <c r="Y143" s="632"/>
      <c r="Z143" s="633"/>
      <c r="AA143" s="195"/>
      <c r="AD143" s="516"/>
    </row>
    <row r="144" spans="1:30" ht="30" customHeight="1" thickBot="1" x14ac:dyDescent="0.25">
      <c r="A144" s="342"/>
      <c r="B144" s="219">
        <v>2300</v>
      </c>
      <c r="C144" s="140" t="s">
        <v>377</v>
      </c>
      <c r="D144" s="170"/>
      <c r="E144" s="171"/>
      <c r="F144" s="10"/>
      <c r="G144" s="13"/>
      <c r="H144" s="10"/>
      <c r="I144" s="11"/>
      <c r="J144" s="14" t="s">
        <v>287</v>
      </c>
      <c r="K144" s="13"/>
      <c r="L144" s="10"/>
      <c r="M144" s="11"/>
      <c r="N144" s="12"/>
      <c r="O144" s="13"/>
      <c r="P144" s="10"/>
      <c r="Q144" s="11"/>
      <c r="R144" s="12"/>
      <c r="S144" s="13"/>
      <c r="T144" s="10"/>
      <c r="U144" s="11"/>
      <c r="V144" s="12"/>
      <c r="W144" s="11"/>
      <c r="X144" s="21"/>
      <c r="Y144" s="15"/>
      <c r="Z144" s="340"/>
      <c r="AA144" s="45"/>
      <c r="AD144" s="516"/>
    </row>
    <row r="145" spans="1:30" ht="27.95" customHeight="1" thickBot="1" x14ac:dyDescent="0.25">
      <c r="A145" s="342"/>
      <c r="B145" s="207" t="s">
        <v>488</v>
      </c>
      <c r="C145" s="153" t="s">
        <v>21</v>
      </c>
      <c r="D145" s="629"/>
      <c r="E145" s="630"/>
      <c r="F145" s="629"/>
      <c r="G145" s="630"/>
      <c r="H145" s="629"/>
      <c r="I145" s="630"/>
      <c r="J145" s="629"/>
      <c r="K145" s="630"/>
      <c r="L145" s="629"/>
      <c r="M145" s="630"/>
      <c r="N145" s="629"/>
      <c r="O145" s="630"/>
      <c r="P145" s="629"/>
      <c r="Q145" s="630"/>
      <c r="R145" s="629"/>
      <c r="S145" s="630"/>
      <c r="T145" s="629"/>
      <c r="U145" s="630"/>
      <c r="V145" s="629"/>
      <c r="W145" s="630"/>
      <c r="X145" s="44"/>
      <c r="Y145" s="82">
        <f>IF(OR(D145="s",F145="s",H145="s",J145="s",L145="s",N145="s",P145="s",R145="s",T145="s",V145="s"), 0, IF(OR(D145="a",F145="a",H145="a",J145="a",L145="a",N145="a",P145="a",R145="a",T145="a",V145="a"),Z145,0))</f>
        <v>0</v>
      </c>
      <c r="Z145" s="341">
        <v>10</v>
      </c>
      <c r="AA145" s="45">
        <f>COUNTIF(D145:W145,"a")+COUNTIF(D145:W145,"s")</f>
        <v>0</v>
      </c>
      <c r="AB145" s="536"/>
      <c r="AD145" s="516" t="s">
        <v>285</v>
      </c>
    </row>
    <row r="146" spans="1:30" ht="21" customHeight="1" thickTop="1" thickBot="1" x14ac:dyDescent="0.25">
      <c r="A146" s="342"/>
      <c r="B146" s="46"/>
      <c r="C146" s="73"/>
      <c r="D146" s="597" t="s">
        <v>288</v>
      </c>
      <c r="E146" s="598"/>
      <c r="F146" s="598"/>
      <c r="G146" s="598"/>
      <c r="H146" s="598"/>
      <c r="I146" s="598"/>
      <c r="J146" s="598"/>
      <c r="K146" s="598"/>
      <c r="L146" s="598"/>
      <c r="M146" s="598"/>
      <c r="N146" s="598"/>
      <c r="O146" s="598"/>
      <c r="P146" s="598"/>
      <c r="Q146" s="598"/>
      <c r="R146" s="598"/>
      <c r="S146" s="598"/>
      <c r="T146" s="598"/>
      <c r="U146" s="598"/>
      <c r="V146" s="598"/>
      <c r="W146" s="598"/>
      <c r="X146" s="599"/>
      <c r="Y146" s="9">
        <f>SUM(Y145)</f>
        <v>0</v>
      </c>
      <c r="Z146" s="339">
        <f>SUM(Z145)</f>
        <v>10</v>
      </c>
      <c r="AA146" s="45"/>
      <c r="AD146" s="516"/>
    </row>
    <row r="147" spans="1:30" ht="21" customHeight="1" thickBot="1" x14ac:dyDescent="0.25">
      <c r="A147" s="328"/>
      <c r="B147" s="277"/>
      <c r="C147" s="399"/>
      <c r="D147" s="584"/>
      <c r="E147" s="585"/>
      <c r="F147" s="624">
        <v>10</v>
      </c>
      <c r="G147" s="591"/>
      <c r="H147" s="591"/>
      <c r="I147" s="591"/>
      <c r="J147" s="591"/>
      <c r="K147" s="591"/>
      <c r="L147" s="591"/>
      <c r="M147" s="591"/>
      <c r="N147" s="591"/>
      <c r="O147" s="591"/>
      <c r="P147" s="591"/>
      <c r="Q147" s="591"/>
      <c r="R147" s="591"/>
      <c r="S147" s="591"/>
      <c r="T147" s="591"/>
      <c r="U147" s="591"/>
      <c r="V147" s="591"/>
      <c r="W147" s="591"/>
      <c r="X147" s="591"/>
      <c r="Y147" s="591"/>
      <c r="Z147" s="592"/>
      <c r="AA147" s="45"/>
      <c r="AD147" s="516"/>
    </row>
    <row r="148" spans="1:30" ht="33" customHeight="1" thickBot="1" x14ac:dyDescent="0.25">
      <c r="A148" s="321"/>
      <c r="B148" s="235">
        <v>3000</v>
      </c>
      <c r="C148" s="666" t="s">
        <v>464</v>
      </c>
      <c r="D148" s="667"/>
      <c r="E148" s="667"/>
      <c r="F148" s="667"/>
      <c r="G148" s="667"/>
      <c r="H148" s="667"/>
      <c r="I148" s="667"/>
      <c r="J148" s="667"/>
      <c r="K148" s="667"/>
      <c r="L148" s="667"/>
      <c r="M148" s="667"/>
      <c r="N148" s="667"/>
      <c r="O148" s="667"/>
      <c r="P148" s="667"/>
      <c r="Q148" s="667"/>
      <c r="R148" s="667"/>
      <c r="S148" s="667"/>
      <c r="T148" s="667"/>
      <c r="U148" s="667"/>
      <c r="V148" s="667"/>
      <c r="W148" s="667"/>
      <c r="X148" s="667"/>
      <c r="Y148" s="667"/>
      <c r="Z148" s="668"/>
      <c r="AA148" s="45"/>
      <c r="AD148" s="516"/>
    </row>
    <row r="149" spans="1:30" ht="30" customHeight="1" thickBot="1" x14ac:dyDescent="0.25">
      <c r="A149" s="342"/>
      <c r="B149" s="209">
        <v>3100</v>
      </c>
      <c r="C149" s="310" t="s">
        <v>341</v>
      </c>
      <c r="D149" s="10"/>
      <c r="E149" s="11"/>
      <c r="F149" s="12"/>
      <c r="G149" s="13"/>
      <c r="H149" s="16" t="s">
        <v>287</v>
      </c>
      <c r="I149" s="11"/>
      <c r="J149" s="91"/>
      <c r="K149" s="13"/>
      <c r="L149" s="10"/>
      <c r="M149" s="11"/>
      <c r="N149" s="16" t="s">
        <v>287</v>
      </c>
      <c r="O149" s="13"/>
      <c r="P149" s="10"/>
      <c r="Q149" s="11"/>
      <c r="R149" s="12"/>
      <c r="S149" s="13"/>
      <c r="T149" s="10"/>
      <c r="U149" s="11"/>
      <c r="V149" s="12"/>
      <c r="W149" s="13"/>
      <c r="X149" s="23"/>
      <c r="Y149" s="17"/>
      <c r="Z149" s="340"/>
      <c r="AA149" s="45"/>
      <c r="AD149" s="516"/>
    </row>
    <row r="150" spans="1:30" ht="27" customHeight="1" x14ac:dyDescent="0.2">
      <c r="A150" s="342" t="s">
        <v>307</v>
      </c>
      <c r="B150" s="208" t="s">
        <v>465</v>
      </c>
      <c r="C150" s="143" t="s">
        <v>1124</v>
      </c>
      <c r="D150" s="595"/>
      <c r="E150" s="596"/>
      <c r="F150" s="595"/>
      <c r="G150" s="596"/>
      <c r="H150" s="595"/>
      <c r="I150" s="596"/>
      <c r="J150" s="595"/>
      <c r="K150" s="596"/>
      <c r="L150" s="595"/>
      <c r="M150" s="596"/>
      <c r="N150" s="595"/>
      <c r="O150" s="596"/>
      <c r="P150" s="595"/>
      <c r="Q150" s="596"/>
      <c r="R150" s="595"/>
      <c r="S150" s="596"/>
      <c r="T150" s="595"/>
      <c r="U150" s="596"/>
      <c r="V150" s="595"/>
      <c r="W150" s="596"/>
      <c r="X150" s="44"/>
      <c r="Y150" s="82">
        <f>IF(OR(D150="s",F150="s",H150="s",J150="s",L150="s",N150="s",P150="s",R150="s",T150="s",V150="s"), 0, IF(OR(D150="a",F150="a",H150="a",J150="a",L150="a",N150="a",P150="a",R150="a",T150="a",V150="a"),Z150,0))</f>
        <v>0</v>
      </c>
      <c r="Z150" s="341">
        <v>10</v>
      </c>
      <c r="AA150" s="195">
        <f>COUNTIF(D150:W150,"a")+COUNTIF(D150:W150,"s")</f>
        <v>0</v>
      </c>
      <c r="AB150" s="536"/>
      <c r="AD150" s="516" t="s">
        <v>285</v>
      </c>
    </row>
    <row r="151" spans="1:30" ht="27.95" customHeight="1" x14ac:dyDescent="0.2">
      <c r="A151" s="342"/>
      <c r="B151" s="210" t="s">
        <v>466</v>
      </c>
      <c r="C151" s="144" t="s">
        <v>9</v>
      </c>
      <c r="D151" s="586"/>
      <c r="E151" s="587"/>
      <c r="F151" s="586"/>
      <c r="G151" s="587"/>
      <c r="H151" s="586"/>
      <c r="I151" s="587"/>
      <c r="J151" s="586"/>
      <c r="K151" s="587"/>
      <c r="L151" s="586"/>
      <c r="M151" s="587"/>
      <c r="N151" s="586"/>
      <c r="O151" s="587"/>
      <c r="P151" s="586"/>
      <c r="Q151" s="587"/>
      <c r="R151" s="586"/>
      <c r="S151" s="587"/>
      <c r="T151" s="586"/>
      <c r="U151" s="587"/>
      <c r="V151" s="586"/>
      <c r="W151" s="587"/>
      <c r="X151" s="44"/>
      <c r="Y151" s="94">
        <f>IF(OR(D151="s",F151="s",H151="s",J151="s",L151="s",N151="s",P151="s",R151="s",T151="s",V151="s"), 0, IF(OR(D151="a",F151="a",H151="a",J151="a",L151="a",N151="a",P151="a",R151="a",T151="a",V151="a"),Z151,0))</f>
        <v>0</v>
      </c>
      <c r="Z151" s="338">
        <v>10</v>
      </c>
      <c r="AA151" s="45">
        <f>COUNTIF(D151:W151,"a")+COUNTIF(D151:W151,"s")</f>
        <v>0</v>
      </c>
      <c r="AB151" s="536"/>
      <c r="AD151" s="516" t="s">
        <v>285</v>
      </c>
    </row>
    <row r="152" spans="1:30" ht="27.95" customHeight="1" x14ac:dyDescent="0.2">
      <c r="A152" s="342"/>
      <c r="B152" s="210" t="s">
        <v>467</v>
      </c>
      <c r="C152" s="144" t="s">
        <v>329</v>
      </c>
      <c r="D152" s="586"/>
      <c r="E152" s="587"/>
      <c r="F152" s="586"/>
      <c r="G152" s="587"/>
      <c r="H152" s="586"/>
      <c r="I152" s="587"/>
      <c r="J152" s="586"/>
      <c r="K152" s="587"/>
      <c r="L152" s="586"/>
      <c r="M152" s="587"/>
      <c r="N152" s="586"/>
      <c r="O152" s="587"/>
      <c r="P152" s="586"/>
      <c r="Q152" s="587"/>
      <c r="R152" s="586"/>
      <c r="S152" s="587"/>
      <c r="T152" s="586"/>
      <c r="U152" s="587"/>
      <c r="V152" s="586"/>
      <c r="W152" s="587"/>
      <c r="X152" s="44"/>
      <c r="Y152" s="94">
        <f>IF(OR(D152="s",F152="s",H152="s",J152="s",L152="s",N152="s",P152="s",R152="s",T152="s",V152="s"), 0, IF(OR(D152="a",F152="a",H152="a",J152="a",L152="a",N152="a",P152="a",R152="a",T152="a",V152="a"),Z152,0))</f>
        <v>0</v>
      </c>
      <c r="Z152" s="338">
        <v>10</v>
      </c>
      <c r="AA152" s="45">
        <f>COUNTIF(D152:W152,"a")+COUNTIF(D152:W152,"s")</f>
        <v>0</v>
      </c>
      <c r="AB152" s="536"/>
      <c r="AD152" s="516" t="s">
        <v>285</v>
      </c>
    </row>
    <row r="153" spans="1:30" ht="27" customHeight="1" x14ac:dyDescent="0.15">
      <c r="A153" s="342"/>
      <c r="B153" s="210" t="s">
        <v>358</v>
      </c>
      <c r="C153" s="145" t="s">
        <v>19</v>
      </c>
      <c r="D153" s="548"/>
      <c r="E153" s="549"/>
      <c r="F153" s="548"/>
      <c r="G153" s="549"/>
      <c r="H153" s="548"/>
      <c r="I153" s="549"/>
      <c r="J153" s="548"/>
      <c r="K153" s="549"/>
      <c r="L153" s="548"/>
      <c r="M153" s="549"/>
      <c r="N153" s="548"/>
      <c r="O153" s="549"/>
      <c r="P153" s="548"/>
      <c r="Q153" s="549"/>
      <c r="R153" s="548"/>
      <c r="S153" s="549"/>
      <c r="T153" s="548"/>
      <c r="U153" s="549"/>
      <c r="V153" s="548"/>
      <c r="W153" s="549"/>
      <c r="X153" s="44"/>
      <c r="Y153" s="97">
        <f>IF(OR(D153="s",F153="s",H153="s",J153="s",L153="s",N153="s",P153="s",R153="s",T153="s",V153="s"), 0, IF(OR(D153="a",F153="a",H153="a",J153="a",L153="a",N153="a",P153="a",R153="a",T153="a",V153="a"),Z153,0))</f>
        <v>0</v>
      </c>
      <c r="Z153" s="343">
        <v>10</v>
      </c>
      <c r="AA153" s="45">
        <f>COUNTIF(D153:W153,"a")+COUNTIF(D153:W153,"s")</f>
        <v>0</v>
      </c>
      <c r="AB153" s="536"/>
      <c r="AD153" s="516" t="s">
        <v>285</v>
      </c>
    </row>
    <row r="154" spans="1:30" ht="45" customHeight="1" thickBot="1" x14ac:dyDescent="0.2">
      <c r="A154" s="342"/>
      <c r="B154" s="210" t="s">
        <v>93</v>
      </c>
      <c r="C154" s="145" t="s">
        <v>216</v>
      </c>
      <c r="D154" s="564"/>
      <c r="E154" s="565"/>
      <c r="F154" s="564"/>
      <c r="G154" s="565"/>
      <c r="H154" s="564"/>
      <c r="I154" s="565"/>
      <c r="J154" s="564"/>
      <c r="K154" s="565"/>
      <c r="L154" s="564"/>
      <c r="M154" s="565"/>
      <c r="N154" s="564"/>
      <c r="O154" s="565"/>
      <c r="P154" s="564"/>
      <c r="Q154" s="565"/>
      <c r="R154" s="564"/>
      <c r="S154" s="565"/>
      <c r="T154" s="564"/>
      <c r="U154" s="565"/>
      <c r="V154" s="564"/>
      <c r="W154" s="565"/>
      <c r="X154" s="44"/>
      <c r="Y154" s="97">
        <f>IF(OR(D154="s",F154="s",H154="s",J154="s",L154="s",N154="s",P154="s",R154="s",T154="s",V154="s"), 0, IF(OR(D154="a",F154="a",H154="a",J154="a",L154="a",N154="a",P154="a",R154="a",T154="a",V154="a"),Z154,0))</f>
        <v>0</v>
      </c>
      <c r="Z154" s="343">
        <v>10</v>
      </c>
      <c r="AA154" s="45">
        <f>COUNTIF(D154:W154,"a")+COUNTIF(D154:W154,"s")</f>
        <v>0</v>
      </c>
      <c r="AB154" s="536"/>
      <c r="AD154" s="516" t="s">
        <v>285</v>
      </c>
    </row>
    <row r="155" spans="1:30" ht="21" customHeight="1" thickTop="1" thickBot="1" x14ac:dyDescent="0.25">
      <c r="A155" s="342"/>
      <c r="B155" s="83"/>
      <c r="C155" s="126"/>
      <c r="D155" s="597" t="s">
        <v>288</v>
      </c>
      <c r="E155" s="598"/>
      <c r="F155" s="598"/>
      <c r="G155" s="598"/>
      <c r="H155" s="598"/>
      <c r="I155" s="598"/>
      <c r="J155" s="598"/>
      <c r="K155" s="598"/>
      <c r="L155" s="598"/>
      <c r="M155" s="598"/>
      <c r="N155" s="598"/>
      <c r="O155" s="598"/>
      <c r="P155" s="598"/>
      <c r="Q155" s="598"/>
      <c r="R155" s="598"/>
      <c r="S155" s="598"/>
      <c r="T155" s="598"/>
      <c r="U155" s="598"/>
      <c r="V155" s="598"/>
      <c r="W155" s="598"/>
      <c r="X155" s="599"/>
      <c r="Y155" s="85">
        <f>SUM(Y150:Y154)</f>
        <v>0</v>
      </c>
      <c r="Z155" s="339">
        <f>SUM(Z150:Z154)</f>
        <v>50</v>
      </c>
      <c r="AA155" s="45"/>
      <c r="AD155" s="516"/>
    </row>
    <row r="156" spans="1:30" ht="21" customHeight="1" thickBot="1" x14ac:dyDescent="0.25">
      <c r="A156" s="342"/>
      <c r="B156" s="283"/>
      <c r="C156" s="284"/>
      <c r="D156" s="584"/>
      <c r="E156" s="585"/>
      <c r="F156" s="625">
        <v>50</v>
      </c>
      <c r="G156" s="591"/>
      <c r="H156" s="591"/>
      <c r="I156" s="591"/>
      <c r="J156" s="591"/>
      <c r="K156" s="591"/>
      <c r="L156" s="591"/>
      <c r="M156" s="591"/>
      <c r="N156" s="591"/>
      <c r="O156" s="591"/>
      <c r="P156" s="591"/>
      <c r="Q156" s="591"/>
      <c r="R156" s="591"/>
      <c r="S156" s="591"/>
      <c r="T156" s="591"/>
      <c r="U156" s="591"/>
      <c r="V156" s="591"/>
      <c r="W156" s="591"/>
      <c r="X156" s="591"/>
      <c r="Y156" s="591"/>
      <c r="Z156" s="592"/>
      <c r="AA156" s="45"/>
      <c r="AD156" s="516"/>
    </row>
    <row r="157" spans="1:30" ht="30" customHeight="1" thickBot="1" x14ac:dyDescent="0.25">
      <c r="A157" s="342"/>
      <c r="B157" s="209" t="s">
        <v>985</v>
      </c>
      <c r="C157" s="310" t="s">
        <v>986</v>
      </c>
      <c r="D157" s="10"/>
      <c r="E157" s="11"/>
      <c r="F157" s="12"/>
      <c r="G157" s="13"/>
      <c r="H157" s="16"/>
      <c r="I157" s="11"/>
      <c r="J157" s="91"/>
      <c r="K157" s="13"/>
      <c r="L157" s="10"/>
      <c r="M157" s="11"/>
      <c r="N157" s="16"/>
      <c r="O157" s="13"/>
      <c r="P157" s="10"/>
      <c r="Q157" s="11"/>
      <c r="R157" s="12"/>
      <c r="S157" s="13"/>
      <c r="T157" s="10"/>
      <c r="U157" s="11"/>
      <c r="V157" s="12"/>
      <c r="W157" s="13"/>
      <c r="X157" s="23"/>
      <c r="Y157" s="17"/>
      <c r="Z157" s="340"/>
      <c r="AA157" s="45"/>
      <c r="AD157" s="516"/>
    </row>
    <row r="158" spans="1:30" ht="45" customHeight="1" x14ac:dyDescent="0.2">
      <c r="A158" s="381"/>
      <c r="B158" s="382" t="s">
        <v>987</v>
      </c>
      <c r="C158" s="383" t="s">
        <v>992</v>
      </c>
      <c r="D158" s="595"/>
      <c r="E158" s="596"/>
      <c r="F158" s="595"/>
      <c r="G158" s="596"/>
      <c r="H158" s="595"/>
      <c r="I158" s="596"/>
      <c r="J158" s="595"/>
      <c r="K158" s="596"/>
      <c r="L158" s="595"/>
      <c r="M158" s="596"/>
      <c r="N158" s="595"/>
      <c r="O158" s="596"/>
      <c r="P158" s="595"/>
      <c r="Q158" s="596"/>
      <c r="R158" s="595"/>
      <c r="S158" s="596"/>
      <c r="T158" s="595"/>
      <c r="U158" s="596"/>
      <c r="V158" s="595"/>
      <c r="W158" s="596"/>
      <c r="X158" s="80"/>
      <c r="Y158" s="82">
        <f t="shared" ref="Y158:Y163" si="10">IF(OR(D158="s",F158="s",H158="s",J158="s",L158="s",N158="s",P158="s",R158="s",T158="s",V158="s"), 0, IF(OR(D158="a",F158="a",H158="a",J158="a",L158="a",N158="a",P158="a",R158="a",T158="a",V158="a"),Z158,0))</f>
        <v>0</v>
      </c>
      <c r="Z158" s="341">
        <f>IF(X158="na", 0, 10)</f>
        <v>10</v>
      </c>
      <c r="AA158" s="195">
        <f t="shared" ref="AA158:AA163" si="11">COUNTIF(D158:W158,"a")+COUNTIF(D158:W158,"s")+COUNTIF(X158:X158,"na")</f>
        <v>0</v>
      </c>
      <c r="AB158" s="536"/>
      <c r="AD158" s="516" t="s">
        <v>285</v>
      </c>
    </row>
    <row r="159" spans="1:30" ht="45" customHeight="1" x14ac:dyDescent="0.2">
      <c r="A159" s="381"/>
      <c r="B159" s="384" t="s">
        <v>988</v>
      </c>
      <c r="C159" s="385" t="s">
        <v>1076</v>
      </c>
      <c r="D159" s="586"/>
      <c r="E159" s="587"/>
      <c r="F159" s="586"/>
      <c r="G159" s="587"/>
      <c r="H159" s="586"/>
      <c r="I159" s="587"/>
      <c r="J159" s="586"/>
      <c r="K159" s="587"/>
      <c r="L159" s="586"/>
      <c r="M159" s="587"/>
      <c r="N159" s="586"/>
      <c r="O159" s="587"/>
      <c r="P159" s="586"/>
      <c r="Q159" s="587"/>
      <c r="R159" s="586"/>
      <c r="S159" s="587"/>
      <c r="T159" s="586"/>
      <c r="U159" s="587"/>
      <c r="V159" s="586"/>
      <c r="W159" s="587"/>
      <c r="X159" s="81" t="str">
        <f>IF(X158="na","na","")</f>
        <v/>
      </c>
      <c r="Y159" s="86">
        <f t="shared" si="10"/>
        <v>0</v>
      </c>
      <c r="Z159" s="338">
        <f>IF(X158="na", 0, 10)</f>
        <v>10</v>
      </c>
      <c r="AA159" s="195">
        <f t="shared" si="11"/>
        <v>0</v>
      </c>
      <c r="AB159" s="536"/>
      <c r="AD159" s="516" t="s">
        <v>285</v>
      </c>
    </row>
    <row r="160" spans="1:30" ht="45" customHeight="1" x14ac:dyDescent="0.2">
      <c r="A160" s="381"/>
      <c r="B160" s="384" t="s">
        <v>989</v>
      </c>
      <c r="C160" s="385" t="s">
        <v>993</v>
      </c>
      <c r="D160" s="586"/>
      <c r="E160" s="587"/>
      <c r="F160" s="586"/>
      <c r="G160" s="587"/>
      <c r="H160" s="586"/>
      <c r="I160" s="587"/>
      <c r="J160" s="586"/>
      <c r="K160" s="587"/>
      <c r="L160" s="586"/>
      <c r="M160" s="587"/>
      <c r="N160" s="586"/>
      <c r="O160" s="587"/>
      <c r="P160" s="586"/>
      <c r="Q160" s="587"/>
      <c r="R160" s="586"/>
      <c r="S160" s="587"/>
      <c r="T160" s="586"/>
      <c r="U160" s="587"/>
      <c r="V160" s="586"/>
      <c r="W160" s="587"/>
      <c r="X160" s="81" t="str">
        <f>IF(X158="na","na","")</f>
        <v/>
      </c>
      <c r="Y160" s="94">
        <f t="shared" si="10"/>
        <v>0</v>
      </c>
      <c r="Z160" s="338">
        <f>IF(X158="na", 0, 10)</f>
        <v>10</v>
      </c>
      <c r="AA160" s="195">
        <f t="shared" si="11"/>
        <v>0</v>
      </c>
      <c r="AB160" s="536"/>
      <c r="AD160" s="516"/>
    </row>
    <row r="161" spans="1:30" ht="45" customHeight="1" x14ac:dyDescent="0.2">
      <c r="A161" s="381"/>
      <c r="B161" s="384" t="s">
        <v>990</v>
      </c>
      <c r="C161" s="386" t="s">
        <v>1088</v>
      </c>
      <c r="D161" s="586"/>
      <c r="E161" s="587"/>
      <c r="F161" s="586"/>
      <c r="G161" s="587"/>
      <c r="H161" s="586"/>
      <c r="I161" s="587"/>
      <c r="J161" s="586"/>
      <c r="K161" s="587"/>
      <c r="L161" s="586"/>
      <c r="M161" s="587"/>
      <c r="N161" s="586"/>
      <c r="O161" s="587"/>
      <c r="P161" s="586"/>
      <c r="Q161" s="587"/>
      <c r="R161" s="586"/>
      <c r="S161" s="587"/>
      <c r="T161" s="586"/>
      <c r="U161" s="587"/>
      <c r="V161" s="586"/>
      <c r="W161" s="587"/>
      <c r="X161" s="81" t="str">
        <f>IF(X158="na","na","")</f>
        <v/>
      </c>
      <c r="Y161" s="82">
        <f t="shared" si="10"/>
        <v>0</v>
      </c>
      <c r="Z161" s="338">
        <f>IF(X158="na", 0, 5)</f>
        <v>5</v>
      </c>
      <c r="AA161" s="195">
        <f t="shared" si="11"/>
        <v>0</v>
      </c>
      <c r="AB161" s="536"/>
      <c r="AD161" s="516" t="s">
        <v>285</v>
      </c>
    </row>
    <row r="162" spans="1:30" ht="45" customHeight="1" x14ac:dyDescent="0.2">
      <c r="A162" s="381"/>
      <c r="B162" s="384" t="s">
        <v>991</v>
      </c>
      <c r="C162" s="385" t="s">
        <v>1077</v>
      </c>
      <c r="D162" s="586"/>
      <c r="E162" s="587"/>
      <c r="F162" s="586"/>
      <c r="G162" s="587"/>
      <c r="H162" s="586"/>
      <c r="I162" s="587"/>
      <c r="J162" s="586"/>
      <c r="K162" s="587"/>
      <c r="L162" s="586"/>
      <c r="M162" s="587"/>
      <c r="N162" s="586"/>
      <c r="O162" s="587"/>
      <c r="P162" s="586"/>
      <c r="Q162" s="587"/>
      <c r="R162" s="586"/>
      <c r="S162" s="587"/>
      <c r="T162" s="586"/>
      <c r="U162" s="587"/>
      <c r="V162" s="586"/>
      <c r="W162" s="587"/>
      <c r="X162" s="81" t="str">
        <f>IF(X158="na","na","")</f>
        <v/>
      </c>
      <c r="Y162" s="87">
        <f t="shared" si="10"/>
        <v>0</v>
      </c>
      <c r="Z162" s="338">
        <f>IF(X158="na", 0, 5)</f>
        <v>5</v>
      </c>
      <c r="AA162" s="195">
        <f t="shared" si="11"/>
        <v>0</v>
      </c>
      <c r="AB162" s="536"/>
      <c r="AD162" s="516"/>
    </row>
    <row r="163" spans="1:30" ht="45" customHeight="1" thickBot="1" x14ac:dyDescent="0.25">
      <c r="A163" s="381"/>
      <c r="B163" s="384" t="s">
        <v>995</v>
      </c>
      <c r="C163" s="386" t="s">
        <v>994</v>
      </c>
      <c r="D163" s="586"/>
      <c r="E163" s="587"/>
      <c r="F163" s="586"/>
      <c r="G163" s="587"/>
      <c r="H163" s="586"/>
      <c r="I163" s="587"/>
      <c r="J163" s="586"/>
      <c r="K163" s="587"/>
      <c r="L163" s="586"/>
      <c r="M163" s="587"/>
      <c r="N163" s="586"/>
      <c r="O163" s="587"/>
      <c r="P163" s="586"/>
      <c r="Q163" s="587"/>
      <c r="R163" s="586"/>
      <c r="S163" s="587"/>
      <c r="T163" s="586"/>
      <c r="U163" s="587"/>
      <c r="V163" s="586"/>
      <c r="W163" s="587"/>
      <c r="X163" s="81" t="str">
        <f>IF(X158="na","na","")</f>
        <v/>
      </c>
      <c r="Y163" s="86">
        <f t="shared" si="10"/>
        <v>0</v>
      </c>
      <c r="Z163" s="338">
        <f>IF(X158="na", 0, 10)</f>
        <v>10</v>
      </c>
      <c r="AA163" s="195">
        <f t="shared" si="11"/>
        <v>0</v>
      </c>
      <c r="AB163" s="536"/>
      <c r="AD163" s="516"/>
    </row>
    <row r="164" spans="1:30" ht="21" customHeight="1" thickTop="1" thickBot="1" x14ac:dyDescent="0.25">
      <c r="A164" s="342"/>
      <c r="B164" s="83"/>
      <c r="C164" s="126"/>
      <c r="D164" s="597" t="s">
        <v>288</v>
      </c>
      <c r="E164" s="598"/>
      <c r="F164" s="598"/>
      <c r="G164" s="598"/>
      <c r="H164" s="598"/>
      <c r="I164" s="598"/>
      <c r="J164" s="598"/>
      <c r="K164" s="598"/>
      <c r="L164" s="598"/>
      <c r="M164" s="598"/>
      <c r="N164" s="598"/>
      <c r="O164" s="598"/>
      <c r="P164" s="598"/>
      <c r="Q164" s="598"/>
      <c r="R164" s="598"/>
      <c r="S164" s="598"/>
      <c r="T164" s="598"/>
      <c r="U164" s="598"/>
      <c r="V164" s="598"/>
      <c r="W164" s="598"/>
      <c r="X164" s="599"/>
      <c r="Y164" s="85">
        <f>SUM(Y158:Y163)</f>
        <v>0</v>
      </c>
      <c r="Z164" s="339">
        <f>SUM(Z158:Z163)</f>
        <v>50</v>
      </c>
      <c r="AA164" s="45"/>
      <c r="AD164" s="516"/>
    </row>
    <row r="165" spans="1:30" ht="21" customHeight="1" thickBot="1" x14ac:dyDescent="0.25">
      <c r="A165" s="328"/>
      <c r="B165" s="283"/>
      <c r="C165" s="284"/>
      <c r="D165" s="584"/>
      <c r="E165" s="585"/>
      <c r="F165" s="810">
        <f>IF(X158="na", 0, 25)</f>
        <v>25</v>
      </c>
      <c r="G165" s="811"/>
      <c r="H165" s="811"/>
      <c r="I165" s="811"/>
      <c r="J165" s="811"/>
      <c r="K165" s="811"/>
      <c r="L165" s="811"/>
      <c r="M165" s="811"/>
      <c r="N165" s="811"/>
      <c r="O165" s="811"/>
      <c r="P165" s="811"/>
      <c r="Q165" s="811"/>
      <c r="R165" s="811"/>
      <c r="S165" s="811"/>
      <c r="T165" s="811"/>
      <c r="U165" s="811"/>
      <c r="V165" s="811"/>
      <c r="W165" s="811"/>
      <c r="X165" s="811"/>
      <c r="Y165" s="811"/>
      <c r="Z165" s="812"/>
      <c r="AA165" s="45"/>
      <c r="AD165" s="516"/>
    </row>
    <row r="166" spans="1:30" ht="30" customHeight="1" thickBot="1" x14ac:dyDescent="0.25">
      <c r="A166" s="321"/>
      <c r="B166" s="212">
        <v>3200</v>
      </c>
      <c r="C166" s="279" t="s">
        <v>1010</v>
      </c>
      <c r="D166" s="168"/>
      <c r="E166" s="167"/>
      <c r="F166" s="170"/>
      <c r="G166" s="171"/>
      <c r="H166" s="416"/>
      <c r="I166" s="178"/>
      <c r="J166" s="280"/>
      <c r="K166" s="180"/>
      <c r="L166" s="281"/>
      <c r="M166" s="178"/>
      <c r="N166" s="261"/>
      <c r="O166" s="180"/>
      <c r="P166" s="281"/>
      <c r="Q166" s="178"/>
      <c r="R166" s="170"/>
      <c r="S166" s="171"/>
      <c r="T166" s="168"/>
      <c r="U166" s="167"/>
      <c r="V166" s="170"/>
      <c r="W166" s="171"/>
      <c r="X166" s="276"/>
      <c r="Y166" s="282"/>
      <c r="Z166" s="348"/>
      <c r="AA166" s="45"/>
      <c r="AD166" s="516"/>
    </row>
    <row r="167" spans="1:30" ht="30" customHeight="1" x14ac:dyDescent="0.2">
      <c r="A167" s="342"/>
      <c r="B167" s="217"/>
      <c r="C167" s="484" t="s">
        <v>1046</v>
      </c>
      <c r="D167" s="731"/>
      <c r="E167" s="731"/>
      <c r="F167" s="731"/>
      <c r="G167" s="731"/>
      <c r="H167" s="731"/>
      <c r="I167" s="731"/>
      <c r="J167" s="731"/>
      <c r="K167" s="731"/>
      <c r="L167" s="731"/>
      <c r="M167" s="731"/>
      <c r="N167" s="731"/>
      <c r="O167" s="731"/>
      <c r="P167" s="731"/>
      <c r="Q167" s="731"/>
      <c r="R167" s="731"/>
      <c r="S167" s="731"/>
      <c r="T167" s="731"/>
      <c r="U167" s="731"/>
      <c r="V167" s="731"/>
      <c r="W167" s="731"/>
      <c r="X167" s="731"/>
      <c r="Y167" s="731"/>
      <c r="Z167" s="732"/>
      <c r="AA167" s="45"/>
    </row>
    <row r="168" spans="1:30" ht="67.7" customHeight="1" x14ac:dyDescent="0.2">
      <c r="A168" s="342"/>
      <c r="B168" s="210" t="s">
        <v>1027</v>
      </c>
      <c r="C168" s="138" t="s">
        <v>1029</v>
      </c>
      <c r="D168" s="586"/>
      <c r="E168" s="587"/>
      <c r="F168" s="586"/>
      <c r="G168" s="587"/>
      <c r="H168" s="586"/>
      <c r="I168" s="587"/>
      <c r="J168" s="586"/>
      <c r="K168" s="587"/>
      <c r="L168" s="586"/>
      <c r="M168" s="587"/>
      <c r="N168" s="586"/>
      <c r="O168" s="587"/>
      <c r="P168" s="586"/>
      <c r="Q168" s="587"/>
      <c r="R168" s="586"/>
      <c r="S168" s="587"/>
      <c r="T168" s="586"/>
      <c r="U168" s="587"/>
      <c r="V168" s="586"/>
      <c r="W168" s="587"/>
      <c r="X168" s="80"/>
      <c r="Y168" s="94">
        <f>IF(OR(D168="s",F168="s",H168="s",J168="s",L168="s",N168="s",P168="s",R168="s",T168="s",V168="s"), 0, IF(OR(D168="a",F168="a",H168="a",J168="a",L168="a",N168="a",P168="a",R168="a",T168="a",V168="a"),Z168,0))</f>
        <v>0</v>
      </c>
      <c r="Z168" s="338">
        <f>IF(X168="na",0,10)</f>
        <v>10</v>
      </c>
      <c r="AA168" s="45">
        <f>COUNTIF(D168:W168,"a")+COUNTIF(D168:W168,"s")+COUNTIF(X168,"na")</f>
        <v>0</v>
      </c>
      <c r="AB168" s="536"/>
      <c r="AD168" s="516" t="s">
        <v>285</v>
      </c>
    </row>
    <row r="169" spans="1:30" ht="88.5" customHeight="1" x14ac:dyDescent="0.2">
      <c r="A169" s="342"/>
      <c r="B169" s="208" t="s">
        <v>1011</v>
      </c>
      <c r="C169" s="139" t="s">
        <v>1030</v>
      </c>
      <c r="D169" s="586"/>
      <c r="E169" s="587"/>
      <c r="F169" s="586"/>
      <c r="G169" s="587"/>
      <c r="H169" s="586"/>
      <c r="I169" s="587"/>
      <c r="J169" s="586"/>
      <c r="K169" s="587"/>
      <c r="L169" s="586"/>
      <c r="M169" s="587"/>
      <c r="N169" s="586"/>
      <c r="O169" s="587"/>
      <c r="P169" s="586"/>
      <c r="Q169" s="587"/>
      <c r="R169" s="586"/>
      <c r="S169" s="587"/>
      <c r="T169" s="586"/>
      <c r="U169" s="587"/>
      <c r="V169" s="586"/>
      <c r="W169" s="587"/>
      <c r="X169" s="80"/>
      <c r="Y169" s="94">
        <f>IF(OR(D169="s",F169="s",H169="s",J169="s",L169="s",N169="s",P169="s",R169="s",T169="s",V169="s"), 0, IF(OR(D169="a",F169="a",H169="a",J169="a",L169="a",N169="a",P169="a",R169="a",T169="a",V169="a"),Z169,0))</f>
        <v>0</v>
      </c>
      <c r="Z169" s="338">
        <f>IF(X169="na",0,10)</f>
        <v>10</v>
      </c>
      <c r="AA169" s="45">
        <f>COUNTIF(D169:W169,"a")+COUNTIF(D169:W169,"s")+COUNTIF(X169,"na")</f>
        <v>0</v>
      </c>
      <c r="AB169" s="536"/>
      <c r="AD169" s="516" t="s">
        <v>285</v>
      </c>
    </row>
    <row r="170" spans="1:30" ht="67.7" customHeight="1" x14ac:dyDescent="0.2">
      <c r="A170" s="342"/>
      <c r="B170" s="208" t="s">
        <v>94</v>
      </c>
      <c r="C170" s="139" t="s">
        <v>1028</v>
      </c>
      <c r="D170" s="586"/>
      <c r="E170" s="587"/>
      <c r="F170" s="586"/>
      <c r="G170" s="587"/>
      <c r="H170" s="586"/>
      <c r="I170" s="587"/>
      <c r="J170" s="586"/>
      <c r="K170" s="587"/>
      <c r="L170" s="586"/>
      <c r="M170" s="587"/>
      <c r="N170" s="586"/>
      <c r="O170" s="587"/>
      <c r="P170" s="586"/>
      <c r="Q170" s="587"/>
      <c r="R170" s="586"/>
      <c r="S170" s="587"/>
      <c r="T170" s="586"/>
      <c r="U170" s="587"/>
      <c r="V170" s="586"/>
      <c r="W170" s="587"/>
      <c r="X170" s="44"/>
      <c r="Y170" s="94">
        <f>IF(OR(D170="s",F170="s",H170="s",J170="s",L170="s",N170="s",P170="s",R170="s",T170="s",V170="s"), 0, IF(OR(D170="a",F170="a",H170="a",J170="a",L170="a",N170="a",P170="a",R170="a",T170="a",V170="a"),Z170,0))</f>
        <v>0</v>
      </c>
      <c r="Z170" s="338">
        <v>10</v>
      </c>
      <c r="AA170" s="45">
        <f>COUNTIF(D170:W170,"a")+COUNTIF(D170:W170,"s")</f>
        <v>0</v>
      </c>
      <c r="AB170" s="536"/>
      <c r="AD170" s="516"/>
    </row>
    <row r="171" spans="1:30" ht="30" customHeight="1" x14ac:dyDescent="0.2">
      <c r="A171" s="342"/>
      <c r="B171" s="217"/>
      <c r="C171" s="484" t="s">
        <v>1025</v>
      </c>
      <c r="D171" s="731"/>
      <c r="E171" s="731"/>
      <c r="F171" s="731"/>
      <c r="G171" s="731"/>
      <c r="H171" s="731"/>
      <c r="I171" s="731"/>
      <c r="J171" s="731"/>
      <c r="K171" s="731"/>
      <c r="L171" s="731"/>
      <c r="M171" s="731"/>
      <c r="N171" s="731"/>
      <c r="O171" s="731"/>
      <c r="P171" s="731"/>
      <c r="Q171" s="731"/>
      <c r="R171" s="731"/>
      <c r="S171" s="731"/>
      <c r="T171" s="731"/>
      <c r="U171" s="731"/>
      <c r="V171" s="731"/>
      <c r="W171" s="731"/>
      <c r="X171" s="731"/>
      <c r="Y171" s="731"/>
      <c r="Z171" s="732"/>
      <c r="AA171" s="45"/>
    </row>
    <row r="172" spans="1:30" ht="30" customHeight="1" x14ac:dyDescent="0.2">
      <c r="A172" s="342"/>
      <c r="B172" s="217"/>
      <c r="C172" s="484" t="s">
        <v>1026</v>
      </c>
      <c r="D172" s="731"/>
      <c r="E172" s="731"/>
      <c r="F172" s="731"/>
      <c r="G172" s="731"/>
      <c r="H172" s="731"/>
      <c r="I172" s="731"/>
      <c r="J172" s="731"/>
      <c r="K172" s="731"/>
      <c r="L172" s="731"/>
      <c r="M172" s="731"/>
      <c r="N172" s="731"/>
      <c r="O172" s="731"/>
      <c r="P172" s="731"/>
      <c r="Q172" s="731"/>
      <c r="R172" s="731"/>
      <c r="S172" s="731"/>
      <c r="T172" s="731"/>
      <c r="U172" s="731"/>
      <c r="V172" s="731"/>
      <c r="W172" s="731"/>
      <c r="X172" s="731"/>
      <c r="Y172" s="731"/>
      <c r="Z172" s="732"/>
      <c r="AA172" s="45"/>
    </row>
    <row r="173" spans="1:30" ht="45" customHeight="1" x14ac:dyDescent="0.2">
      <c r="A173" s="342"/>
      <c r="B173" s="208" t="s">
        <v>138</v>
      </c>
      <c r="C173" s="139" t="s">
        <v>1024</v>
      </c>
      <c r="D173" s="586"/>
      <c r="E173" s="587"/>
      <c r="F173" s="586"/>
      <c r="G173" s="587"/>
      <c r="H173" s="586"/>
      <c r="I173" s="587"/>
      <c r="J173" s="586"/>
      <c r="K173" s="587"/>
      <c r="L173" s="586"/>
      <c r="M173" s="587"/>
      <c r="N173" s="586"/>
      <c r="O173" s="587"/>
      <c r="P173" s="586"/>
      <c r="Q173" s="587"/>
      <c r="R173" s="586"/>
      <c r="S173" s="587"/>
      <c r="T173" s="586"/>
      <c r="U173" s="587"/>
      <c r="V173" s="586"/>
      <c r="W173" s="587"/>
      <c r="X173" s="44"/>
      <c r="Y173" s="94">
        <f>IF(OR(D173="s",F173="s",H173="s",J173="s",L173="s",N173="s",P173="s",R173="s",T173="s",V173="s"), 0, IF(OR(D173="a",F173="a",H173="a",J173="a",L173="a",N173="a",P173="a",R173="a",T173="a",V173="a"),Z173,0))</f>
        <v>0</v>
      </c>
      <c r="Z173" s="338">
        <v>10</v>
      </c>
      <c r="AA173" s="45">
        <f>COUNTIF(D173:W173,"a")+COUNTIF(D173:W173,"s")</f>
        <v>0</v>
      </c>
      <c r="AB173" s="536"/>
      <c r="AD173" s="516"/>
    </row>
    <row r="174" spans="1:30" ht="30" customHeight="1" x14ac:dyDescent="0.2">
      <c r="A174" s="342"/>
      <c r="B174" s="217"/>
      <c r="C174" s="484" t="s">
        <v>1023</v>
      </c>
      <c r="D174" s="731"/>
      <c r="E174" s="731"/>
      <c r="F174" s="731"/>
      <c r="G174" s="731"/>
      <c r="H174" s="731"/>
      <c r="I174" s="731"/>
      <c r="J174" s="731"/>
      <c r="K174" s="731"/>
      <c r="L174" s="731"/>
      <c r="M174" s="731"/>
      <c r="N174" s="731"/>
      <c r="O174" s="731"/>
      <c r="P174" s="731"/>
      <c r="Q174" s="731"/>
      <c r="R174" s="731"/>
      <c r="S174" s="731"/>
      <c r="T174" s="731"/>
      <c r="U174" s="731"/>
      <c r="V174" s="731"/>
      <c r="W174" s="731"/>
      <c r="X174" s="731"/>
      <c r="Y174" s="731"/>
      <c r="Z174" s="732"/>
      <c r="AA174" s="45"/>
    </row>
    <row r="175" spans="1:30" ht="126" customHeight="1" x14ac:dyDescent="0.2">
      <c r="A175" s="342"/>
      <c r="B175" s="208" t="s">
        <v>1022</v>
      </c>
      <c r="C175" s="139" t="s">
        <v>1082</v>
      </c>
      <c r="D175" s="586"/>
      <c r="E175" s="587"/>
      <c r="F175" s="586"/>
      <c r="G175" s="587"/>
      <c r="H175" s="586"/>
      <c r="I175" s="587"/>
      <c r="J175" s="586"/>
      <c r="K175" s="587"/>
      <c r="L175" s="586"/>
      <c r="M175" s="587"/>
      <c r="N175" s="586"/>
      <c r="O175" s="587"/>
      <c r="P175" s="586"/>
      <c r="Q175" s="587"/>
      <c r="R175" s="586"/>
      <c r="S175" s="587"/>
      <c r="T175" s="586"/>
      <c r="U175" s="587"/>
      <c r="V175" s="586"/>
      <c r="W175" s="587"/>
      <c r="X175" s="44"/>
      <c r="Y175" s="94">
        <f>IF(OR(D175="s",F175="s",H175="s",J175="s",L175="s",N175="s",P175="s",R175="s",T175="s",V175="s"), 0, IF(OR(D175="a",F175="a",H175="a",J175="a",L175="a",N175="a",P175="a",R175="a",T175="a",V175="a"),Z175,0))</f>
        <v>0</v>
      </c>
      <c r="Z175" s="338">
        <v>10</v>
      </c>
      <c r="AA175" s="45">
        <f>COUNTIF(D175:W175,"a")+COUNTIF(D175:W175,"s")</f>
        <v>0</v>
      </c>
      <c r="AB175" s="536"/>
      <c r="AD175" s="516"/>
    </row>
    <row r="176" spans="1:30" ht="30" customHeight="1" x14ac:dyDescent="0.2">
      <c r="A176" s="342"/>
      <c r="B176" s="217"/>
      <c r="C176" s="484" t="s">
        <v>1021</v>
      </c>
      <c r="D176" s="731"/>
      <c r="E176" s="731"/>
      <c r="F176" s="731"/>
      <c r="G176" s="731"/>
      <c r="H176" s="731"/>
      <c r="I176" s="731"/>
      <c r="J176" s="731"/>
      <c r="K176" s="731"/>
      <c r="L176" s="731"/>
      <c r="M176" s="731"/>
      <c r="N176" s="731"/>
      <c r="O176" s="731"/>
      <c r="P176" s="731"/>
      <c r="Q176" s="731"/>
      <c r="R176" s="731"/>
      <c r="S176" s="731"/>
      <c r="T176" s="731"/>
      <c r="U176" s="731"/>
      <c r="V176" s="731"/>
      <c r="W176" s="731"/>
      <c r="X176" s="731"/>
      <c r="Y176" s="731"/>
      <c r="Z176" s="732"/>
      <c r="AA176" s="45"/>
    </row>
    <row r="177" spans="1:30" ht="67.7" customHeight="1" x14ac:dyDescent="0.2">
      <c r="A177" s="342"/>
      <c r="B177" s="208" t="s">
        <v>359</v>
      </c>
      <c r="C177" s="139" t="s">
        <v>1020</v>
      </c>
      <c r="D177" s="586"/>
      <c r="E177" s="587"/>
      <c r="F177" s="586"/>
      <c r="G177" s="587"/>
      <c r="H177" s="586"/>
      <c r="I177" s="587"/>
      <c r="J177" s="586"/>
      <c r="K177" s="587"/>
      <c r="L177" s="586"/>
      <c r="M177" s="587"/>
      <c r="N177" s="586"/>
      <c r="O177" s="587"/>
      <c r="P177" s="586"/>
      <c r="Q177" s="587"/>
      <c r="R177" s="586"/>
      <c r="S177" s="587"/>
      <c r="T177" s="586"/>
      <c r="U177" s="587"/>
      <c r="V177" s="586"/>
      <c r="W177" s="587"/>
      <c r="X177" s="44"/>
      <c r="Y177" s="94">
        <f>IF(OR(D177="s",F177="s",H177="s",J177="s",L177="s",N177="s",P177="s",R177="s",T177="s",V177="s"), 0, IF(OR(D177="a",F177="a",H177="a",J177="a",L177="a",N177="a",P177="a",R177="a",T177="a",V177="a"),Z177,0))</f>
        <v>0</v>
      </c>
      <c r="Z177" s="338">
        <v>40</v>
      </c>
      <c r="AA177" s="45">
        <f>COUNTIF(D177:W177,"a")+COUNTIF(D177:W177,"s")</f>
        <v>0</v>
      </c>
      <c r="AB177" s="536"/>
      <c r="AD177" s="516" t="s">
        <v>285</v>
      </c>
    </row>
    <row r="178" spans="1:30" ht="30" customHeight="1" x14ac:dyDescent="0.2">
      <c r="A178" s="342"/>
      <c r="B178" s="217"/>
      <c r="C178" s="484" t="s">
        <v>1018</v>
      </c>
      <c r="D178" s="731"/>
      <c r="E178" s="731"/>
      <c r="F178" s="731"/>
      <c r="G178" s="731"/>
      <c r="H178" s="731"/>
      <c r="I178" s="731"/>
      <c r="J178" s="731"/>
      <c r="K178" s="731"/>
      <c r="L178" s="731"/>
      <c r="M178" s="731"/>
      <c r="N178" s="731"/>
      <c r="O178" s="731"/>
      <c r="P178" s="731"/>
      <c r="Q178" s="731"/>
      <c r="R178" s="731"/>
      <c r="S178" s="731"/>
      <c r="T178" s="731"/>
      <c r="U178" s="731"/>
      <c r="V178" s="731"/>
      <c r="W178" s="731"/>
      <c r="X178" s="731"/>
      <c r="Y178" s="731"/>
      <c r="Z178" s="732"/>
      <c r="AA178" s="45"/>
    </row>
    <row r="179" spans="1:30" ht="45" customHeight="1" x14ac:dyDescent="0.2">
      <c r="A179" s="342"/>
      <c r="B179" s="208" t="s">
        <v>1017</v>
      </c>
      <c r="C179" s="139" t="s">
        <v>1083</v>
      </c>
      <c r="D179" s="586"/>
      <c r="E179" s="587"/>
      <c r="F179" s="586"/>
      <c r="G179" s="587"/>
      <c r="H179" s="586"/>
      <c r="I179" s="587"/>
      <c r="J179" s="586"/>
      <c r="K179" s="587"/>
      <c r="L179" s="586"/>
      <c r="M179" s="587"/>
      <c r="N179" s="586"/>
      <c r="O179" s="587"/>
      <c r="P179" s="586"/>
      <c r="Q179" s="587"/>
      <c r="R179" s="586"/>
      <c r="S179" s="587"/>
      <c r="T179" s="586"/>
      <c r="U179" s="587"/>
      <c r="V179" s="586"/>
      <c r="W179" s="587"/>
      <c r="X179" s="44"/>
      <c r="Y179" s="94">
        <f>IF(OR(D179="s",F179="s",H179="s",J179="s",L179="s",N179="s",P179="s",R179="s",T179="s",V179="s"), 0, IF(OR(D179="a",F179="a",H179="a",J179="a",L179="a",N179="a",P179="a",R179="a",T179="a",V179="a"),Z179,0))</f>
        <v>0</v>
      </c>
      <c r="Z179" s="338">
        <v>10</v>
      </c>
      <c r="AA179" s="45">
        <f>COUNTIF(D179:W179,"a")+COUNTIF(D179:W179,"s")</f>
        <v>0</v>
      </c>
      <c r="AB179" s="536"/>
      <c r="AD179" s="516"/>
    </row>
    <row r="180" spans="1:30" ht="67.7" customHeight="1" x14ac:dyDescent="0.2">
      <c r="A180" s="342"/>
      <c r="B180" s="208" t="s">
        <v>1016</v>
      </c>
      <c r="C180" s="139" t="s">
        <v>1019</v>
      </c>
      <c r="D180" s="586"/>
      <c r="E180" s="587"/>
      <c r="F180" s="586"/>
      <c r="G180" s="587"/>
      <c r="H180" s="586"/>
      <c r="I180" s="587"/>
      <c r="J180" s="586"/>
      <c r="K180" s="587"/>
      <c r="L180" s="586"/>
      <c r="M180" s="587"/>
      <c r="N180" s="586"/>
      <c r="O180" s="587"/>
      <c r="P180" s="586"/>
      <c r="Q180" s="587"/>
      <c r="R180" s="586"/>
      <c r="S180" s="587"/>
      <c r="T180" s="586"/>
      <c r="U180" s="587"/>
      <c r="V180" s="586"/>
      <c r="W180" s="587"/>
      <c r="X180" s="44"/>
      <c r="Y180" s="94">
        <f>IF(OR(D180="s",F180="s",H180="s",J180="s",L180="s",N180="s",P180="s",R180="s",T180="s",V180="s"), 0, IF(OR(D180="a",F180="a",H180="a",J180="a",L180="a",N180="a",P180="a",R180="a",T180="a",V180="a"),Z180,0))</f>
        <v>0</v>
      </c>
      <c r="Z180" s="338">
        <v>5</v>
      </c>
      <c r="AA180" s="45">
        <f>COUNTIF(D180:W180,"a")+COUNTIF(D180:W180,"s")</f>
        <v>0</v>
      </c>
      <c r="AB180" s="536"/>
      <c r="AD180" s="516"/>
    </row>
    <row r="181" spans="1:30" ht="30" customHeight="1" x14ac:dyDescent="0.2">
      <c r="A181" s="342"/>
      <c r="B181" s="217"/>
      <c r="C181" s="484" t="s">
        <v>1013</v>
      </c>
      <c r="D181" s="731"/>
      <c r="E181" s="731"/>
      <c r="F181" s="731"/>
      <c r="G181" s="731"/>
      <c r="H181" s="731"/>
      <c r="I181" s="731"/>
      <c r="J181" s="731"/>
      <c r="K181" s="731"/>
      <c r="L181" s="731"/>
      <c r="M181" s="731"/>
      <c r="N181" s="731"/>
      <c r="O181" s="731"/>
      <c r="P181" s="731"/>
      <c r="Q181" s="731"/>
      <c r="R181" s="731"/>
      <c r="S181" s="731"/>
      <c r="T181" s="731"/>
      <c r="U181" s="731"/>
      <c r="V181" s="731"/>
      <c r="W181" s="731"/>
      <c r="X181" s="731"/>
      <c r="Y181" s="731"/>
      <c r="Z181" s="732"/>
      <c r="AA181" s="45"/>
    </row>
    <row r="182" spans="1:30" ht="45" customHeight="1" x14ac:dyDescent="0.2">
      <c r="A182" s="342"/>
      <c r="B182" s="208" t="s">
        <v>204</v>
      </c>
      <c r="C182" s="139" t="s">
        <v>1014</v>
      </c>
      <c r="D182" s="586"/>
      <c r="E182" s="587"/>
      <c r="F182" s="586"/>
      <c r="G182" s="587"/>
      <c r="H182" s="586"/>
      <c r="I182" s="587"/>
      <c r="J182" s="586"/>
      <c r="K182" s="587"/>
      <c r="L182" s="586"/>
      <c r="M182" s="587"/>
      <c r="N182" s="586"/>
      <c r="O182" s="587"/>
      <c r="P182" s="586"/>
      <c r="Q182" s="587"/>
      <c r="R182" s="586"/>
      <c r="S182" s="587"/>
      <c r="T182" s="586"/>
      <c r="U182" s="587"/>
      <c r="V182" s="586"/>
      <c r="W182" s="587"/>
      <c r="X182" s="44"/>
      <c r="Y182" s="94">
        <f>IF(OR(D182="s",F182="s",H182="s",J182="s",L182="s",N182="s",P182="s",R182="s",T182="s",V182="s"), 0, IF(OR(D182="a",F182="a",H182="a",J182="a",L182="a",N182="a",P182="a",R182="a",T182="a",V182="a"),Z182,0))</f>
        <v>0</v>
      </c>
      <c r="Z182" s="338">
        <v>10</v>
      </c>
      <c r="AA182" s="45">
        <f>COUNTIF(D182:W182,"a")+COUNTIF(D182:W182,"s")</f>
        <v>0</v>
      </c>
      <c r="AB182" s="536"/>
      <c r="AD182" s="516" t="s">
        <v>285</v>
      </c>
    </row>
    <row r="183" spans="1:30" ht="67.7" customHeight="1" thickBot="1" x14ac:dyDescent="0.25">
      <c r="A183" s="342"/>
      <c r="B183" s="208" t="s">
        <v>1012</v>
      </c>
      <c r="C183" s="139" t="s">
        <v>1015</v>
      </c>
      <c r="D183" s="586"/>
      <c r="E183" s="587"/>
      <c r="F183" s="586"/>
      <c r="G183" s="587"/>
      <c r="H183" s="586"/>
      <c r="I183" s="587"/>
      <c r="J183" s="586"/>
      <c r="K183" s="587"/>
      <c r="L183" s="586"/>
      <c r="M183" s="587"/>
      <c r="N183" s="586"/>
      <c r="O183" s="587"/>
      <c r="P183" s="586"/>
      <c r="Q183" s="587"/>
      <c r="R183" s="586"/>
      <c r="S183" s="587"/>
      <c r="T183" s="586"/>
      <c r="U183" s="587"/>
      <c r="V183" s="586"/>
      <c r="W183" s="587"/>
      <c r="X183" s="44"/>
      <c r="Y183" s="94">
        <f>IF(OR(D183="s",F183="s",H183="s",J183="s",L183="s",N183="s",P183="s",R183="s",T183="s",V183="s"), 0, IF(OR(D183="a",F183="a",H183="a",J183="a",L183="a",N183="a",P183="a",R183="a",T183="a",V183="a"),Z183,0))</f>
        <v>0</v>
      </c>
      <c r="Z183" s="338">
        <v>5</v>
      </c>
      <c r="AA183" s="45">
        <f>COUNTIF(D183:W183,"a")+COUNTIF(D183:W183,"s")</f>
        <v>0</v>
      </c>
      <c r="AB183" s="536"/>
      <c r="AD183" s="516"/>
    </row>
    <row r="184" spans="1:30" ht="21" customHeight="1" thickTop="1" thickBot="1" x14ac:dyDescent="0.25">
      <c r="A184" s="342"/>
      <c r="B184" s="83"/>
      <c r="C184" s="150"/>
      <c r="D184" s="597" t="s">
        <v>288</v>
      </c>
      <c r="E184" s="598"/>
      <c r="F184" s="598"/>
      <c r="G184" s="598"/>
      <c r="H184" s="598"/>
      <c r="I184" s="598"/>
      <c r="J184" s="598"/>
      <c r="K184" s="598"/>
      <c r="L184" s="598"/>
      <c r="M184" s="598"/>
      <c r="N184" s="598"/>
      <c r="O184" s="598"/>
      <c r="P184" s="598"/>
      <c r="Q184" s="598"/>
      <c r="R184" s="598"/>
      <c r="S184" s="598"/>
      <c r="T184" s="598"/>
      <c r="U184" s="598"/>
      <c r="V184" s="598"/>
      <c r="W184" s="598"/>
      <c r="X184" s="599"/>
      <c r="Y184" s="9">
        <f>SUM(Y168:Y183)</f>
        <v>0</v>
      </c>
      <c r="Z184" s="339">
        <f>SUM(Z168:Z183)</f>
        <v>120</v>
      </c>
      <c r="AA184" s="45"/>
      <c r="AD184" s="516"/>
    </row>
    <row r="185" spans="1:30" ht="21" customHeight="1" thickBot="1" x14ac:dyDescent="0.25">
      <c r="A185" s="328"/>
      <c r="B185" s="173"/>
      <c r="C185" s="398"/>
      <c r="D185" s="584"/>
      <c r="E185" s="585"/>
      <c r="F185" s="813">
        <v>60</v>
      </c>
      <c r="G185" s="591"/>
      <c r="H185" s="591"/>
      <c r="I185" s="591"/>
      <c r="J185" s="591"/>
      <c r="K185" s="591"/>
      <c r="L185" s="591"/>
      <c r="M185" s="591"/>
      <c r="N185" s="591"/>
      <c r="O185" s="591"/>
      <c r="P185" s="591"/>
      <c r="Q185" s="591"/>
      <c r="R185" s="591"/>
      <c r="S185" s="591"/>
      <c r="T185" s="591"/>
      <c r="U185" s="591"/>
      <c r="V185" s="591"/>
      <c r="W185" s="591"/>
      <c r="X185" s="591"/>
      <c r="Y185" s="591"/>
      <c r="Z185" s="592"/>
      <c r="AA185" s="45"/>
      <c r="AD185" s="516"/>
    </row>
    <row r="186" spans="1:30" ht="28.5" customHeight="1" thickBot="1" x14ac:dyDescent="0.25">
      <c r="A186" s="321"/>
      <c r="B186" s="235">
        <v>4000</v>
      </c>
      <c r="C186" s="666" t="s">
        <v>360</v>
      </c>
      <c r="D186" s="667"/>
      <c r="E186" s="667"/>
      <c r="F186" s="667"/>
      <c r="G186" s="667"/>
      <c r="H186" s="667"/>
      <c r="I186" s="667"/>
      <c r="J186" s="667"/>
      <c r="K186" s="667"/>
      <c r="L186" s="667"/>
      <c r="M186" s="667"/>
      <c r="N186" s="667"/>
      <c r="O186" s="667"/>
      <c r="P186" s="667"/>
      <c r="Q186" s="667"/>
      <c r="R186" s="667"/>
      <c r="S186" s="667"/>
      <c r="T186" s="667"/>
      <c r="U186" s="667"/>
      <c r="V186" s="667"/>
      <c r="W186" s="667"/>
      <c r="X186" s="667"/>
      <c r="Y186" s="667"/>
      <c r="Z186" s="668"/>
      <c r="AA186" s="45"/>
      <c r="AD186" s="516"/>
    </row>
    <row r="187" spans="1:30" ht="30.75" customHeight="1" thickBot="1" x14ac:dyDescent="0.25">
      <c r="A187" s="342"/>
      <c r="B187" s="209">
        <v>4100</v>
      </c>
      <c r="C187" s="310" t="s">
        <v>342</v>
      </c>
      <c r="D187" s="10"/>
      <c r="E187" s="11"/>
      <c r="F187" s="12"/>
      <c r="G187" s="11"/>
      <c r="H187" s="22"/>
      <c r="I187" s="11"/>
      <c r="J187" s="14" t="s">
        <v>287</v>
      </c>
      <c r="K187" s="99"/>
      <c r="L187" s="100"/>
      <c r="M187" s="98"/>
      <c r="N187" s="22" t="s">
        <v>287</v>
      </c>
      <c r="O187" s="13"/>
      <c r="P187" s="10"/>
      <c r="Q187" s="11"/>
      <c r="R187" s="12"/>
      <c r="S187" s="13"/>
      <c r="T187" s="10"/>
      <c r="U187" s="11"/>
      <c r="V187" s="12"/>
      <c r="W187" s="13"/>
      <c r="X187" s="17"/>
      <c r="Y187" s="17"/>
      <c r="Z187" s="340"/>
      <c r="AA187" s="45"/>
      <c r="AD187" s="516"/>
    </row>
    <row r="188" spans="1:30" ht="45" customHeight="1" x14ac:dyDescent="0.2">
      <c r="A188" s="342"/>
      <c r="B188" s="207" t="s">
        <v>361</v>
      </c>
      <c r="C188" s="157" t="s">
        <v>57</v>
      </c>
      <c r="D188" s="595"/>
      <c r="E188" s="596"/>
      <c r="F188" s="595"/>
      <c r="G188" s="596"/>
      <c r="H188" s="595"/>
      <c r="I188" s="596"/>
      <c r="J188" s="595"/>
      <c r="K188" s="596"/>
      <c r="L188" s="595"/>
      <c r="M188" s="596"/>
      <c r="N188" s="595"/>
      <c r="O188" s="596"/>
      <c r="P188" s="595"/>
      <c r="Q188" s="596"/>
      <c r="R188" s="595"/>
      <c r="S188" s="596"/>
      <c r="T188" s="595"/>
      <c r="U188" s="596"/>
      <c r="V188" s="595"/>
      <c r="W188" s="596"/>
      <c r="X188" s="44"/>
      <c r="Y188" s="82">
        <f t="shared" ref="Y188:Y193" si="12">IF(OR(D188="s",F188="s",H188="s",J188="s",L188="s",N188="s",P188="s",R188="s",T188="s",V188="s"), 0, IF(OR(D188="a",F188="a",H188="a",J188="a",L188="a",N188="a",P188="a",R188="a",T188="a",V188="a"),Z188,0))</f>
        <v>0</v>
      </c>
      <c r="Z188" s="341">
        <v>10</v>
      </c>
      <c r="AA188" s="45">
        <f t="shared" ref="AA188:AA193" si="13">COUNTIF(D188:W188,"a")+COUNTIF(D188:W188,"s")</f>
        <v>0</v>
      </c>
      <c r="AB188" s="536"/>
      <c r="AD188" s="516" t="s">
        <v>285</v>
      </c>
    </row>
    <row r="189" spans="1:30" ht="27.95" customHeight="1" x14ac:dyDescent="0.2">
      <c r="A189" s="342"/>
      <c r="B189" s="217" t="s">
        <v>308</v>
      </c>
      <c r="C189" s="158" t="s">
        <v>242</v>
      </c>
      <c r="D189" s="586"/>
      <c r="E189" s="587"/>
      <c r="F189" s="586"/>
      <c r="G189" s="587"/>
      <c r="H189" s="586"/>
      <c r="I189" s="587"/>
      <c r="J189" s="586"/>
      <c r="K189" s="587"/>
      <c r="L189" s="586"/>
      <c r="M189" s="587"/>
      <c r="N189" s="586"/>
      <c r="O189" s="587"/>
      <c r="P189" s="586"/>
      <c r="Q189" s="587"/>
      <c r="R189" s="586"/>
      <c r="S189" s="587"/>
      <c r="T189" s="586"/>
      <c r="U189" s="587"/>
      <c r="V189" s="586"/>
      <c r="W189" s="587"/>
      <c r="X189" s="44"/>
      <c r="Y189" s="94">
        <f t="shared" si="12"/>
        <v>0</v>
      </c>
      <c r="Z189" s="338">
        <v>10</v>
      </c>
      <c r="AA189" s="45">
        <f t="shared" si="13"/>
        <v>0</v>
      </c>
      <c r="AB189" s="536"/>
      <c r="AD189" s="516" t="s">
        <v>285</v>
      </c>
    </row>
    <row r="190" spans="1:30" ht="27.95" customHeight="1" x14ac:dyDescent="0.2">
      <c r="A190" s="342"/>
      <c r="B190" s="217" t="s">
        <v>309</v>
      </c>
      <c r="C190" s="158" t="s">
        <v>243</v>
      </c>
      <c r="D190" s="586"/>
      <c r="E190" s="587"/>
      <c r="F190" s="586"/>
      <c r="G190" s="587"/>
      <c r="H190" s="586"/>
      <c r="I190" s="587"/>
      <c r="J190" s="586"/>
      <c r="K190" s="587"/>
      <c r="L190" s="586"/>
      <c r="M190" s="587"/>
      <c r="N190" s="586"/>
      <c r="O190" s="587"/>
      <c r="P190" s="586"/>
      <c r="Q190" s="587"/>
      <c r="R190" s="586"/>
      <c r="S190" s="587"/>
      <c r="T190" s="586"/>
      <c r="U190" s="587"/>
      <c r="V190" s="586"/>
      <c r="W190" s="587"/>
      <c r="X190" s="44"/>
      <c r="Y190" s="94">
        <f t="shared" si="12"/>
        <v>0</v>
      </c>
      <c r="Z190" s="338">
        <v>10</v>
      </c>
      <c r="AA190" s="45">
        <f t="shared" si="13"/>
        <v>0</v>
      </c>
      <c r="AB190" s="536"/>
      <c r="AD190" s="516" t="s">
        <v>285</v>
      </c>
    </row>
    <row r="191" spans="1:30" ht="27.95" customHeight="1" x14ac:dyDescent="0.2">
      <c r="A191" s="342"/>
      <c r="B191" s="217" t="s">
        <v>310</v>
      </c>
      <c r="C191" s="158" t="s">
        <v>206</v>
      </c>
      <c r="D191" s="586"/>
      <c r="E191" s="587"/>
      <c r="F191" s="586"/>
      <c r="G191" s="587"/>
      <c r="H191" s="586"/>
      <c r="I191" s="587"/>
      <c r="J191" s="586"/>
      <c r="K191" s="587"/>
      <c r="L191" s="586"/>
      <c r="M191" s="587"/>
      <c r="N191" s="586"/>
      <c r="O191" s="587"/>
      <c r="P191" s="586"/>
      <c r="Q191" s="587"/>
      <c r="R191" s="586"/>
      <c r="S191" s="587"/>
      <c r="T191" s="586"/>
      <c r="U191" s="587"/>
      <c r="V191" s="586"/>
      <c r="W191" s="587"/>
      <c r="X191" s="44"/>
      <c r="Y191" s="94">
        <f t="shared" si="12"/>
        <v>0</v>
      </c>
      <c r="Z191" s="338">
        <v>10</v>
      </c>
      <c r="AA191" s="45">
        <f t="shared" si="13"/>
        <v>0</v>
      </c>
      <c r="AB191" s="536"/>
      <c r="AD191" s="516" t="s">
        <v>285</v>
      </c>
    </row>
    <row r="192" spans="1:30" ht="45" customHeight="1" x14ac:dyDescent="0.2">
      <c r="A192" s="342"/>
      <c r="B192" s="217" t="s">
        <v>207</v>
      </c>
      <c r="C192" s="158" t="s">
        <v>231</v>
      </c>
      <c r="D192" s="586"/>
      <c r="E192" s="587"/>
      <c r="F192" s="586"/>
      <c r="G192" s="587"/>
      <c r="H192" s="586"/>
      <c r="I192" s="587"/>
      <c r="J192" s="586"/>
      <c r="K192" s="587"/>
      <c r="L192" s="586"/>
      <c r="M192" s="587"/>
      <c r="N192" s="586"/>
      <c r="O192" s="587"/>
      <c r="P192" s="586"/>
      <c r="Q192" s="587"/>
      <c r="R192" s="586"/>
      <c r="S192" s="587"/>
      <c r="T192" s="586"/>
      <c r="U192" s="587"/>
      <c r="V192" s="586"/>
      <c r="W192" s="587"/>
      <c r="X192" s="44"/>
      <c r="Y192" s="94">
        <f t="shared" si="12"/>
        <v>0</v>
      </c>
      <c r="Z192" s="338">
        <v>20</v>
      </c>
      <c r="AA192" s="45">
        <f t="shared" si="13"/>
        <v>0</v>
      </c>
      <c r="AB192" s="536"/>
      <c r="AD192" s="516" t="s">
        <v>285</v>
      </c>
    </row>
    <row r="193" spans="1:30" ht="45" customHeight="1" thickBot="1" x14ac:dyDescent="0.2">
      <c r="A193" s="342"/>
      <c r="B193" s="217" t="s">
        <v>363</v>
      </c>
      <c r="C193" s="158" t="s">
        <v>331</v>
      </c>
      <c r="D193" s="564"/>
      <c r="E193" s="565"/>
      <c r="F193" s="564"/>
      <c r="G193" s="565"/>
      <c r="H193" s="564"/>
      <c r="I193" s="565"/>
      <c r="J193" s="564"/>
      <c r="K193" s="565"/>
      <c r="L193" s="564"/>
      <c r="M193" s="565"/>
      <c r="N193" s="564"/>
      <c r="O193" s="565"/>
      <c r="P193" s="564"/>
      <c r="Q193" s="565"/>
      <c r="R193" s="564"/>
      <c r="S193" s="565"/>
      <c r="T193" s="564"/>
      <c r="U193" s="565"/>
      <c r="V193" s="564"/>
      <c r="W193" s="565"/>
      <c r="X193" s="44"/>
      <c r="Y193" s="94">
        <f t="shared" si="12"/>
        <v>0</v>
      </c>
      <c r="Z193" s="338">
        <v>10</v>
      </c>
      <c r="AA193" s="45">
        <f t="shared" si="13"/>
        <v>0</v>
      </c>
      <c r="AB193" s="536"/>
      <c r="AD193" s="516" t="s">
        <v>285</v>
      </c>
    </row>
    <row r="194" spans="1:30" ht="21" customHeight="1" thickTop="1" thickBot="1" x14ac:dyDescent="0.25">
      <c r="A194" s="342"/>
      <c r="B194" s="47"/>
      <c r="C194" s="73"/>
      <c r="D194" s="597" t="s">
        <v>288</v>
      </c>
      <c r="E194" s="598"/>
      <c r="F194" s="598"/>
      <c r="G194" s="598"/>
      <c r="H194" s="598"/>
      <c r="I194" s="598"/>
      <c r="J194" s="598"/>
      <c r="K194" s="598"/>
      <c r="L194" s="598"/>
      <c r="M194" s="598"/>
      <c r="N194" s="598"/>
      <c r="O194" s="598"/>
      <c r="P194" s="598"/>
      <c r="Q194" s="598"/>
      <c r="R194" s="598"/>
      <c r="S194" s="598"/>
      <c r="T194" s="598"/>
      <c r="U194" s="598"/>
      <c r="V194" s="598"/>
      <c r="W194" s="598"/>
      <c r="X194" s="599"/>
      <c r="Y194" s="85">
        <f>SUM(Y188:Y193)</f>
        <v>0</v>
      </c>
      <c r="Z194" s="339">
        <f>SUM(Z188:Z193)</f>
        <v>70</v>
      </c>
      <c r="AA194" s="45"/>
      <c r="AD194" s="516"/>
    </row>
    <row r="195" spans="1:30" ht="21" customHeight="1" thickBot="1" x14ac:dyDescent="0.25">
      <c r="A195" s="328"/>
      <c r="B195" s="93"/>
      <c r="C195" s="285"/>
      <c r="D195" s="584"/>
      <c r="E195" s="585"/>
      <c r="F195" s="623">
        <v>70</v>
      </c>
      <c r="G195" s="591"/>
      <c r="H195" s="591"/>
      <c r="I195" s="591"/>
      <c r="J195" s="591"/>
      <c r="K195" s="591"/>
      <c r="L195" s="591"/>
      <c r="M195" s="591"/>
      <c r="N195" s="591"/>
      <c r="O195" s="591"/>
      <c r="P195" s="591"/>
      <c r="Q195" s="591"/>
      <c r="R195" s="591"/>
      <c r="S195" s="591"/>
      <c r="T195" s="591"/>
      <c r="U195" s="591"/>
      <c r="V195" s="591"/>
      <c r="W195" s="591"/>
      <c r="X195" s="591"/>
      <c r="Y195" s="591"/>
      <c r="Z195" s="592"/>
      <c r="AA195" s="45"/>
      <c r="AD195" s="516"/>
    </row>
    <row r="196" spans="1:30" s="517" customFormat="1" ht="33" customHeight="1" thickBot="1" x14ac:dyDescent="0.25">
      <c r="A196" s="321"/>
      <c r="B196" s="229">
        <v>5000</v>
      </c>
      <c r="C196" s="759" t="s">
        <v>364</v>
      </c>
      <c r="D196" s="760"/>
      <c r="E196" s="760"/>
      <c r="F196" s="760"/>
      <c r="G196" s="760"/>
      <c r="H196" s="760"/>
      <c r="I196" s="760"/>
      <c r="J196" s="760"/>
      <c r="K196" s="760"/>
      <c r="L196" s="760"/>
      <c r="M196" s="760"/>
      <c r="N196" s="760"/>
      <c r="O196" s="760"/>
      <c r="P196" s="760"/>
      <c r="Q196" s="760"/>
      <c r="R196" s="760"/>
      <c r="S196" s="760"/>
      <c r="T196" s="760"/>
      <c r="U196" s="760"/>
      <c r="V196" s="760"/>
      <c r="W196" s="760"/>
      <c r="X196" s="760"/>
      <c r="Y196" s="760"/>
      <c r="Z196" s="761"/>
      <c r="AA196" s="45"/>
      <c r="AB196" s="538"/>
      <c r="AD196" s="516"/>
    </row>
    <row r="197" spans="1:30" s="519" customFormat="1" ht="30" customHeight="1" thickBot="1" x14ac:dyDescent="0.25">
      <c r="A197" s="342"/>
      <c r="B197" s="230" t="s">
        <v>1106</v>
      </c>
      <c r="C197" s="154" t="s">
        <v>1109</v>
      </c>
      <c r="D197" s="243"/>
      <c r="E197" s="244"/>
      <c r="F197" s="245"/>
      <c r="G197" s="246"/>
      <c r="H197" s="16"/>
      <c r="I197" s="244"/>
      <c r="J197" s="247"/>
      <c r="K197" s="246"/>
      <c r="L197" s="243"/>
      <c r="M197" s="244"/>
      <c r="N197" s="245"/>
      <c r="O197" s="246"/>
      <c r="P197" s="16"/>
      <c r="Q197" s="244"/>
      <c r="R197" s="245"/>
      <c r="S197" s="246"/>
      <c r="T197" s="243"/>
      <c r="U197" s="244"/>
      <c r="V197" s="245"/>
      <c r="W197" s="246"/>
      <c r="X197" s="248"/>
      <c r="Y197" s="248"/>
      <c r="Z197" s="340"/>
      <c r="AA197" s="195"/>
      <c r="AB197" s="539"/>
      <c r="AD197" s="516"/>
    </row>
    <row r="198" spans="1:30" s="519" customFormat="1" ht="45" customHeight="1" x14ac:dyDescent="0.2">
      <c r="A198" s="342"/>
      <c r="B198" s="217" t="s">
        <v>1108</v>
      </c>
      <c r="C198" s="155" t="s">
        <v>1107</v>
      </c>
      <c r="D198" s="586"/>
      <c r="E198" s="587"/>
      <c r="F198" s="586"/>
      <c r="G198" s="587"/>
      <c r="H198" s="586"/>
      <c r="I198" s="587"/>
      <c r="J198" s="586"/>
      <c r="K198" s="587"/>
      <c r="L198" s="586"/>
      <c r="M198" s="587"/>
      <c r="N198" s="586"/>
      <c r="O198" s="587"/>
      <c r="P198" s="586"/>
      <c r="Q198" s="587"/>
      <c r="R198" s="586"/>
      <c r="S198" s="587"/>
      <c r="T198" s="586"/>
      <c r="U198" s="587"/>
      <c r="V198" s="586"/>
      <c r="W198" s="587"/>
      <c r="X198" s="48"/>
      <c r="Y198" s="94">
        <f>IF(OR(D198="s",F198="s",H198="s",J198="s",L198="s",N198="s",P198="s",R198="s",T198="s",V198="s"), 0, IF(OR(D198="a",F198="a",H198="a",J198="a",L198="a",N198="a",P198="a",R198="a",T198="a",V198="a"),Z198,0))</f>
        <v>0</v>
      </c>
      <c r="Z198" s="338">
        <v>10</v>
      </c>
      <c r="AA198" s="195">
        <f>COUNTIF(D198:W198,"a")+COUNTIF(D198:W198,"s")</f>
        <v>0</v>
      </c>
      <c r="AB198" s="536"/>
      <c r="AD198" s="516"/>
    </row>
    <row r="199" spans="1:30" s="519" customFormat="1" ht="67.5" customHeight="1" x14ac:dyDescent="0.2">
      <c r="A199" s="342"/>
      <c r="B199" s="217" t="s">
        <v>1110</v>
      </c>
      <c r="C199" s="155" t="s">
        <v>1113</v>
      </c>
      <c r="D199" s="586"/>
      <c r="E199" s="587"/>
      <c r="F199" s="586"/>
      <c r="G199" s="587"/>
      <c r="H199" s="586"/>
      <c r="I199" s="587"/>
      <c r="J199" s="586"/>
      <c r="K199" s="587"/>
      <c r="L199" s="586"/>
      <c r="M199" s="587"/>
      <c r="N199" s="586"/>
      <c r="O199" s="587"/>
      <c r="P199" s="586"/>
      <c r="Q199" s="587"/>
      <c r="R199" s="586"/>
      <c r="S199" s="587"/>
      <c r="T199" s="586"/>
      <c r="U199" s="587"/>
      <c r="V199" s="586"/>
      <c r="W199" s="587"/>
      <c r="X199" s="48"/>
      <c r="Y199" s="94">
        <f>IF(OR(D199="s",F199="s",H199="s",J199="s",L199="s",N199="s",P199="s",R199="s",T199="s",V199="s"), 0, IF(OR(D199="a",F199="a",H199="a",J199="a",L199="a",N199="a",P199="a",R199="a",T199="a",V199="a"),Z199,0))</f>
        <v>0</v>
      </c>
      <c r="Z199" s="338">
        <v>5</v>
      </c>
      <c r="AA199" s="195">
        <f>COUNTIF(D199:W199,"a")+COUNTIF(D199:W199,"s")</f>
        <v>0</v>
      </c>
      <c r="AB199" s="536"/>
      <c r="AD199" s="516"/>
    </row>
    <row r="200" spans="1:30" s="519" customFormat="1" ht="45" customHeight="1" x14ac:dyDescent="0.2">
      <c r="A200" s="342"/>
      <c r="B200" s="217" t="s">
        <v>1111</v>
      </c>
      <c r="C200" s="155" t="s">
        <v>1114</v>
      </c>
      <c r="D200" s="586"/>
      <c r="E200" s="587"/>
      <c r="F200" s="586"/>
      <c r="G200" s="587"/>
      <c r="H200" s="586"/>
      <c r="I200" s="587"/>
      <c r="J200" s="586"/>
      <c r="K200" s="587"/>
      <c r="L200" s="586"/>
      <c r="M200" s="587"/>
      <c r="N200" s="586"/>
      <c r="O200" s="587"/>
      <c r="P200" s="586"/>
      <c r="Q200" s="587"/>
      <c r="R200" s="586"/>
      <c r="S200" s="587"/>
      <c r="T200" s="586"/>
      <c r="U200" s="587"/>
      <c r="V200" s="586"/>
      <c r="W200" s="587"/>
      <c r="X200" s="48"/>
      <c r="Y200" s="94">
        <f>IF(OR(D200="s",F200="s",H200="s",J200="s",L200="s",N200="s",P200="s",R200="s",T200="s",V200="s"), 0, IF(OR(D200="a",F200="a",H200="a",J200="a",L200="a",N200="a",P200="a",R200="a",T200="a",V200="a"),Z200,0))</f>
        <v>0</v>
      </c>
      <c r="Z200" s="338">
        <v>5</v>
      </c>
      <c r="AA200" s="195">
        <f>COUNTIF(D200:W200,"a")+COUNTIF(D200:W200,"s")</f>
        <v>0</v>
      </c>
      <c r="AB200" s="536"/>
      <c r="AD200" s="516" t="s">
        <v>285</v>
      </c>
    </row>
    <row r="201" spans="1:30" s="519" customFormat="1" ht="45" customHeight="1" thickBot="1" x14ac:dyDescent="0.25">
      <c r="A201" s="342"/>
      <c r="B201" s="217" t="s">
        <v>1112</v>
      </c>
      <c r="C201" s="155" t="s">
        <v>1115</v>
      </c>
      <c r="D201" s="586"/>
      <c r="E201" s="587"/>
      <c r="F201" s="586"/>
      <c r="G201" s="587"/>
      <c r="H201" s="586"/>
      <c r="I201" s="587"/>
      <c r="J201" s="586"/>
      <c r="K201" s="587"/>
      <c r="L201" s="586"/>
      <c r="M201" s="587"/>
      <c r="N201" s="586"/>
      <c r="O201" s="587"/>
      <c r="P201" s="586"/>
      <c r="Q201" s="587"/>
      <c r="R201" s="586"/>
      <c r="S201" s="587"/>
      <c r="T201" s="586"/>
      <c r="U201" s="587"/>
      <c r="V201" s="586"/>
      <c r="W201" s="587"/>
      <c r="X201" s="48"/>
      <c r="Y201" s="94">
        <f>IF(OR(D201="s",F201="s",H201="s",J201="s",L201="s",N201="s",P201="s",R201="s",T201="s",V201="s"), 0, IF(OR(D201="a",F201="a",H201="a",J201="a",L201="a",N201="a",P201="a",R201="a",T201="a",V201="a"),Z201,0))</f>
        <v>0</v>
      </c>
      <c r="Z201" s="338">
        <v>10</v>
      </c>
      <c r="AA201" s="195">
        <f>COUNTIF(D201:W201,"a")+COUNTIF(D201:W201,"s")</f>
        <v>0</v>
      </c>
      <c r="AB201" s="536"/>
      <c r="AD201" s="516"/>
    </row>
    <row r="202" spans="1:30" s="519" customFormat="1" ht="17.45" customHeight="1" thickTop="1" thickBot="1" x14ac:dyDescent="0.25">
      <c r="A202" s="342"/>
      <c r="B202" s="213"/>
      <c r="C202" s="127"/>
      <c r="D202" s="597" t="s">
        <v>288</v>
      </c>
      <c r="E202" s="598"/>
      <c r="F202" s="598"/>
      <c r="G202" s="598"/>
      <c r="H202" s="598"/>
      <c r="I202" s="598"/>
      <c r="J202" s="598"/>
      <c r="K202" s="598"/>
      <c r="L202" s="598"/>
      <c r="M202" s="598"/>
      <c r="N202" s="598"/>
      <c r="O202" s="598"/>
      <c r="P202" s="598"/>
      <c r="Q202" s="598"/>
      <c r="R202" s="598"/>
      <c r="S202" s="598"/>
      <c r="T202" s="598"/>
      <c r="U202" s="598"/>
      <c r="V202" s="598"/>
      <c r="W202" s="598"/>
      <c r="X202" s="635"/>
      <c r="Y202" s="9">
        <f>SUM(Y198:Y201)</f>
        <v>0</v>
      </c>
      <c r="Z202" s="339">
        <f>SUM(Z198:Z201)</f>
        <v>30</v>
      </c>
      <c r="AA202" s="195"/>
      <c r="AB202" s="539"/>
      <c r="AD202" s="516"/>
    </row>
    <row r="203" spans="1:30" s="519" customFormat="1" ht="21.6" customHeight="1" thickBot="1" x14ac:dyDescent="0.25">
      <c r="A203" s="328"/>
      <c r="B203" s="250"/>
      <c r="C203" s="156"/>
      <c r="D203" s="584"/>
      <c r="E203" s="585"/>
      <c r="F203" s="617">
        <v>5</v>
      </c>
      <c r="G203" s="618"/>
      <c r="H203" s="618"/>
      <c r="I203" s="618"/>
      <c r="J203" s="618"/>
      <c r="K203" s="618"/>
      <c r="L203" s="618"/>
      <c r="M203" s="618"/>
      <c r="N203" s="618"/>
      <c r="O203" s="618"/>
      <c r="P203" s="618"/>
      <c r="Q203" s="618"/>
      <c r="R203" s="618"/>
      <c r="S203" s="618"/>
      <c r="T203" s="618"/>
      <c r="U203" s="618"/>
      <c r="V203" s="618"/>
      <c r="W203" s="618"/>
      <c r="X203" s="618"/>
      <c r="Y203" s="618"/>
      <c r="Z203" s="619"/>
      <c r="AA203" s="195"/>
      <c r="AB203" s="539"/>
      <c r="AD203" s="516"/>
    </row>
    <row r="204" spans="1:30" ht="30" customHeight="1" thickBot="1" x14ac:dyDescent="0.25">
      <c r="A204" s="321"/>
      <c r="B204" s="212" t="s">
        <v>214</v>
      </c>
      <c r="C204" s="181" t="s">
        <v>561</v>
      </c>
      <c r="D204" s="170"/>
      <c r="E204" s="167"/>
      <c r="F204" s="416" t="s">
        <v>287</v>
      </c>
      <c r="G204" s="171"/>
      <c r="H204" s="416" t="s">
        <v>287</v>
      </c>
      <c r="I204" s="167"/>
      <c r="J204" s="416" t="s">
        <v>287</v>
      </c>
      <c r="K204" s="171"/>
      <c r="L204" s="168"/>
      <c r="M204" s="167"/>
      <c r="N204" s="170"/>
      <c r="O204" s="171"/>
      <c r="P204" s="168"/>
      <c r="Q204" s="167"/>
      <c r="R204" s="170"/>
      <c r="S204" s="171"/>
      <c r="T204" s="168"/>
      <c r="U204" s="167"/>
      <c r="V204" s="170"/>
      <c r="W204" s="171"/>
      <c r="X204" s="172"/>
      <c r="Y204" s="172"/>
      <c r="Z204" s="335"/>
      <c r="AA204" s="45"/>
      <c r="AD204" s="516"/>
    </row>
    <row r="205" spans="1:30" ht="30" customHeight="1" x14ac:dyDescent="0.2">
      <c r="A205" s="342"/>
      <c r="B205" s="217"/>
      <c r="C205" s="484" t="s">
        <v>1067</v>
      </c>
      <c r="D205" s="731"/>
      <c r="E205" s="731"/>
      <c r="F205" s="731"/>
      <c r="G205" s="731"/>
      <c r="H205" s="731"/>
      <c r="I205" s="731"/>
      <c r="J205" s="731"/>
      <c r="K205" s="731"/>
      <c r="L205" s="731"/>
      <c r="M205" s="731"/>
      <c r="N205" s="731"/>
      <c r="O205" s="731"/>
      <c r="P205" s="731"/>
      <c r="Q205" s="731"/>
      <c r="R205" s="731"/>
      <c r="S205" s="731"/>
      <c r="T205" s="731"/>
      <c r="U205" s="731"/>
      <c r="V205" s="731"/>
      <c r="W205" s="731"/>
      <c r="X205" s="731"/>
      <c r="Y205" s="731"/>
      <c r="Z205" s="732"/>
      <c r="AA205" s="45"/>
    </row>
    <row r="206" spans="1:30" ht="45" customHeight="1" x14ac:dyDescent="0.2">
      <c r="A206" s="342"/>
      <c r="B206" s="208" t="s">
        <v>551</v>
      </c>
      <c r="C206" s="151" t="s">
        <v>1056</v>
      </c>
      <c r="D206" s="586"/>
      <c r="E206" s="587"/>
      <c r="F206" s="586"/>
      <c r="G206" s="587"/>
      <c r="H206" s="586"/>
      <c r="I206" s="587"/>
      <c r="J206" s="586"/>
      <c r="K206" s="587"/>
      <c r="L206" s="586"/>
      <c r="M206" s="587"/>
      <c r="N206" s="586"/>
      <c r="O206" s="587"/>
      <c r="P206" s="586"/>
      <c r="Q206" s="587"/>
      <c r="R206" s="586"/>
      <c r="S206" s="587"/>
      <c r="T206" s="586"/>
      <c r="U206" s="587"/>
      <c r="V206" s="586"/>
      <c r="W206" s="587"/>
      <c r="X206" s="44"/>
      <c r="Y206" s="96">
        <f>IF(OR(D206="s",F206="s",H206="s",J206="s",L206="s",N206="s",P206="s",R206="s",T206="s",V206="s"), 0, IF(OR(D206="a",F206="a",H206="a",J206="a",L206="a",N206="a",P206="a",R206="a",T206="a",V206="a"),Z206,0))</f>
        <v>0</v>
      </c>
      <c r="Z206" s="338">
        <v>5</v>
      </c>
      <c r="AA206" s="45">
        <f>COUNTIF(D206:W206,"a")+COUNTIF(D206:W206,"s")</f>
        <v>0</v>
      </c>
      <c r="AB206" s="536"/>
      <c r="AD206" s="516"/>
    </row>
    <row r="207" spans="1:30" ht="67.5" customHeight="1" x14ac:dyDescent="0.2">
      <c r="A207" s="342"/>
      <c r="B207" s="208" t="s">
        <v>557</v>
      </c>
      <c r="C207" s="151" t="s">
        <v>1117</v>
      </c>
      <c r="D207" s="586"/>
      <c r="E207" s="587"/>
      <c r="F207" s="586"/>
      <c r="G207" s="587"/>
      <c r="H207" s="586"/>
      <c r="I207" s="587"/>
      <c r="J207" s="586"/>
      <c r="K207" s="587"/>
      <c r="L207" s="586"/>
      <c r="M207" s="587"/>
      <c r="N207" s="586"/>
      <c r="O207" s="587"/>
      <c r="P207" s="586"/>
      <c r="Q207" s="587"/>
      <c r="R207" s="586"/>
      <c r="S207" s="587"/>
      <c r="T207" s="586"/>
      <c r="U207" s="587"/>
      <c r="V207" s="586"/>
      <c r="W207" s="587"/>
      <c r="X207" s="44"/>
      <c r="Y207" s="96">
        <f>IF(OR(D207="s",F207="s",H207="s",J207="s",L207="s",N207="s",P207="s",R207="s",T207="s",V207="s"), 0, IF(OR(D207="a",F207="a",H207="a",J207="a",L207="a",N207="a",P207="a",R207="a",T207="a",V207="a"),Z207,0))</f>
        <v>0</v>
      </c>
      <c r="Z207" s="338">
        <v>5</v>
      </c>
      <c r="AA207" s="45">
        <f>COUNTIF(D207:W207,"a")+COUNTIF(D207:W207,"s")</f>
        <v>0</v>
      </c>
      <c r="AB207" s="536"/>
      <c r="AD207" s="516"/>
    </row>
    <row r="208" spans="1:30" ht="30" customHeight="1" x14ac:dyDescent="0.2">
      <c r="A208" s="342"/>
      <c r="B208" s="217"/>
      <c r="C208" s="484" t="s">
        <v>1057</v>
      </c>
      <c r="D208" s="731"/>
      <c r="E208" s="731"/>
      <c r="F208" s="731"/>
      <c r="G208" s="731"/>
      <c r="H208" s="731"/>
      <c r="I208" s="731"/>
      <c r="J208" s="731"/>
      <c r="K208" s="731"/>
      <c r="L208" s="731"/>
      <c r="M208" s="731"/>
      <c r="N208" s="731"/>
      <c r="O208" s="731"/>
      <c r="P208" s="731"/>
      <c r="Q208" s="731"/>
      <c r="R208" s="731"/>
      <c r="S208" s="731"/>
      <c r="T208" s="731"/>
      <c r="U208" s="731"/>
      <c r="V208" s="731"/>
      <c r="W208" s="731"/>
      <c r="X208" s="731"/>
      <c r="Y208" s="731"/>
      <c r="Z208" s="732"/>
      <c r="AA208" s="45"/>
    </row>
    <row r="209" spans="1:30" ht="30" customHeight="1" x14ac:dyDescent="0.2">
      <c r="A209" s="342"/>
      <c r="B209" s="217"/>
      <c r="C209" s="484" t="s">
        <v>1068</v>
      </c>
      <c r="D209" s="731"/>
      <c r="E209" s="731"/>
      <c r="F209" s="731"/>
      <c r="G209" s="731"/>
      <c r="H209" s="731"/>
      <c r="I209" s="731"/>
      <c r="J209" s="731"/>
      <c r="K209" s="731"/>
      <c r="L209" s="731"/>
      <c r="M209" s="731"/>
      <c r="N209" s="731"/>
      <c r="O209" s="731"/>
      <c r="P209" s="731"/>
      <c r="Q209" s="731"/>
      <c r="R209" s="731"/>
      <c r="S209" s="731"/>
      <c r="T209" s="731"/>
      <c r="U209" s="731"/>
      <c r="V209" s="731"/>
      <c r="W209" s="731"/>
      <c r="X209" s="731"/>
      <c r="Y209" s="731"/>
      <c r="Z209" s="732"/>
      <c r="AA209" s="45"/>
    </row>
    <row r="210" spans="1:30" ht="45" customHeight="1" x14ac:dyDescent="0.2">
      <c r="A210" s="342"/>
      <c r="B210" s="208" t="s">
        <v>558</v>
      </c>
      <c r="C210" s="151" t="s">
        <v>559</v>
      </c>
      <c r="D210" s="586"/>
      <c r="E210" s="587"/>
      <c r="F210" s="586"/>
      <c r="G210" s="587"/>
      <c r="H210" s="586"/>
      <c r="I210" s="587"/>
      <c r="J210" s="586"/>
      <c r="K210" s="587"/>
      <c r="L210" s="586"/>
      <c r="M210" s="587"/>
      <c r="N210" s="586"/>
      <c r="O210" s="587"/>
      <c r="P210" s="586"/>
      <c r="Q210" s="587"/>
      <c r="R210" s="586"/>
      <c r="S210" s="587"/>
      <c r="T210" s="586"/>
      <c r="U210" s="587"/>
      <c r="V210" s="586"/>
      <c r="W210" s="587"/>
      <c r="X210" s="44"/>
      <c r="Y210" s="96">
        <f>IF(OR(D210="s",F210="s",H210="s",J210="s",L210="s",N210="s",P210="s",R210="s",T210="s",V210="s"), 0, IF(OR(D210="a",F210="a",H210="a",J210="a",L210="a",N210="a",P210="a",R210="a",T210="a",V210="a"),Z210,0))</f>
        <v>0</v>
      </c>
      <c r="Z210" s="338">
        <v>10</v>
      </c>
      <c r="AA210" s="45">
        <f>COUNTIF(D210:W210,"a")+COUNTIF(D210:W210,"s")</f>
        <v>0</v>
      </c>
      <c r="AB210" s="536"/>
      <c r="AD210" s="516" t="s">
        <v>285</v>
      </c>
    </row>
    <row r="211" spans="1:30" ht="30" customHeight="1" x14ac:dyDescent="0.2">
      <c r="A211" s="342"/>
      <c r="B211" s="217"/>
      <c r="C211" s="484" t="s">
        <v>1058</v>
      </c>
      <c r="D211" s="731"/>
      <c r="E211" s="731"/>
      <c r="F211" s="731"/>
      <c r="G211" s="731"/>
      <c r="H211" s="731"/>
      <c r="I211" s="731"/>
      <c r="J211" s="731"/>
      <c r="K211" s="731"/>
      <c r="L211" s="731"/>
      <c r="M211" s="731"/>
      <c r="N211" s="731"/>
      <c r="O211" s="731"/>
      <c r="P211" s="731"/>
      <c r="Q211" s="731"/>
      <c r="R211" s="731"/>
      <c r="S211" s="731"/>
      <c r="T211" s="731"/>
      <c r="U211" s="731"/>
      <c r="V211" s="731"/>
      <c r="W211" s="731"/>
      <c r="X211" s="731"/>
      <c r="Y211" s="731"/>
      <c r="Z211" s="732"/>
      <c r="AA211" s="45"/>
    </row>
    <row r="212" spans="1:30" ht="45" customHeight="1" x14ac:dyDescent="0.15">
      <c r="A212" s="342"/>
      <c r="B212" s="208" t="s">
        <v>560</v>
      </c>
      <c r="C212" s="151" t="s">
        <v>1059</v>
      </c>
      <c r="D212" s="555"/>
      <c r="E212" s="556"/>
      <c r="F212" s="555"/>
      <c r="G212" s="556"/>
      <c r="H212" s="555"/>
      <c r="I212" s="556"/>
      <c r="J212" s="555"/>
      <c r="K212" s="556"/>
      <c r="L212" s="555"/>
      <c r="M212" s="556"/>
      <c r="N212" s="555"/>
      <c r="O212" s="556"/>
      <c r="P212" s="555"/>
      <c r="Q212" s="556"/>
      <c r="R212" s="555"/>
      <c r="S212" s="556"/>
      <c r="T212" s="555"/>
      <c r="U212" s="556"/>
      <c r="V212" s="555"/>
      <c r="W212" s="556"/>
      <c r="X212" s="44"/>
      <c r="Y212" s="96">
        <f>IF(OR(D212="s",F212="s",H212="s",J212="s",L212="s",N212="s",P212="s",R212="s",T212="s",V212="s"), 0, IF(OR(D212="a",F212="a",H212="a",J212="a",L212="a",N212="a",P212="a",R212="a",T212="a",V212="a"),Z212,0))</f>
        <v>0</v>
      </c>
      <c r="Z212" s="346">
        <v>10</v>
      </c>
      <c r="AA212" s="45">
        <f>COUNTIF(D212:W212,"a")+COUNTIF(D212:W212,"s")</f>
        <v>0</v>
      </c>
      <c r="AB212" s="536"/>
      <c r="AD212" s="516" t="s">
        <v>285</v>
      </c>
    </row>
    <row r="213" spans="1:30" ht="30" customHeight="1" x14ac:dyDescent="0.2">
      <c r="A213" s="342"/>
      <c r="B213" s="217"/>
      <c r="C213" s="484" t="s">
        <v>1060</v>
      </c>
      <c r="D213" s="731"/>
      <c r="E213" s="731"/>
      <c r="F213" s="731"/>
      <c r="G213" s="731"/>
      <c r="H213" s="731"/>
      <c r="I213" s="731"/>
      <c r="J213" s="731"/>
      <c r="K213" s="731"/>
      <c r="L213" s="731"/>
      <c r="M213" s="731"/>
      <c r="N213" s="731"/>
      <c r="O213" s="731"/>
      <c r="P213" s="731"/>
      <c r="Q213" s="731"/>
      <c r="R213" s="731"/>
      <c r="S213" s="731"/>
      <c r="T213" s="731"/>
      <c r="U213" s="731"/>
      <c r="V213" s="731"/>
      <c r="W213" s="731"/>
      <c r="X213" s="731"/>
      <c r="Y213" s="731"/>
      <c r="Z213" s="732"/>
      <c r="AA213" s="45"/>
    </row>
    <row r="214" spans="1:30" ht="27.95" customHeight="1" x14ac:dyDescent="0.2">
      <c r="A214" s="342"/>
      <c r="B214" s="208" t="s">
        <v>555</v>
      </c>
      <c r="C214" s="151" t="s">
        <v>556</v>
      </c>
      <c r="D214" s="586"/>
      <c r="E214" s="587"/>
      <c r="F214" s="586"/>
      <c r="G214" s="587"/>
      <c r="H214" s="586"/>
      <c r="I214" s="587"/>
      <c r="J214" s="586"/>
      <c r="K214" s="587"/>
      <c r="L214" s="586"/>
      <c r="M214" s="587"/>
      <c r="N214" s="586"/>
      <c r="O214" s="587"/>
      <c r="P214" s="586"/>
      <c r="Q214" s="587"/>
      <c r="R214" s="586"/>
      <c r="S214" s="587"/>
      <c r="T214" s="586"/>
      <c r="U214" s="587"/>
      <c r="V214" s="586"/>
      <c r="W214" s="587"/>
      <c r="X214" s="44"/>
      <c r="Y214" s="96">
        <f t="shared" ref="Y214:Y219" si="14">IF(OR(D214="s",F214="s",H214="s",J214="s",L214="s",N214="s",P214="s",R214="s",T214="s",V214="s"), 0, IF(OR(D214="a",F214="a",H214="a",J214="a",L214="a",N214="a",P214="a",R214="a",T214="a",V214="a"),Z214,0))</f>
        <v>0</v>
      </c>
      <c r="Z214" s="338">
        <v>10</v>
      </c>
      <c r="AA214" s="45">
        <f t="shared" ref="AA214:AA219" si="15">COUNTIF(D214:W214,"a")+COUNTIF(D214:W214,"s")</f>
        <v>0</v>
      </c>
      <c r="AB214" s="536"/>
      <c r="AD214" s="516"/>
    </row>
    <row r="215" spans="1:30" ht="67.7" customHeight="1" x14ac:dyDescent="0.2">
      <c r="A215" s="342"/>
      <c r="B215" s="208" t="s">
        <v>1062</v>
      </c>
      <c r="C215" s="151" t="s">
        <v>1066</v>
      </c>
      <c r="D215" s="586"/>
      <c r="E215" s="587"/>
      <c r="F215" s="586"/>
      <c r="G215" s="587"/>
      <c r="H215" s="586"/>
      <c r="I215" s="587"/>
      <c r="J215" s="586"/>
      <c r="K215" s="587"/>
      <c r="L215" s="586"/>
      <c r="M215" s="587"/>
      <c r="N215" s="586"/>
      <c r="O215" s="587"/>
      <c r="P215" s="586"/>
      <c r="Q215" s="587"/>
      <c r="R215" s="586"/>
      <c r="S215" s="587"/>
      <c r="T215" s="586"/>
      <c r="U215" s="587"/>
      <c r="V215" s="586"/>
      <c r="W215" s="587"/>
      <c r="X215" s="44"/>
      <c r="Y215" s="96">
        <f t="shared" si="14"/>
        <v>0</v>
      </c>
      <c r="Z215" s="338">
        <v>10</v>
      </c>
      <c r="AA215" s="45">
        <f t="shared" si="15"/>
        <v>0</v>
      </c>
      <c r="AB215" s="536"/>
      <c r="AD215" s="516"/>
    </row>
    <row r="216" spans="1:30" ht="67.7" customHeight="1" x14ac:dyDescent="0.2">
      <c r="A216" s="342"/>
      <c r="B216" s="208" t="s">
        <v>1063</v>
      </c>
      <c r="C216" s="151" t="s">
        <v>1069</v>
      </c>
      <c r="D216" s="586"/>
      <c r="E216" s="587"/>
      <c r="F216" s="586"/>
      <c r="G216" s="587"/>
      <c r="H216" s="586"/>
      <c r="I216" s="587"/>
      <c r="J216" s="586"/>
      <c r="K216" s="587"/>
      <c r="L216" s="586"/>
      <c r="M216" s="587"/>
      <c r="N216" s="586"/>
      <c r="O216" s="587"/>
      <c r="P216" s="586"/>
      <c r="Q216" s="587"/>
      <c r="R216" s="586"/>
      <c r="S216" s="587"/>
      <c r="T216" s="586"/>
      <c r="U216" s="587"/>
      <c r="V216" s="586"/>
      <c r="W216" s="587"/>
      <c r="X216" s="44"/>
      <c r="Y216" s="96">
        <f t="shared" si="14"/>
        <v>0</v>
      </c>
      <c r="Z216" s="338">
        <v>5</v>
      </c>
      <c r="AA216" s="45">
        <f t="shared" si="15"/>
        <v>0</v>
      </c>
      <c r="AB216" s="536"/>
      <c r="AD216" s="516"/>
    </row>
    <row r="217" spans="1:30" ht="45" customHeight="1" x14ac:dyDescent="0.2">
      <c r="A217" s="342"/>
      <c r="B217" s="208" t="s">
        <v>1064</v>
      </c>
      <c r="C217" s="151" t="s">
        <v>1078</v>
      </c>
      <c r="D217" s="586"/>
      <c r="E217" s="587"/>
      <c r="F217" s="586"/>
      <c r="G217" s="587"/>
      <c r="H217" s="586"/>
      <c r="I217" s="587"/>
      <c r="J217" s="586"/>
      <c r="K217" s="587"/>
      <c r="L217" s="586"/>
      <c r="M217" s="587"/>
      <c r="N217" s="586"/>
      <c r="O217" s="587"/>
      <c r="P217" s="586"/>
      <c r="Q217" s="587"/>
      <c r="R217" s="586"/>
      <c r="S217" s="587"/>
      <c r="T217" s="586"/>
      <c r="U217" s="587"/>
      <c r="V217" s="586"/>
      <c r="W217" s="587"/>
      <c r="X217" s="44"/>
      <c r="Y217" s="96">
        <f t="shared" si="14"/>
        <v>0</v>
      </c>
      <c r="Z217" s="338">
        <v>5</v>
      </c>
      <c r="AA217" s="45">
        <f t="shared" si="15"/>
        <v>0</v>
      </c>
      <c r="AB217" s="536"/>
      <c r="AD217" s="516"/>
    </row>
    <row r="218" spans="1:30" ht="67.5" customHeight="1" x14ac:dyDescent="0.2">
      <c r="A218" s="342"/>
      <c r="B218" s="208" t="s">
        <v>1065</v>
      </c>
      <c r="C218" s="151" t="s">
        <v>1116</v>
      </c>
      <c r="D218" s="586"/>
      <c r="E218" s="587"/>
      <c r="F218" s="586"/>
      <c r="G218" s="587"/>
      <c r="H218" s="586"/>
      <c r="I218" s="587"/>
      <c r="J218" s="586"/>
      <c r="K218" s="587"/>
      <c r="L218" s="586"/>
      <c r="M218" s="587"/>
      <c r="N218" s="586"/>
      <c r="O218" s="587"/>
      <c r="P218" s="586"/>
      <c r="Q218" s="587"/>
      <c r="R218" s="586"/>
      <c r="S218" s="587"/>
      <c r="T218" s="586"/>
      <c r="U218" s="587"/>
      <c r="V218" s="586"/>
      <c r="W218" s="587"/>
      <c r="X218" s="44"/>
      <c r="Y218" s="96">
        <f t="shared" si="14"/>
        <v>0</v>
      </c>
      <c r="Z218" s="338">
        <v>5</v>
      </c>
      <c r="AA218" s="45">
        <f t="shared" si="15"/>
        <v>0</v>
      </c>
      <c r="AB218" s="536"/>
      <c r="AD218" s="516"/>
    </row>
    <row r="219" spans="1:30" ht="126" customHeight="1" x14ac:dyDescent="0.2">
      <c r="A219" s="342" t="s">
        <v>228</v>
      </c>
      <c r="B219" s="208" t="s">
        <v>1164</v>
      </c>
      <c r="C219" s="151" t="s">
        <v>1165</v>
      </c>
      <c r="D219" s="586"/>
      <c r="E219" s="587"/>
      <c r="F219" s="586"/>
      <c r="G219" s="587"/>
      <c r="H219" s="586"/>
      <c r="I219" s="587"/>
      <c r="J219" s="586"/>
      <c r="K219" s="587"/>
      <c r="L219" s="586"/>
      <c r="M219" s="587"/>
      <c r="N219" s="586"/>
      <c r="O219" s="587"/>
      <c r="P219" s="586"/>
      <c r="Q219" s="587"/>
      <c r="R219" s="586"/>
      <c r="S219" s="587"/>
      <c r="T219" s="586"/>
      <c r="U219" s="587"/>
      <c r="V219" s="586"/>
      <c r="W219" s="587"/>
      <c r="X219" s="48"/>
      <c r="Y219" s="96">
        <f t="shared" si="14"/>
        <v>0</v>
      </c>
      <c r="Z219" s="338">
        <v>5</v>
      </c>
      <c r="AA219" s="45">
        <f t="shared" si="15"/>
        <v>0</v>
      </c>
      <c r="AB219" s="541"/>
      <c r="AD219" s="516"/>
    </row>
    <row r="220" spans="1:30" ht="30" customHeight="1" x14ac:dyDescent="0.2">
      <c r="A220" s="342"/>
      <c r="B220" s="217"/>
      <c r="C220" s="484" t="s">
        <v>1053</v>
      </c>
      <c r="D220" s="731"/>
      <c r="E220" s="731"/>
      <c r="F220" s="731"/>
      <c r="G220" s="731"/>
      <c r="H220" s="731"/>
      <c r="I220" s="731"/>
      <c r="J220" s="731"/>
      <c r="K220" s="731"/>
      <c r="L220" s="731"/>
      <c r="M220" s="731"/>
      <c r="N220" s="731"/>
      <c r="O220" s="731"/>
      <c r="P220" s="731"/>
      <c r="Q220" s="731"/>
      <c r="R220" s="731"/>
      <c r="S220" s="731"/>
      <c r="T220" s="731"/>
      <c r="U220" s="731"/>
      <c r="V220" s="731"/>
      <c r="W220" s="731"/>
      <c r="X220" s="731"/>
      <c r="Y220" s="731"/>
      <c r="Z220" s="732"/>
      <c r="AA220" s="45"/>
    </row>
    <row r="221" spans="1:30" ht="45" customHeight="1" x14ac:dyDescent="0.2">
      <c r="A221" s="342"/>
      <c r="B221" s="208" t="s">
        <v>550</v>
      </c>
      <c r="C221" s="151" t="s">
        <v>1070</v>
      </c>
      <c r="D221" s="588"/>
      <c r="E221" s="589"/>
      <c r="F221" s="588"/>
      <c r="G221" s="589"/>
      <c r="H221" s="588"/>
      <c r="I221" s="589"/>
      <c r="J221" s="588"/>
      <c r="K221" s="589"/>
      <c r="L221" s="588"/>
      <c r="M221" s="589"/>
      <c r="N221" s="588"/>
      <c r="O221" s="589"/>
      <c r="P221" s="588"/>
      <c r="Q221" s="589"/>
      <c r="R221" s="588"/>
      <c r="S221" s="589"/>
      <c r="T221" s="588"/>
      <c r="U221" s="589"/>
      <c r="V221" s="588"/>
      <c r="W221" s="589"/>
      <c r="X221" s="44"/>
      <c r="Y221" s="96">
        <f>IF(OR(D221="s",F221="s",H221="s",J221="s",L221="s",N221="s",P221="s",R221="s",T221="s",V221="s"), 0, IF(OR(D221="a",F221="a",H221="a",J221="a",L221="a",N221="a",P221="a",R221="a",T221="a",V221="a"),Z221,0))</f>
        <v>0</v>
      </c>
      <c r="Z221" s="338">
        <v>5</v>
      </c>
      <c r="AA221" s="45">
        <f>COUNTIF(D221:W221,"a")+COUNTIF(D221:W221,"s")</f>
        <v>0</v>
      </c>
      <c r="AB221" s="536"/>
      <c r="AD221" s="516" t="s">
        <v>285</v>
      </c>
    </row>
    <row r="222" spans="1:30" ht="45" customHeight="1" x14ac:dyDescent="0.2">
      <c r="A222" s="342"/>
      <c r="B222" s="208" t="s">
        <v>552</v>
      </c>
      <c r="C222" s="151" t="s">
        <v>1061</v>
      </c>
      <c r="D222" s="586"/>
      <c r="E222" s="587"/>
      <c r="F222" s="586"/>
      <c r="G222" s="587"/>
      <c r="H222" s="586"/>
      <c r="I222" s="587"/>
      <c r="J222" s="586"/>
      <c r="K222" s="587"/>
      <c r="L222" s="586"/>
      <c r="M222" s="587"/>
      <c r="N222" s="586"/>
      <c r="O222" s="587"/>
      <c r="P222" s="586"/>
      <c r="Q222" s="587"/>
      <c r="R222" s="586"/>
      <c r="S222" s="587"/>
      <c r="T222" s="586"/>
      <c r="U222" s="587"/>
      <c r="V222" s="586"/>
      <c r="W222" s="587"/>
      <c r="X222" s="44"/>
      <c r="Y222" s="96">
        <f>IF(OR(D222="s",F222="s",H222="s",J222="s",L222="s",N222="s",P222="s",R222="s",T222="s",V222="s"), 0, IF(OR(D222="a",F222="a",H222="a",J222="a",L222="a",N222="a",P222="a",R222="a",T222="a",V222="a"),Z222,0))</f>
        <v>0</v>
      </c>
      <c r="Z222" s="338">
        <v>5</v>
      </c>
      <c r="AA222" s="45">
        <f>COUNTIF(D222:W222,"a")+COUNTIF(D222:W222,"s")</f>
        <v>0</v>
      </c>
      <c r="AB222" s="536"/>
      <c r="AD222" s="516"/>
    </row>
    <row r="223" spans="1:30" ht="45" customHeight="1" thickBot="1" x14ac:dyDescent="0.25">
      <c r="A223" s="342"/>
      <c r="B223" s="208" t="s">
        <v>553</v>
      </c>
      <c r="C223" s="151" t="s">
        <v>554</v>
      </c>
      <c r="D223" s="586"/>
      <c r="E223" s="587"/>
      <c r="F223" s="586"/>
      <c r="G223" s="587"/>
      <c r="H223" s="586"/>
      <c r="I223" s="587"/>
      <c r="J223" s="586"/>
      <c r="K223" s="587"/>
      <c r="L223" s="586"/>
      <c r="M223" s="587"/>
      <c r="N223" s="586"/>
      <c r="O223" s="587"/>
      <c r="P223" s="586"/>
      <c r="Q223" s="587"/>
      <c r="R223" s="586"/>
      <c r="S223" s="587"/>
      <c r="T223" s="586"/>
      <c r="U223" s="587"/>
      <c r="V223" s="586"/>
      <c r="W223" s="587"/>
      <c r="X223" s="44"/>
      <c r="Y223" s="96">
        <f>IF(OR(D223="s",F223="s",H223="s",J223="s",L223="s",N223="s",P223="s",R223="s",T223="s",V223="s"), 0, IF(OR(D223="a",F223="a",H223="a",J223="a",L223="a",N223="a",P223="a",R223="a",T223="a",V223="a"),Z223,0))</f>
        <v>0</v>
      </c>
      <c r="Z223" s="338">
        <v>5</v>
      </c>
      <c r="AA223" s="45">
        <f>COUNTIF(D223:W223,"a")+COUNTIF(D223:W223,"s")</f>
        <v>0</v>
      </c>
      <c r="AB223" s="536"/>
      <c r="AD223" s="516" t="s">
        <v>285</v>
      </c>
    </row>
    <row r="224" spans="1:30" ht="21" customHeight="1" thickTop="1" thickBot="1" x14ac:dyDescent="0.25">
      <c r="A224" s="342"/>
      <c r="B224" s="83"/>
      <c r="C224" s="126"/>
      <c r="D224" s="597" t="s">
        <v>288</v>
      </c>
      <c r="E224" s="598"/>
      <c r="F224" s="598"/>
      <c r="G224" s="598"/>
      <c r="H224" s="598"/>
      <c r="I224" s="598"/>
      <c r="J224" s="598"/>
      <c r="K224" s="598"/>
      <c r="L224" s="598"/>
      <c r="M224" s="598"/>
      <c r="N224" s="598"/>
      <c r="O224" s="598"/>
      <c r="P224" s="598"/>
      <c r="Q224" s="598"/>
      <c r="R224" s="598"/>
      <c r="S224" s="598"/>
      <c r="T224" s="598"/>
      <c r="U224" s="598"/>
      <c r="V224" s="598"/>
      <c r="W224" s="598"/>
      <c r="X224" s="599"/>
      <c r="Y224" s="85">
        <f>SUM(Y206:Y223)</f>
        <v>0</v>
      </c>
      <c r="Z224" s="339">
        <f>SUM(Z206:Z223)</f>
        <v>85</v>
      </c>
      <c r="AA224" s="45"/>
      <c r="AD224" s="516"/>
    </row>
    <row r="225" spans="1:30" ht="21" customHeight="1" thickBot="1" x14ac:dyDescent="0.25">
      <c r="A225" s="328"/>
      <c r="B225" s="173"/>
      <c r="C225" s="284"/>
      <c r="D225" s="584"/>
      <c r="E225" s="585"/>
      <c r="F225" s="756">
        <v>30</v>
      </c>
      <c r="G225" s="757"/>
      <c r="H225" s="757"/>
      <c r="I225" s="757"/>
      <c r="J225" s="757"/>
      <c r="K225" s="757"/>
      <c r="L225" s="757"/>
      <c r="M225" s="757"/>
      <c r="N225" s="757"/>
      <c r="O225" s="757"/>
      <c r="P225" s="757"/>
      <c r="Q225" s="757"/>
      <c r="R225" s="757"/>
      <c r="S225" s="757"/>
      <c r="T225" s="757"/>
      <c r="U225" s="757"/>
      <c r="V225" s="757"/>
      <c r="W225" s="757"/>
      <c r="X225" s="757"/>
      <c r="Y225" s="757"/>
      <c r="Z225" s="758"/>
      <c r="AA225" s="45"/>
      <c r="AD225" s="516"/>
    </row>
    <row r="226" spans="1:30" ht="30" customHeight="1" thickBot="1" x14ac:dyDescent="0.25">
      <c r="A226" s="321"/>
      <c r="B226" s="215">
        <v>5410</v>
      </c>
      <c r="C226" s="160" t="s">
        <v>411</v>
      </c>
      <c r="D226" s="256"/>
      <c r="E226" s="257"/>
      <c r="F226" s="256" t="s">
        <v>287</v>
      </c>
      <c r="G226" s="257"/>
      <c r="H226" s="256" t="s">
        <v>287</v>
      </c>
      <c r="I226" s="257"/>
      <c r="J226" s="256"/>
      <c r="K226" s="257"/>
      <c r="L226" s="256"/>
      <c r="M226" s="257"/>
      <c r="N226" s="256"/>
      <c r="O226" s="257"/>
      <c r="P226" s="256"/>
      <c r="Q226" s="257"/>
      <c r="R226" s="256"/>
      <c r="S226" s="257"/>
      <c r="T226" s="256"/>
      <c r="U226" s="257"/>
      <c r="V226" s="256"/>
      <c r="W226" s="257"/>
      <c r="X226" s="255"/>
      <c r="Y226" s="255"/>
      <c r="Z226" s="335"/>
      <c r="AA226" s="195"/>
      <c r="AD226" s="516"/>
    </row>
    <row r="227" spans="1:30" ht="30" customHeight="1" x14ac:dyDescent="0.2">
      <c r="A227" s="321"/>
      <c r="B227" s="95"/>
      <c r="C227" s="485" t="s">
        <v>763</v>
      </c>
      <c r="D227" s="795"/>
      <c r="E227" s="795"/>
      <c r="F227" s="795"/>
      <c r="G227" s="795"/>
      <c r="H227" s="795"/>
      <c r="I227" s="795"/>
      <c r="J227" s="795"/>
      <c r="K227" s="795"/>
      <c r="L227" s="795"/>
      <c r="M227" s="795"/>
      <c r="N227" s="795"/>
      <c r="O227" s="795"/>
      <c r="P227" s="795"/>
      <c r="Q227" s="795"/>
      <c r="R227" s="795"/>
      <c r="S227" s="795"/>
      <c r="T227" s="795"/>
      <c r="U227" s="795"/>
      <c r="V227" s="795"/>
      <c r="W227" s="795"/>
      <c r="X227" s="795"/>
      <c r="Y227" s="795"/>
      <c r="Z227" s="796"/>
      <c r="AA227" s="195"/>
      <c r="AD227" s="516"/>
    </row>
    <row r="228" spans="1:30" ht="45" customHeight="1" x14ac:dyDescent="0.2">
      <c r="A228" s="349"/>
      <c r="B228" s="217" t="s">
        <v>756</v>
      </c>
      <c r="C228" s="422" t="s">
        <v>757</v>
      </c>
      <c r="D228" s="608"/>
      <c r="E228" s="609"/>
      <c r="F228" s="608"/>
      <c r="G228" s="609"/>
      <c r="H228" s="608"/>
      <c r="I228" s="609"/>
      <c r="J228" s="608"/>
      <c r="K228" s="609"/>
      <c r="L228" s="608"/>
      <c r="M228" s="609"/>
      <c r="N228" s="608"/>
      <c r="O228" s="609"/>
      <c r="P228" s="608"/>
      <c r="Q228" s="609"/>
      <c r="R228" s="608"/>
      <c r="S228" s="609"/>
      <c r="T228" s="608"/>
      <c r="U228" s="609"/>
      <c r="V228" s="608"/>
      <c r="W228" s="609"/>
      <c r="X228" s="437"/>
      <c r="Y228" s="101">
        <f>IF(OR(D228="s",F228="s",H228="s",J228="s",L228="s",N228="s",P228="s",R228="s",T228="s",V228="s"), 0, IF(OR(D228="a",F228="a",H228="a",J228="a",L228="a",N228="a",P228="a",R228="a",T228="a",V228="a"),Z228,0))</f>
        <v>0</v>
      </c>
      <c r="Z228" s="421">
        <f>IF(X228="na",0,10)</f>
        <v>10</v>
      </c>
      <c r="AA228" s="195">
        <f>COUNTIF(D228:W228,"a")+COUNTIF(D228:W228,"s")+COUNTIF(X228,"na")</f>
        <v>0</v>
      </c>
      <c r="AB228" s="536"/>
      <c r="AD228" s="516"/>
    </row>
    <row r="229" spans="1:30" ht="30" customHeight="1" x14ac:dyDescent="0.2">
      <c r="A229" s="321"/>
      <c r="B229" s="47"/>
      <c r="C229" s="411" t="s">
        <v>764</v>
      </c>
      <c r="D229" s="711"/>
      <c r="E229" s="711"/>
      <c r="F229" s="711"/>
      <c r="G229" s="711"/>
      <c r="H229" s="711"/>
      <c r="I229" s="711"/>
      <c r="J229" s="711"/>
      <c r="K229" s="711"/>
      <c r="L229" s="711"/>
      <c r="M229" s="711"/>
      <c r="N229" s="711"/>
      <c r="O229" s="711"/>
      <c r="P229" s="711"/>
      <c r="Q229" s="711"/>
      <c r="R229" s="711"/>
      <c r="S229" s="711"/>
      <c r="T229" s="711"/>
      <c r="U229" s="711"/>
      <c r="V229" s="711"/>
      <c r="W229" s="711"/>
      <c r="X229" s="711"/>
      <c r="Y229" s="711"/>
      <c r="Z229" s="712"/>
      <c r="AA229" s="195"/>
      <c r="AD229" s="516"/>
    </row>
    <row r="230" spans="1:30" ht="45" customHeight="1" x14ac:dyDescent="0.2">
      <c r="A230" s="349"/>
      <c r="B230" s="227" t="s">
        <v>758</v>
      </c>
      <c r="C230" s="422" t="s">
        <v>759</v>
      </c>
      <c r="D230" s="608"/>
      <c r="E230" s="609"/>
      <c r="F230" s="608"/>
      <c r="G230" s="609"/>
      <c r="H230" s="608"/>
      <c r="I230" s="609"/>
      <c r="J230" s="608"/>
      <c r="K230" s="609"/>
      <c r="L230" s="608"/>
      <c r="M230" s="609"/>
      <c r="N230" s="608"/>
      <c r="O230" s="609"/>
      <c r="P230" s="608"/>
      <c r="Q230" s="609"/>
      <c r="R230" s="608"/>
      <c r="S230" s="609"/>
      <c r="T230" s="608"/>
      <c r="U230" s="609"/>
      <c r="V230" s="608"/>
      <c r="W230" s="609"/>
      <c r="X230" s="430" t="str">
        <f>IF(X228="na","na","")</f>
        <v/>
      </c>
      <c r="Y230" s="101">
        <f>IF(OR(D230="s",F230="s",H230="s",J230="s",L230="s",N230="s",P230="s",R230="s",T230="s",V230="s"), 0, IF(OR(D230="a",F230="a",H230="a",J230="a",L230="a",N230="a",P230="a",R230="a",T230="a",V230="a"),Z230,0))</f>
        <v>0</v>
      </c>
      <c r="Z230" s="421">
        <f>IF(X230="na",0,30)</f>
        <v>30</v>
      </c>
      <c r="AA230" s="195">
        <f>COUNTIF(D230:W230,"a")+COUNTIF(D230:W230,"s")+COUNTIF(X230,"na")</f>
        <v>0</v>
      </c>
      <c r="AB230" s="536"/>
      <c r="AD230" s="516"/>
    </row>
    <row r="231" spans="1:30" ht="30" customHeight="1" x14ac:dyDescent="0.2">
      <c r="A231" s="342"/>
      <c r="B231" s="425"/>
      <c r="C231" s="411" t="s">
        <v>483</v>
      </c>
      <c r="D231" s="637" t="s">
        <v>960</v>
      </c>
      <c r="E231" s="638"/>
      <c r="F231" s="638"/>
      <c r="G231" s="638"/>
      <c r="H231" s="638"/>
      <c r="I231" s="638"/>
      <c r="J231" s="638"/>
      <c r="K231" s="638"/>
      <c r="L231" s="638"/>
      <c r="M231" s="638"/>
      <c r="N231" s="638"/>
      <c r="O231" s="638"/>
      <c r="P231" s="638"/>
      <c r="Q231" s="638"/>
      <c r="R231" s="638"/>
      <c r="S231" s="638"/>
      <c r="T231" s="638"/>
      <c r="U231" s="638"/>
      <c r="V231" s="638"/>
      <c r="W231" s="638"/>
      <c r="X231" s="638"/>
      <c r="Y231" s="638"/>
      <c r="Z231" s="639"/>
      <c r="AA231" s="195"/>
      <c r="AD231" s="516"/>
    </row>
    <row r="232" spans="1:30" ht="27.95" customHeight="1" x14ac:dyDescent="0.2">
      <c r="A232" s="342"/>
      <c r="B232" s="102"/>
      <c r="C232" s="169" t="s">
        <v>760</v>
      </c>
      <c r="D232" s="588"/>
      <c r="E232" s="589"/>
      <c r="F232" s="588"/>
      <c r="G232" s="589"/>
      <c r="H232" s="588"/>
      <c r="I232" s="589"/>
      <c r="J232" s="588"/>
      <c r="K232" s="589"/>
      <c r="L232" s="588"/>
      <c r="M232" s="589"/>
      <c r="N232" s="588"/>
      <c r="O232" s="589"/>
      <c r="P232" s="588"/>
      <c r="Q232" s="589"/>
      <c r="R232" s="588"/>
      <c r="S232" s="589"/>
      <c r="T232" s="588"/>
      <c r="U232" s="589"/>
      <c r="V232" s="588"/>
      <c r="W232" s="589"/>
      <c r="X232" s="610"/>
      <c r="Y232" s="611"/>
      <c r="Z232" s="612"/>
      <c r="AA232" s="195">
        <f>IF(OR(COUNTIF($D$230:$W$230,"s"),COUNTIF($X$230,"na")),1,COUNTIF(D232:W232, "a"))</f>
        <v>0</v>
      </c>
      <c r="AB232" s="536"/>
      <c r="AD232" s="516"/>
    </row>
    <row r="233" spans="1:30" ht="27.95" customHeight="1" x14ac:dyDescent="0.2">
      <c r="A233" s="342"/>
      <c r="B233" s="88"/>
      <c r="C233" s="169" t="s">
        <v>761</v>
      </c>
      <c r="D233" s="586"/>
      <c r="E233" s="587"/>
      <c r="F233" s="586"/>
      <c r="G233" s="587"/>
      <c r="H233" s="586"/>
      <c r="I233" s="587"/>
      <c r="J233" s="586"/>
      <c r="K233" s="587"/>
      <c r="L233" s="586"/>
      <c r="M233" s="587"/>
      <c r="N233" s="586"/>
      <c r="O233" s="587"/>
      <c r="P233" s="586"/>
      <c r="Q233" s="587"/>
      <c r="R233" s="586"/>
      <c r="S233" s="587"/>
      <c r="T233" s="586"/>
      <c r="U233" s="587"/>
      <c r="V233" s="586"/>
      <c r="W233" s="587"/>
      <c r="X233" s="613"/>
      <c r="Y233" s="611"/>
      <c r="Z233" s="612"/>
      <c r="AA233" s="195">
        <f>IF(OR(COUNTIF($D$230:$W$230,"s"),COUNTIF($X$230,"na")),1,COUNTIF(D233:W233, "a"))</f>
        <v>0</v>
      </c>
      <c r="AB233" s="536"/>
      <c r="AD233" s="516"/>
    </row>
    <row r="234" spans="1:30" ht="27.95" customHeight="1" x14ac:dyDescent="0.2">
      <c r="A234" s="322"/>
      <c r="B234" s="84"/>
      <c r="C234" s="174" t="s">
        <v>762</v>
      </c>
      <c r="D234" s="620"/>
      <c r="E234" s="621"/>
      <c r="F234" s="620"/>
      <c r="G234" s="621"/>
      <c r="H234" s="620"/>
      <c r="I234" s="621"/>
      <c r="J234" s="620"/>
      <c r="K234" s="621"/>
      <c r="L234" s="620"/>
      <c r="M234" s="621"/>
      <c r="N234" s="620"/>
      <c r="O234" s="621"/>
      <c r="P234" s="620"/>
      <c r="Q234" s="621"/>
      <c r="R234" s="620"/>
      <c r="S234" s="621"/>
      <c r="T234" s="620"/>
      <c r="U234" s="621"/>
      <c r="V234" s="620"/>
      <c r="W234" s="621"/>
      <c r="X234" s="613"/>
      <c r="Y234" s="611"/>
      <c r="Z234" s="612"/>
      <c r="AA234" s="195">
        <f>IF(OR(COUNTIF($D$230:$W$230,"s"),COUNTIF($X$230,"na")),1,COUNTIF(D234:W234, "a"))</f>
        <v>0</v>
      </c>
      <c r="AB234" s="536"/>
      <c r="AD234" s="516"/>
    </row>
    <row r="235" spans="1:30" ht="30" customHeight="1" x14ac:dyDescent="0.2">
      <c r="A235" s="342"/>
      <c r="B235" s="47"/>
      <c r="C235" s="312" t="s">
        <v>769</v>
      </c>
      <c r="D235" s="711"/>
      <c r="E235" s="711"/>
      <c r="F235" s="711"/>
      <c r="G235" s="711"/>
      <c r="H235" s="711"/>
      <c r="I235" s="711"/>
      <c r="J235" s="711"/>
      <c r="K235" s="711"/>
      <c r="L235" s="711"/>
      <c r="M235" s="711"/>
      <c r="N235" s="711"/>
      <c r="O235" s="711"/>
      <c r="P235" s="711"/>
      <c r="Q235" s="711"/>
      <c r="R235" s="711"/>
      <c r="S235" s="711"/>
      <c r="T235" s="711"/>
      <c r="U235" s="711"/>
      <c r="V235" s="711"/>
      <c r="W235" s="711"/>
      <c r="X235" s="711"/>
      <c r="Y235" s="711"/>
      <c r="Z235" s="712"/>
      <c r="AA235" s="195"/>
      <c r="AD235" s="516"/>
    </row>
    <row r="236" spans="1:30" ht="45" customHeight="1" x14ac:dyDescent="0.2">
      <c r="A236" s="349"/>
      <c r="B236" s="227" t="s">
        <v>770</v>
      </c>
      <c r="C236" s="422" t="s">
        <v>771</v>
      </c>
      <c r="D236" s="608"/>
      <c r="E236" s="609"/>
      <c r="F236" s="608"/>
      <c r="G236" s="609"/>
      <c r="H236" s="608"/>
      <c r="I236" s="609"/>
      <c r="J236" s="608"/>
      <c r="K236" s="609"/>
      <c r="L236" s="608"/>
      <c r="M236" s="609"/>
      <c r="N236" s="608"/>
      <c r="O236" s="609"/>
      <c r="P236" s="608"/>
      <c r="Q236" s="609"/>
      <c r="R236" s="608"/>
      <c r="S236" s="609"/>
      <c r="T236" s="608"/>
      <c r="U236" s="609"/>
      <c r="V236" s="608"/>
      <c r="W236" s="609"/>
      <c r="X236" s="430" t="str">
        <f>IF(X228="na","na","")</f>
        <v/>
      </c>
      <c r="Y236" s="101">
        <f>IF(OR(D236="s",F236="s",H236="s",J236="s",L236="s",N236="s",P236="s",R236="s",T236="s",V236="s"), 0, IF(OR(D236="a",F236="a",H236="a",J236="a",L236="a",N236="a",P236="a",R236="a",T236="a",V236="a"),Z236,0))</f>
        <v>0</v>
      </c>
      <c r="Z236" s="421">
        <f>IF(X230="na",0,10)</f>
        <v>10</v>
      </c>
      <c r="AA236" s="195">
        <f>COUNTIF(D236:W236,"a")+COUNTIF(D236:W236,"s")+COUNTIF(X236,"na")</f>
        <v>0</v>
      </c>
      <c r="AB236" s="536"/>
      <c r="AD236" s="516"/>
    </row>
    <row r="237" spans="1:30" ht="30" customHeight="1" x14ac:dyDescent="0.2">
      <c r="A237" s="342"/>
      <c r="B237" s="47"/>
      <c r="C237" s="505" t="s">
        <v>772</v>
      </c>
      <c r="D237" s="710"/>
      <c r="E237" s="711"/>
      <c r="F237" s="711"/>
      <c r="G237" s="711"/>
      <c r="H237" s="711"/>
      <c r="I237" s="711"/>
      <c r="J237" s="711"/>
      <c r="K237" s="711"/>
      <c r="L237" s="711"/>
      <c r="M237" s="711"/>
      <c r="N237" s="711"/>
      <c r="O237" s="711"/>
      <c r="P237" s="711"/>
      <c r="Q237" s="711"/>
      <c r="R237" s="711"/>
      <c r="S237" s="711"/>
      <c r="T237" s="711"/>
      <c r="U237" s="711"/>
      <c r="V237" s="711"/>
      <c r="W237" s="711"/>
      <c r="X237" s="711"/>
      <c r="Y237" s="711"/>
      <c r="Z237" s="712"/>
      <c r="AA237" s="195"/>
      <c r="AD237" s="516"/>
    </row>
    <row r="238" spans="1:30" ht="30" customHeight="1" x14ac:dyDescent="0.2">
      <c r="A238" s="342"/>
      <c r="B238" s="47"/>
      <c r="C238" s="312" t="s">
        <v>773</v>
      </c>
      <c r="D238" s="711"/>
      <c r="E238" s="711"/>
      <c r="F238" s="711"/>
      <c r="G238" s="711"/>
      <c r="H238" s="711"/>
      <c r="I238" s="711"/>
      <c r="J238" s="711"/>
      <c r="K238" s="711"/>
      <c r="L238" s="711"/>
      <c r="M238" s="711"/>
      <c r="N238" s="711"/>
      <c r="O238" s="711"/>
      <c r="P238" s="711"/>
      <c r="Q238" s="711"/>
      <c r="R238" s="711"/>
      <c r="S238" s="711"/>
      <c r="T238" s="711"/>
      <c r="U238" s="711"/>
      <c r="V238" s="711"/>
      <c r="W238" s="711"/>
      <c r="X238" s="711"/>
      <c r="Y238" s="711"/>
      <c r="Z238" s="712"/>
      <c r="AA238" s="195"/>
      <c r="AD238" s="516"/>
    </row>
    <row r="239" spans="1:30" ht="88.5" customHeight="1" x14ac:dyDescent="0.2">
      <c r="A239" s="349"/>
      <c r="B239" s="208" t="s">
        <v>774</v>
      </c>
      <c r="C239" s="161" t="s">
        <v>794</v>
      </c>
      <c r="D239" s="588"/>
      <c r="E239" s="589"/>
      <c r="F239" s="588"/>
      <c r="G239" s="589"/>
      <c r="H239" s="588"/>
      <c r="I239" s="589"/>
      <c r="J239" s="588"/>
      <c r="K239" s="589"/>
      <c r="L239" s="588"/>
      <c r="M239" s="589"/>
      <c r="N239" s="588"/>
      <c r="O239" s="589"/>
      <c r="P239" s="588"/>
      <c r="Q239" s="589"/>
      <c r="R239" s="588"/>
      <c r="S239" s="589"/>
      <c r="T239" s="588"/>
      <c r="U239" s="589"/>
      <c r="V239" s="588"/>
      <c r="W239" s="589"/>
      <c r="X239" s="424"/>
      <c r="Y239" s="96">
        <f>IF(OR(D239="s",F239="s",H239="s",J239="s",L239="s",N239="s",P239="s",R239="s",T239="s",V239="s"), 0, IF(OR(D239="a",F239="a",H239="a",J239="a",L239="a",N239="a",P239="a",R239="a",T239="a",V239="a"),Z239,0))</f>
        <v>0</v>
      </c>
      <c r="Z239" s="336">
        <f>IF(X239="na",0,10)</f>
        <v>10</v>
      </c>
      <c r="AA239" s="195">
        <f>COUNTIF(D239:W239,"a")+COUNTIF(D239:W239,"s")+COUNTIF(X239,"na")</f>
        <v>0</v>
      </c>
      <c r="AB239" s="536"/>
      <c r="AD239" s="516" t="s">
        <v>285</v>
      </c>
    </row>
    <row r="240" spans="1:30" ht="27.95" customHeight="1" x14ac:dyDescent="0.2">
      <c r="A240" s="349"/>
      <c r="B240" s="210" t="s">
        <v>775</v>
      </c>
      <c r="C240" s="161" t="s">
        <v>776</v>
      </c>
      <c r="D240" s="586"/>
      <c r="E240" s="587"/>
      <c r="F240" s="586"/>
      <c r="G240" s="587"/>
      <c r="H240" s="586"/>
      <c r="I240" s="587"/>
      <c r="J240" s="586"/>
      <c r="K240" s="587"/>
      <c r="L240" s="586"/>
      <c r="M240" s="587"/>
      <c r="N240" s="586"/>
      <c r="O240" s="587"/>
      <c r="P240" s="586"/>
      <c r="Q240" s="587"/>
      <c r="R240" s="586"/>
      <c r="S240" s="587"/>
      <c r="T240" s="586"/>
      <c r="U240" s="587"/>
      <c r="V240" s="586"/>
      <c r="W240" s="587"/>
      <c r="X240" s="423" t="str">
        <f>IF(X239="na", "na"," ")</f>
        <v xml:space="preserve"> </v>
      </c>
      <c r="Y240" s="94">
        <f>IF(OR(D240="s",F240="s",H240="s",J240="s",L240="s",N240="s",P240="s",R240="s",T240="s",V240="s"), 0, IF(OR(D240="a",F240="a",H240="a",J240="a",L240="a",N240="a",P240="a",R240="a",T240="a",V240="a"),Z240,0))</f>
        <v>0</v>
      </c>
      <c r="Z240" s="336">
        <f>IF(X240="na",0,5)</f>
        <v>5</v>
      </c>
      <c r="AA240" s="195">
        <f>COUNTIF(D240:W240,"a")+COUNTIF(D240:W240,"s")+COUNTIF(X240,"na")</f>
        <v>0</v>
      </c>
      <c r="AB240" s="536"/>
      <c r="AD240" s="516" t="s">
        <v>285</v>
      </c>
    </row>
    <row r="241" spans="1:30" ht="88.5" customHeight="1" x14ac:dyDescent="0.2">
      <c r="A241" s="349"/>
      <c r="B241" s="213" t="s">
        <v>777</v>
      </c>
      <c r="C241" s="422" t="s">
        <v>793</v>
      </c>
      <c r="D241" s="620"/>
      <c r="E241" s="621"/>
      <c r="F241" s="620"/>
      <c r="G241" s="621"/>
      <c r="H241" s="620"/>
      <c r="I241" s="621"/>
      <c r="J241" s="620"/>
      <c r="K241" s="621"/>
      <c r="L241" s="620"/>
      <c r="M241" s="621"/>
      <c r="N241" s="620"/>
      <c r="O241" s="621"/>
      <c r="P241" s="620"/>
      <c r="Q241" s="621"/>
      <c r="R241" s="620"/>
      <c r="S241" s="621"/>
      <c r="T241" s="620"/>
      <c r="U241" s="621"/>
      <c r="V241" s="620"/>
      <c r="W241" s="621"/>
      <c r="X241" s="431" t="str">
        <f>IF(X239="na", "na"," ")</f>
        <v xml:space="preserve"> </v>
      </c>
      <c r="Y241" s="97">
        <f>IF(OR(D241="s",F241="s",H241="s",J241="s",L241="s",N241="s",P241="s",R241="s",T241="s",V241="s"), 0, IF(OR(D241="a",F241="a",H241="a",J241="a",L241="a",N241="a",P241="a",R241="a",T241="a",V241="a"),Z241,0))</f>
        <v>0</v>
      </c>
      <c r="Z241" s="421">
        <f>IF(X241="na",0,5)</f>
        <v>5</v>
      </c>
      <c r="AA241" s="195">
        <f>COUNTIF(D241:W241,"a")+COUNTIF(D241:W241,"s")+COUNTIF(X241,"na")</f>
        <v>0</v>
      </c>
      <c r="AB241" s="536"/>
      <c r="AD241" s="516" t="s">
        <v>285</v>
      </c>
    </row>
    <row r="242" spans="1:30" ht="30" customHeight="1" x14ac:dyDescent="0.2">
      <c r="A242" s="342"/>
      <c r="B242" s="47"/>
      <c r="C242" s="312" t="s">
        <v>781</v>
      </c>
      <c r="D242" s="711"/>
      <c r="E242" s="711"/>
      <c r="F242" s="711"/>
      <c r="G242" s="711"/>
      <c r="H242" s="711"/>
      <c r="I242" s="711"/>
      <c r="J242" s="711"/>
      <c r="K242" s="711"/>
      <c r="L242" s="711"/>
      <c r="M242" s="711"/>
      <c r="N242" s="711"/>
      <c r="O242" s="711"/>
      <c r="P242" s="711"/>
      <c r="Q242" s="711"/>
      <c r="R242" s="711"/>
      <c r="S242" s="711"/>
      <c r="T242" s="711"/>
      <c r="U242" s="711"/>
      <c r="V242" s="711"/>
      <c r="W242" s="711"/>
      <c r="X242" s="711"/>
      <c r="Y242" s="711"/>
      <c r="Z242" s="712"/>
      <c r="AA242" s="195"/>
      <c r="AD242" s="516"/>
    </row>
    <row r="243" spans="1:30" ht="67.7" customHeight="1" x14ac:dyDescent="0.2">
      <c r="A243" s="349"/>
      <c r="B243" s="208" t="s">
        <v>778</v>
      </c>
      <c r="C243" s="161" t="s">
        <v>792</v>
      </c>
      <c r="D243" s="588"/>
      <c r="E243" s="589"/>
      <c r="F243" s="588"/>
      <c r="G243" s="589"/>
      <c r="H243" s="588"/>
      <c r="I243" s="589"/>
      <c r="J243" s="588"/>
      <c r="K243" s="589"/>
      <c r="L243" s="588"/>
      <c r="M243" s="589"/>
      <c r="N243" s="588"/>
      <c r="O243" s="589"/>
      <c r="P243" s="588"/>
      <c r="Q243" s="589"/>
      <c r="R243" s="588"/>
      <c r="S243" s="589"/>
      <c r="T243" s="588"/>
      <c r="U243" s="589"/>
      <c r="V243" s="588"/>
      <c r="W243" s="589"/>
      <c r="X243" s="424"/>
      <c r="Y243" s="96">
        <f>IF(OR(D243="s",F243="s",H243="s",J243="s",L243="s",N243="s",P243="s",R243="s",T243="s",V243="s"), 0, IF(OR(D243="a",F243="a",H243="a",J243="a",L243="a",N243="a",P243="a",R243="a",T243="a",V243="a"),Z243,0))</f>
        <v>0</v>
      </c>
      <c r="Z243" s="336">
        <f>IF(X243="na",0,10)</f>
        <v>10</v>
      </c>
      <c r="AA243" s="195">
        <f>COUNTIF(D243:W243,"a")+COUNTIF(D243:W243,"s")+COUNTIF(X243,"na")</f>
        <v>0</v>
      </c>
      <c r="AB243" s="536"/>
      <c r="AD243" s="516" t="s">
        <v>285</v>
      </c>
    </row>
    <row r="244" spans="1:30" ht="150" customHeight="1" x14ac:dyDescent="0.2">
      <c r="A244" s="349"/>
      <c r="B244" s="210" t="s">
        <v>779</v>
      </c>
      <c r="C244" s="161" t="s">
        <v>782</v>
      </c>
      <c r="D244" s="586"/>
      <c r="E244" s="587"/>
      <c r="F244" s="586"/>
      <c r="G244" s="587"/>
      <c r="H244" s="586"/>
      <c r="I244" s="587"/>
      <c r="J244" s="586"/>
      <c r="K244" s="587"/>
      <c r="L244" s="586"/>
      <c r="M244" s="587"/>
      <c r="N244" s="586"/>
      <c r="O244" s="587"/>
      <c r="P244" s="586"/>
      <c r="Q244" s="587"/>
      <c r="R244" s="586"/>
      <c r="S244" s="587"/>
      <c r="T244" s="586"/>
      <c r="U244" s="587"/>
      <c r="V244" s="586"/>
      <c r="W244" s="587"/>
      <c r="X244" s="423" t="str">
        <f>IF(X243="na", "na"," ")</f>
        <v xml:space="preserve"> </v>
      </c>
      <c r="Y244" s="94">
        <f>IF(OR(D244="s",F244="s",H244="s",J244="s",L244="s",N244="s",P244="s",R244="s",T244="s",V244="s"), 0, IF(OR(D244="a",F244="a",H244="a",J244="a",L244="a",N244="a",P244="a",R244="a",T244="a",V244="a"),Z244,0))</f>
        <v>0</v>
      </c>
      <c r="Z244" s="336">
        <f>IF(X244="na",0,10)</f>
        <v>10</v>
      </c>
      <c r="AA244" s="195">
        <f>COUNTIF(D244:W244,"a")+COUNTIF(D244:W244,"s")+COUNTIF(X244,"na")</f>
        <v>0</v>
      </c>
      <c r="AB244" s="536"/>
      <c r="AD244" s="516"/>
    </row>
    <row r="245" spans="1:30" ht="88.5" customHeight="1" thickBot="1" x14ac:dyDescent="0.25">
      <c r="A245" s="349"/>
      <c r="B245" s="210" t="s">
        <v>780</v>
      </c>
      <c r="C245" s="161" t="s">
        <v>791</v>
      </c>
      <c r="D245" s="586"/>
      <c r="E245" s="587"/>
      <c r="F245" s="586"/>
      <c r="G245" s="587"/>
      <c r="H245" s="586"/>
      <c r="I245" s="587"/>
      <c r="J245" s="586"/>
      <c r="K245" s="587"/>
      <c r="L245" s="586"/>
      <c r="M245" s="587"/>
      <c r="N245" s="586"/>
      <c r="O245" s="587"/>
      <c r="P245" s="586"/>
      <c r="Q245" s="587"/>
      <c r="R245" s="586"/>
      <c r="S245" s="587"/>
      <c r="T245" s="586"/>
      <c r="U245" s="587"/>
      <c r="V245" s="586"/>
      <c r="W245" s="587"/>
      <c r="X245" s="423" t="str">
        <f>IF(X243="na", "na"," ")</f>
        <v xml:space="preserve"> </v>
      </c>
      <c r="Y245" s="94">
        <f>IF(OR(D245="s",F245="s",H245="s",J245="s",L245="s",N245="s",P245="s",R245="s",T245="s",V245="s"), 0, IF(OR(D245="a",F245="a",H245="a",J245="a",L245="a",N245="a",P245="a",R245="a",T245="a",V245="a"),Z245,0))</f>
        <v>0</v>
      </c>
      <c r="Z245" s="336">
        <f>IF(X245="na",0,5)</f>
        <v>5</v>
      </c>
      <c r="AA245" s="195">
        <f>COUNTIF(D245:W245,"a")+COUNTIF(D245:W245,"s")+COUNTIF(X245,"na")</f>
        <v>0</v>
      </c>
      <c r="AB245" s="536"/>
      <c r="AD245" s="516" t="s">
        <v>285</v>
      </c>
    </row>
    <row r="246" spans="1:30" ht="21" customHeight="1" thickTop="1" thickBot="1" x14ac:dyDescent="0.25">
      <c r="A246" s="342"/>
      <c r="B246" s="83"/>
      <c r="C246" s="126"/>
      <c r="D246" s="597" t="s">
        <v>288</v>
      </c>
      <c r="E246" s="598"/>
      <c r="F246" s="598"/>
      <c r="G246" s="598"/>
      <c r="H246" s="598"/>
      <c r="I246" s="598"/>
      <c r="J246" s="598"/>
      <c r="K246" s="598"/>
      <c r="L246" s="598"/>
      <c r="M246" s="598"/>
      <c r="N246" s="598"/>
      <c r="O246" s="598"/>
      <c r="P246" s="598"/>
      <c r="Q246" s="598"/>
      <c r="R246" s="598"/>
      <c r="S246" s="598"/>
      <c r="T246" s="598"/>
      <c r="U246" s="598"/>
      <c r="V246" s="598"/>
      <c r="W246" s="598"/>
      <c r="X246" s="599"/>
      <c r="Y246" s="85">
        <f>SUM(Y228:Y245)</f>
        <v>0</v>
      </c>
      <c r="Z246" s="339">
        <f>SUM(Z228:Z230)+Z236+SUM(Z239:Z245)</f>
        <v>95</v>
      </c>
      <c r="AA246" s="195"/>
      <c r="AD246" s="516"/>
    </row>
    <row r="247" spans="1:30" ht="21" customHeight="1" thickBot="1" x14ac:dyDescent="0.25">
      <c r="A247" s="328"/>
      <c r="B247" s="173"/>
      <c r="C247" s="162"/>
      <c r="D247" s="584"/>
      <c r="E247" s="585"/>
      <c r="F247" s="755">
        <f>IF(AND(X239="na",X243="na"),0,IF(X239="na",15,IF(X243="na",20,35)))</f>
        <v>35</v>
      </c>
      <c r="G247" s="591"/>
      <c r="H247" s="591"/>
      <c r="I247" s="591"/>
      <c r="J247" s="591"/>
      <c r="K247" s="591"/>
      <c r="L247" s="591"/>
      <c r="M247" s="591"/>
      <c r="N247" s="591"/>
      <c r="O247" s="591"/>
      <c r="P247" s="591"/>
      <c r="Q247" s="591"/>
      <c r="R247" s="591"/>
      <c r="S247" s="591"/>
      <c r="T247" s="591"/>
      <c r="U247" s="591"/>
      <c r="V247" s="591"/>
      <c r="W247" s="591"/>
      <c r="X247" s="591"/>
      <c r="Y247" s="591"/>
      <c r="Z247" s="592"/>
      <c r="AA247" s="195"/>
      <c r="AD247" s="516"/>
    </row>
    <row r="248" spans="1:30" ht="30" customHeight="1" thickBot="1" x14ac:dyDescent="0.25">
      <c r="A248" s="321"/>
      <c r="B248" s="214">
        <v>5420</v>
      </c>
      <c r="C248" s="160" t="s">
        <v>783</v>
      </c>
      <c r="D248" s="256"/>
      <c r="E248" s="257"/>
      <c r="F248" s="256" t="s">
        <v>287</v>
      </c>
      <c r="G248" s="257"/>
      <c r="H248" s="256" t="s">
        <v>287</v>
      </c>
      <c r="I248" s="257"/>
      <c r="J248" s="256"/>
      <c r="K248" s="257"/>
      <c r="L248" s="256"/>
      <c r="M248" s="257"/>
      <c r="N248" s="256"/>
      <c r="O248" s="257"/>
      <c r="P248" s="256" t="s">
        <v>287</v>
      </c>
      <c r="Q248" s="257"/>
      <c r="R248" s="256"/>
      <c r="S248" s="257"/>
      <c r="T248" s="256"/>
      <c r="U248" s="257"/>
      <c r="V248" s="256"/>
      <c r="W248" s="257"/>
      <c r="X248" s="255"/>
      <c r="Y248" s="255"/>
      <c r="Z248" s="335"/>
      <c r="AA248" s="195"/>
      <c r="AD248" s="516"/>
    </row>
    <row r="249" spans="1:30" ht="30" customHeight="1" x14ac:dyDescent="0.2">
      <c r="A249" s="321"/>
      <c r="B249" s="47"/>
      <c r="C249" s="485" t="s">
        <v>763</v>
      </c>
      <c r="D249" s="795"/>
      <c r="E249" s="795"/>
      <c r="F249" s="795"/>
      <c r="G249" s="795"/>
      <c r="H249" s="795"/>
      <c r="I249" s="795"/>
      <c r="J249" s="795"/>
      <c r="K249" s="795"/>
      <c r="L249" s="795"/>
      <c r="M249" s="795"/>
      <c r="N249" s="795"/>
      <c r="O249" s="795"/>
      <c r="P249" s="795"/>
      <c r="Q249" s="795"/>
      <c r="R249" s="795"/>
      <c r="S249" s="795"/>
      <c r="T249" s="795"/>
      <c r="U249" s="795"/>
      <c r="V249" s="795"/>
      <c r="W249" s="795"/>
      <c r="X249" s="795"/>
      <c r="Y249" s="795"/>
      <c r="Z249" s="796"/>
      <c r="AA249" s="195"/>
      <c r="AD249" s="516"/>
    </row>
    <row r="250" spans="1:30" ht="45" customHeight="1" x14ac:dyDescent="0.2">
      <c r="A250" s="350"/>
      <c r="B250" s="227" t="s">
        <v>784</v>
      </c>
      <c r="C250" s="422" t="s">
        <v>785</v>
      </c>
      <c r="D250" s="608"/>
      <c r="E250" s="609"/>
      <c r="F250" s="608"/>
      <c r="G250" s="609"/>
      <c r="H250" s="608"/>
      <c r="I250" s="609"/>
      <c r="J250" s="608"/>
      <c r="K250" s="609"/>
      <c r="L250" s="608"/>
      <c r="M250" s="609"/>
      <c r="N250" s="608"/>
      <c r="O250" s="609"/>
      <c r="P250" s="608"/>
      <c r="Q250" s="609"/>
      <c r="R250" s="608"/>
      <c r="S250" s="609"/>
      <c r="T250" s="608"/>
      <c r="U250" s="609"/>
      <c r="V250" s="608"/>
      <c r="W250" s="609"/>
      <c r="X250" s="432"/>
      <c r="Y250" s="101">
        <f t="shared" ref="Y250:Y252" si="16">IF(OR(D250="s",F250="s",H250="s",J250="s",L250="s",N250="s",P250="s",R250="s",T250="s",V250="s"), 0, IF(OR(D250="a",F250="a",H250="a",J250="a",L250="a",N250="a",P250="a",R250="a",T250="a",V250="a"),Z250,0))</f>
        <v>0</v>
      </c>
      <c r="Z250" s="421">
        <f>IF(X250="na",0,10)</f>
        <v>10</v>
      </c>
      <c r="AA250" s="195">
        <f>COUNTIF(D250:W250,"a")+COUNTIF(D250:W250,"s")+COUNTIF(X250,"na")</f>
        <v>0</v>
      </c>
      <c r="AB250" s="536"/>
      <c r="AD250" s="516"/>
    </row>
    <row r="251" spans="1:30" ht="30" customHeight="1" x14ac:dyDescent="0.2">
      <c r="A251" s="321"/>
      <c r="B251" s="47"/>
      <c r="C251" s="312" t="s">
        <v>764</v>
      </c>
      <c r="D251" s="753"/>
      <c r="E251" s="753"/>
      <c r="F251" s="753"/>
      <c r="G251" s="753"/>
      <c r="H251" s="753"/>
      <c r="I251" s="753"/>
      <c r="J251" s="753"/>
      <c r="K251" s="753"/>
      <c r="L251" s="753"/>
      <c r="M251" s="753"/>
      <c r="N251" s="753"/>
      <c r="O251" s="753"/>
      <c r="P251" s="753"/>
      <c r="Q251" s="753"/>
      <c r="R251" s="753"/>
      <c r="S251" s="753"/>
      <c r="T251" s="753"/>
      <c r="U251" s="753"/>
      <c r="V251" s="753"/>
      <c r="W251" s="753"/>
      <c r="X251" s="753"/>
      <c r="Y251" s="753"/>
      <c r="Z251" s="754"/>
      <c r="AA251" s="195"/>
      <c r="AD251" s="516"/>
    </row>
    <row r="252" spans="1:30" ht="106.5" customHeight="1" x14ac:dyDescent="0.2">
      <c r="A252" s="350"/>
      <c r="B252" s="227" t="s">
        <v>786</v>
      </c>
      <c r="C252" s="434" t="s">
        <v>787</v>
      </c>
      <c r="D252" s="608"/>
      <c r="E252" s="609"/>
      <c r="F252" s="608"/>
      <c r="G252" s="609"/>
      <c r="H252" s="608"/>
      <c r="I252" s="609"/>
      <c r="J252" s="608"/>
      <c r="K252" s="609"/>
      <c r="L252" s="608"/>
      <c r="M252" s="609"/>
      <c r="N252" s="608"/>
      <c r="O252" s="609"/>
      <c r="P252" s="608"/>
      <c r="Q252" s="609"/>
      <c r="R252" s="608"/>
      <c r="S252" s="609"/>
      <c r="T252" s="608"/>
      <c r="U252" s="609"/>
      <c r="V252" s="608"/>
      <c r="W252" s="609"/>
      <c r="X252" s="486" t="str">
        <f>IF(X250="na","na","")</f>
        <v/>
      </c>
      <c r="Y252" s="101">
        <f t="shared" si="16"/>
        <v>0</v>
      </c>
      <c r="Z252" s="421">
        <f>IF(X252="na",0,50)</f>
        <v>50</v>
      </c>
      <c r="AA252" s="195">
        <f>COUNTIF(D252:W252,"a")+COUNTIF(D252:W252,"s")+COUNTIF(X252,"na")</f>
        <v>0</v>
      </c>
      <c r="AB252" s="536"/>
      <c r="AD252" s="516"/>
    </row>
    <row r="253" spans="1:30" ht="30" customHeight="1" x14ac:dyDescent="0.2">
      <c r="A253" s="342"/>
      <c r="B253" s="47"/>
      <c r="C253" s="312" t="s">
        <v>772</v>
      </c>
      <c r="D253" s="711"/>
      <c r="E253" s="711"/>
      <c r="F253" s="711"/>
      <c r="G253" s="711"/>
      <c r="H253" s="711"/>
      <c r="I253" s="711"/>
      <c r="J253" s="711"/>
      <c r="K253" s="711"/>
      <c r="L253" s="711"/>
      <c r="M253" s="711"/>
      <c r="N253" s="711"/>
      <c r="O253" s="711"/>
      <c r="P253" s="711"/>
      <c r="Q253" s="711"/>
      <c r="R253" s="711"/>
      <c r="S253" s="711"/>
      <c r="T253" s="711"/>
      <c r="U253" s="711"/>
      <c r="V253" s="711"/>
      <c r="W253" s="711"/>
      <c r="X253" s="711"/>
      <c r="Y253" s="711"/>
      <c r="Z253" s="712"/>
      <c r="AA253" s="195"/>
      <c r="AD253" s="516"/>
    </row>
    <row r="254" spans="1:30" ht="30" customHeight="1" x14ac:dyDescent="0.2">
      <c r="A254" s="342"/>
      <c r="B254" s="47"/>
      <c r="C254" s="312" t="s">
        <v>788</v>
      </c>
      <c r="D254" s="711"/>
      <c r="E254" s="711"/>
      <c r="F254" s="711"/>
      <c r="G254" s="711"/>
      <c r="H254" s="711"/>
      <c r="I254" s="711"/>
      <c r="J254" s="711"/>
      <c r="K254" s="711"/>
      <c r="L254" s="711"/>
      <c r="M254" s="711"/>
      <c r="N254" s="711"/>
      <c r="O254" s="711"/>
      <c r="P254" s="711"/>
      <c r="Q254" s="711"/>
      <c r="R254" s="711"/>
      <c r="S254" s="711"/>
      <c r="T254" s="711"/>
      <c r="U254" s="711"/>
      <c r="V254" s="711"/>
      <c r="W254" s="711"/>
      <c r="X254" s="711"/>
      <c r="Y254" s="711"/>
      <c r="Z254" s="712"/>
      <c r="AA254" s="195"/>
      <c r="AD254" s="516"/>
    </row>
    <row r="255" spans="1:30" ht="180" customHeight="1" x14ac:dyDescent="0.2">
      <c r="A255" s="350"/>
      <c r="B255" s="208" t="s">
        <v>789</v>
      </c>
      <c r="C255" s="433" t="s">
        <v>790</v>
      </c>
      <c r="D255" s="588"/>
      <c r="E255" s="589"/>
      <c r="F255" s="588"/>
      <c r="G255" s="589"/>
      <c r="H255" s="588"/>
      <c r="I255" s="589"/>
      <c r="J255" s="588"/>
      <c r="K255" s="589"/>
      <c r="L255" s="588"/>
      <c r="M255" s="589"/>
      <c r="N255" s="588"/>
      <c r="O255" s="589"/>
      <c r="P255" s="588"/>
      <c r="Q255" s="589"/>
      <c r="R255" s="588"/>
      <c r="S255" s="589"/>
      <c r="T255" s="588"/>
      <c r="U255" s="589"/>
      <c r="V255" s="588"/>
      <c r="W255" s="589"/>
      <c r="X255" s="80"/>
      <c r="Y255" s="96">
        <f t="shared" ref="Y255" si="17">IF(OR(D255="s",F255="s",H255="s",J255="s",L255="s",N255="s",P255="s",R255="s",T255="s",V255="s"), 0, IF(OR(D255="a",F255="a",H255="a",J255="a",L255="a",N255="a",P255="a",R255="a",T255="a",V255="a"),Z255,0))</f>
        <v>0</v>
      </c>
      <c r="Z255" s="336">
        <f>IF(X255="na",0,20)</f>
        <v>20</v>
      </c>
      <c r="AA255" s="195">
        <f>COUNTIF(D255:W255,"a")+COUNTIF(D255:W255,"s")+COUNTIF(X255,"na")</f>
        <v>0</v>
      </c>
      <c r="AB255" s="536"/>
      <c r="AD255" s="516"/>
    </row>
    <row r="256" spans="1:30" ht="67.7" customHeight="1" x14ac:dyDescent="0.2">
      <c r="A256" s="350"/>
      <c r="B256" s="208" t="s">
        <v>795</v>
      </c>
      <c r="C256" s="374" t="s">
        <v>796</v>
      </c>
      <c r="D256" s="586"/>
      <c r="E256" s="587"/>
      <c r="F256" s="586"/>
      <c r="G256" s="587"/>
      <c r="H256" s="586"/>
      <c r="I256" s="587"/>
      <c r="J256" s="586"/>
      <c r="K256" s="587"/>
      <c r="L256" s="586"/>
      <c r="M256" s="587"/>
      <c r="N256" s="586"/>
      <c r="O256" s="587"/>
      <c r="P256" s="586"/>
      <c r="Q256" s="587"/>
      <c r="R256" s="586"/>
      <c r="S256" s="587"/>
      <c r="T256" s="586"/>
      <c r="U256" s="587"/>
      <c r="V256" s="586"/>
      <c r="W256" s="587"/>
      <c r="X256" s="81" t="str">
        <f>IF(X255="na", "na"," ")</f>
        <v xml:space="preserve"> </v>
      </c>
      <c r="Y256" s="94">
        <f t="shared" ref="Y256:Y258" si="18">IF(OR(D256="s",F256="s",H256="s",J256="s",L256="s",N256="s",P256="s",R256="s",T256="s",V256="s"), 0, IF(OR(D256="a",F256="a",H256="a",J256="a",L256="a",N256="a",P256="a",R256="a",T256="a",V256="a"),Z256,0))</f>
        <v>0</v>
      </c>
      <c r="Z256" s="337">
        <f>IF(X256="na",0,10)</f>
        <v>10</v>
      </c>
      <c r="AA256" s="195">
        <f>COUNTIF(D256:W256,"a")+COUNTIF(D256:W256,"s")+COUNTIF(X256,"na")</f>
        <v>0</v>
      </c>
      <c r="AB256" s="536"/>
      <c r="AD256" s="516" t="s">
        <v>285</v>
      </c>
    </row>
    <row r="257" spans="1:30" ht="210" customHeight="1" x14ac:dyDescent="0.2">
      <c r="A257" s="350"/>
      <c r="B257" s="208" t="s">
        <v>797</v>
      </c>
      <c r="C257" s="374" t="s">
        <v>800</v>
      </c>
      <c r="D257" s="586"/>
      <c r="E257" s="587"/>
      <c r="F257" s="586"/>
      <c r="G257" s="587"/>
      <c r="H257" s="586"/>
      <c r="I257" s="587"/>
      <c r="J257" s="586"/>
      <c r="K257" s="587"/>
      <c r="L257" s="586"/>
      <c r="M257" s="587"/>
      <c r="N257" s="586"/>
      <c r="O257" s="587"/>
      <c r="P257" s="586"/>
      <c r="Q257" s="587"/>
      <c r="R257" s="586"/>
      <c r="S257" s="587"/>
      <c r="T257" s="586"/>
      <c r="U257" s="587"/>
      <c r="V257" s="586"/>
      <c r="W257" s="587"/>
      <c r="X257" s="81" t="str">
        <f>IF(X255="na", "na"," ")</f>
        <v xml:space="preserve"> </v>
      </c>
      <c r="Y257" s="94">
        <f t="shared" si="18"/>
        <v>0</v>
      </c>
      <c r="Z257" s="337">
        <f>IF(X257="na",0,20)</f>
        <v>20</v>
      </c>
      <c r="AA257" s="195">
        <f>COUNTIF(D257:W257,"a")+COUNTIF(D257:W257,"s")+COUNTIF(X257,"na")</f>
        <v>0</v>
      </c>
      <c r="AB257" s="536"/>
      <c r="AD257" s="516"/>
    </row>
    <row r="258" spans="1:30" ht="27.95" customHeight="1" x14ac:dyDescent="0.2">
      <c r="A258" s="350"/>
      <c r="B258" s="208" t="s">
        <v>798</v>
      </c>
      <c r="C258" s="374" t="s">
        <v>801</v>
      </c>
      <c r="D258" s="586"/>
      <c r="E258" s="587"/>
      <c r="F258" s="586"/>
      <c r="G258" s="587"/>
      <c r="H258" s="586"/>
      <c r="I258" s="587"/>
      <c r="J258" s="586"/>
      <c r="K258" s="587"/>
      <c r="L258" s="586"/>
      <c r="M258" s="587"/>
      <c r="N258" s="586"/>
      <c r="O258" s="587"/>
      <c r="P258" s="586"/>
      <c r="Q258" s="587"/>
      <c r="R258" s="586"/>
      <c r="S258" s="587"/>
      <c r="T258" s="586"/>
      <c r="U258" s="587"/>
      <c r="V258" s="586"/>
      <c r="W258" s="587"/>
      <c r="X258" s="80"/>
      <c r="Y258" s="94">
        <f t="shared" si="18"/>
        <v>0</v>
      </c>
      <c r="Z258" s="337">
        <f>IF(X258="na",0,5)</f>
        <v>5</v>
      </c>
      <c r="AA258" s="195">
        <f>COUNTIF(D258:W258,"a")+COUNTIF(D258:W258,"s")+COUNTIF(X258,"na")</f>
        <v>0</v>
      </c>
      <c r="AB258" s="536"/>
      <c r="AD258" s="516" t="s">
        <v>285</v>
      </c>
    </row>
    <row r="259" spans="1:30" ht="27.95" customHeight="1" thickBot="1" x14ac:dyDescent="0.25">
      <c r="A259" s="350"/>
      <c r="B259" s="208" t="s">
        <v>799</v>
      </c>
      <c r="C259" s="374" t="s">
        <v>802</v>
      </c>
      <c r="D259" s="586"/>
      <c r="E259" s="587"/>
      <c r="F259" s="586"/>
      <c r="G259" s="587"/>
      <c r="H259" s="586"/>
      <c r="I259" s="587"/>
      <c r="J259" s="586"/>
      <c r="K259" s="587"/>
      <c r="L259" s="586"/>
      <c r="M259" s="587"/>
      <c r="N259" s="586"/>
      <c r="O259" s="587"/>
      <c r="P259" s="586"/>
      <c r="Q259" s="587"/>
      <c r="R259" s="586"/>
      <c r="S259" s="587"/>
      <c r="T259" s="586"/>
      <c r="U259" s="587"/>
      <c r="V259" s="586"/>
      <c r="W259" s="587"/>
      <c r="X259" s="81" t="str">
        <f>IF(X255="na", "na"," ")</f>
        <v xml:space="preserve"> </v>
      </c>
      <c r="Y259" s="94">
        <f t="shared" ref="Y259" si="19">IF(OR(D259="s",F259="s",H259="s",J259="s",L259="s",N259="s",P259="s",R259="s",T259="s",V259="s"), 0, IF(OR(D259="a",F259="a",H259="a",J259="a",L259="a",N259="a",P259="a",R259="a",T259="a",V259="a"),Z259,0))</f>
        <v>0</v>
      </c>
      <c r="Z259" s="337">
        <f>IF(X259="na",0,5)</f>
        <v>5</v>
      </c>
      <c r="AA259" s="195">
        <f>COUNTIF(D259:W259,"a")+COUNTIF(D259:W259,"s")+COUNTIF(X259,"na")</f>
        <v>0</v>
      </c>
      <c r="AB259" s="536"/>
      <c r="AD259" s="516" t="s">
        <v>285</v>
      </c>
    </row>
    <row r="260" spans="1:30" ht="21" customHeight="1" thickTop="1" thickBot="1" x14ac:dyDescent="0.25">
      <c r="A260" s="342"/>
      <c r="B260" s="83"/>
      <c r="C260" s="126"/>
      <c r="D260" s="597" t="s">
        <v>288</v>
      </c>
      <c r="E260" s="640"/>
      <c r="F260" s="640"/>
      <c r="G260" s="640"/>
      <c r="H260" s="640"/>
      <c r="I260" s="640"/>
      <c r="J260" s="640"/>
      <c r="K260" s="640"/>
      <c r="L260" s="640"/>
      <c r="M260" s="640"/>
      <c r="N260" s="640"/>
      <c r="O260" s="640"/>
      <c r="P260" s="640"/>
      <c r="Q260" s="640"/>
      <c r="R260" s="640"/>
      <c r="S260" s="640"/>
      <c r="T260" s="640"/>
      <c r="U260" s="640"/>
      <c r="V260" s="640"/>
      <c r="W260" s="640"/>
      <c r="X260" s="641"/>
      <c r="Y260" s="85">
        <f>SUM(Y250:Y259)</f>
        <v>0</v>
      </c>
      <c r="Z260" s="339">
        <f>SUM(Z250:Z259)</f>
        <v>120</v>
      </c>
      <c r="AA260" s="195"/>
      <c r="AD260" s="516"/>
    </row>
    <row r="261" spans="1:30" ht="21" customHeight="1" thickBot="1" x14ac:dyDescent="0.25">
      <c r="A261" s="328"/>
      <c r="B261" s="93"/>
      <c r="C261" s="156"/>
      <c r="D261" s="584"/>
      <c r="E261" s="585"/>
      <c r="F261" s="749">
        <f>IF(X255="na",0,IF(X258="na", 15, 20))</f>
        <v>20</v>
      </c>
      <c r="G261" s="591"/>
      <c r="H261" s="591"/>
      <c r="I261" s="591"/>
      <c r="J261" s="591"/>
      <c r="K261" s="591"/>
      <c r="L261" s="591"/>
      <c r="M261" s="591"/>
      <c r="N261" s="591"/>
      <c r="O261" s="591"/>
      <c r="P261" s="591"/>
      <c r="Q261" s="591"/>
      <c r="R261" s="591"/>
      <c r="S261" s="591"/>
      <c r="T261" s="591"/>
      <c r="U261" s="591"/>
      <c r="V261" s="591"/>
      <c r="W261" s="591"/>
      <c r="X261" s="591"/>
      <c r="Y261" s="591"/>
      <c r="Z261" s="592"/>
      <c r="AA261" s="195"/>
      <c r="AD261" s="516"/>
    </row>
    <row r="262" spans="1:30" ht="41.25" thickBot="1" x14ac:dyDescent="0.25">
      <c r="A262" s="321"/>
      <c r="B262" s="277">
        <v>5421</v>
      </c>
      <c r="C262" s="160" t="s">
        <v>271</v>
      </c>
      <c r="D262" s="256"/>
      <c r="E262" s="257"/>
      <c r="F262" s="256"/>
      <c r="G262" s="257"/>
      <c r="H262" s="256" t="s">
        <v>287</v>
      </c>
      <c r="I262" s="257"/>
      <c r="J262" s="256"/>
      <c r="K262" s="257"/>
      <c r="L262" s="256"/>
      <c r="M262" s="257"/>
      <c r="N262" s="256"/>
      <c r="O262" s="257"/>
      <c r="P262" s="256"/>
      <c r="Q262" s="257"/>
      <c r="R262" s="256"/>
      <c r="S262" s="257"/>
      <c r="T262" s="256"/>
      <c r="U262" s="257"/>
      <c r="V262" s="256"/>
      <c r="W262" s="257"/>
      <c r="X262" s="255"/>
      <c r="Y262" s="255"/>
      <c r="Z262" s="335"/>
      <c r="AA262" s="195"/>
      <c r="AD262" s="516"/>
    </row>
    <row r="263" spans="1:30" ht="67.7" customHeight="1" x14ac:dyDescent="0.2">
      <c r="A263" s="342"/>
      <c r="B263" s="208" t="s">
        <v>182</v>
      </c>
      <c r="C263" s="177" t="s">
        <v>184</v>
      </c>
      <c r="D263" s="588"/>
      <c r="E263" s="589"/>
      <c r="F263" s="588"/>
      <c r="G263" s="589"/>
      <c r="H263" s="588"/>
      <c r="I263" s="589"/>
      <c r="J263" s="588"/>
      <c r="K263" s="589"/>
      <c r="L263" s="588"/>
      <c r="M263" s="589"/>
      <c r="N263" s="588"/>
      <c r="O263" s="589"/>
      <c r="P263" s="588"/>
      <c r="Q263" s="589"/>
      <c r="R263" s="588"/>
      <c r="S263" s="589"/>
      <c r="T263" s="588"/>
      <c r="U263" s="589"/>
      <c r="V263" s="588"/>
      <c r="W263" s="589"/>
      <c r="X263" s="80"/>
      <c r="Y263" s="96">
        <f>IF(OR(D263="s",F263="s",H263="s",J263="s",L263="s",N263="s",P263="s",R263="s",T263="s",V263="s"), 0, IF(OR(D263="a",F263="a",H263="a",J263="a",L263="a",N263="a",P263="a",R263="a",T263="a",V263="a",X263="na"),Z263,0))</f>
        <v>0</v>
      </c>
      <c r="Z263" s="336">
        <v>30</v>
      </c>
      <c r="AA263" s="195">
        <f>COUNTIF(D263:W263,"a")+COUNTIF(D263:W263,"s")+COUNTIF(X263,"na")</f>
        <v>0</v>
      </c>
      <c r="AB263" s="536"/>
      <c r="AD263" s="516" t="s">
        <v>285</v>
      </c>
    </row>
    <row r="264" spans="1:30" ht="67.7" customHeight="1" thickBot="1" x14ac:dyDescent="0.25">
      <c r="A264" s="342"/>
      <c r="B264" s="210" t="s">
        <v>183</v>
      </c>
      <c r="C264" s="177" t="s">
        <v>43</v>
      </c>
      <c r="D264" s="586"/>
      <c r="E264" s="587"/>
      <c r="F264" s="586"/>
      <c r="G264" s="587"/>
      <c r="H264" s="586"/>
      <c r="I264" s="587"/>
      <c r="J264" s="586"/>
      <c r="K264" s="587"/>
      <c r="L264" s="586"/>
      <c r="M264" s="587"/>
      <c r="N264" s="586"/>
      <c r="O264" s="587"/>
      <c r="P264" s="586"/>
      <c r="Q264" s="587"/>
      <c r="R264" s="586"/>
      <c r="S264" s="587"/>
      <c r="T264" s="586"/>
      <c r="U264" s="587"/>
      <c r="V264" s="586"/>
      <c r="W264" s="587"/>
      <c r="X264" s="80"/>
      <c r="Y264" s="94">
        <f>IF(OR(D264="s",F264="s",H264="s",J264="s",L264="s",N264="s",P264="s",R264="s",T264="s",V264="s"), 0, IF(OR(D264="a",F264="a",H264="a",J264="a",L264="a",N264="a",P264="a",R264="a",T264="a",V264="a",X264="na"),Z264,0))</f>
        <v>0</v>
      </c>
      <c r="Z264" s="337">
        <v>10</v>
      </c>
      <c r="AA264" s="195">
        <f>COUNTIF(D264:W264,"a")+COUNTIF(D264:W264,"s")+COUNTIF(X264,"na")</f>
        <v>0</v>
      </c>
      <c r="AB264" s="536"/>
      <c r="AD264" s="516" t="s">
        <v>285</v>
      </c>
    </row>
    <row r="265" spans="1:30" ht="21" customHeight="1" thickTop="1" thickBot="1" x14ac:dyDescent="0.25">
      <c r="A265" s="342"/>
      <c r="B265" s="83"/>
      <c r="C265" s="126"/>
      <c r="D265" s="597" t="s">
        <v>288</v>
      </c>
      <c r="E265" s="598"/>
      <c r="F265" s="598"/>
      <c r="G265" s="598"/>
      <c r="H265" s="598"/>
      <c r="I265" s="598"/>
      <c r="J265" s="598"/>
      <c r="K265" s="598"/>
      <c r="L265" s="598"/>
      <c r="M265" s="598"/>
      <c r="N265" s="598"/>
      <c r="O265" s="598"/>
      <c r="P265" s="598"/>
      <c r="Q265" s="598"/>
      <c r="R265" s="598"/>
      <c r="S265" s="598"/>
      <c r="T265" s="598"/>
      <c r="U265" s="598"/>
      <c r="V265" s="598"/>
      <c r="W265" s="598"/>
      <c r="X265" s="599"/>
      <c r="Y265" s="85">
        <f>SUM(Y263:Y264)</f>
        <v>0</v>
      </c>
      <c r="Z265" s="339">
        <f>SUM(Z263:Z264)</f>
        <v>40</v>
      </c>
      <c r="AA265" s="195"/>
      <c r="AD265" s="516"/>
    </row>
    <row r="266" spans="1:30" ht="21" customHeight="1" thickBot="1" x14ac:dyDescent="0.25">
      <c r="A266" s="328"/>
      <c r="B266" s="173"/>
      <c r="C266" s="162"/>
      <c r="D266" s="584"/>
      <c r="E266" s="585"/>
      <c r="F266" s="780">
        <v>40</v>
      </c>
      <c r="G266" s="591"/>
      <c r="H266" s="591"/>
      <c r="I266" s="591"/>
      <c r="J266" s="591"/>
      <c r="K266" s="591"/>
      <c r="L266" s="591"/>
      <c r="M266" s="591"/>
      <c r="N266" s="591"/>
      <c r="O266" s="591"/>
      <c r="P266" s="591"/>
      <c r="Q266" s="591"/>
      <c r="R266" s="591"/>
      <c r="S266" s="591"/>
      <c r="T266" s="591"/>
      <c r="U266" s="591"/>
      <c r="V266" s="591"/>
      <c r="W266" s="591"/>
      <c r="X266" s="591"/>
      <c r="Y266" s="591"/>
      <c r="Z266" s="592"/>
      <c r="AA266" s="195"/>
      <c r="AD266" s="516"/>
    </row>
    <row r="267" spans="1:30" ht="30" customHeight="1" thickBot="1" x14ac:dyDescent="0.25">
      <c r="A267" s="321"/>
      <c r="B267" s="277">
        <v>5430</v>
      </c>
      <c r="C267" s="160" t="s">
        <v>440</v>
      </c>
      <c r="D267" s="256"/>
      <c r="E267" s="257"/>
      <c r="F267" s="256"/>
      <c r="G267" s="257"/>
      <c r="H267" s="256" t="s">
        <v>287</v>
      </c>
      <c r="I267" s="257"/>
      <c r="J267" s="256"/>
      <c r="K267" s="257"/>
      <c r="L267" s="256"/>
      <c r="M267" s="257"/>
      <c r="N267" s="256"/>
      <c r="O267" s="257"/>
      <c r="P267" s="256"/>
      <c r="Q267" s="257"/>
      <c r="R267" s="256"/>
      <c r="S267" s="257"/>
      <c r="T267" s="256"/>
      <c r="U267" s="257"/>
      <c r="V267" s="256"/>
      <c r="W267" s="257"/>
      <c r="X267" s="255"/>
      <c r="Y267" s="255"/>
      <c r="Z267" s="335"/>
      <c r="AA267" s="195"/>
      <c r="AD267" s="516"/>
    </row>
    <row r="268" spans="1:30" ht="45" customHeight="1" x14ac:dyDescent="0.2">
      <c r="A268" s="349"/>
      <c r="B268" s="258" t="s">
        <v>751</v>
      </c>
      <c r="C268" s="151" t="s">
        <v>755</v>
      </c>
      <c r="D268" s="636"/>
      <c r="E268" s="636"/>
      <c r="F268" s="636"/>
      <c r="G268" s="636"/>
      <c r="H268" s="636"/>
      <c r="I268" s="636"/>
      <c r="J268" s="636"/>
      <c r="K268" s="636"/>
      <c r="L268" s="636"/>
      <c r="M268" s="636"/>
      <c r="N268" s="636"/>
      <c r="O268" s="636"/>
      <c r="P268" s="636"/>
      <c r="Q268" s="636"/>
      <c r="R268" s="636"/>
      <c r="S268" s="636"/>
      <c r="T268" s="636"/>
      <c r="U268" s="636"/>
      <c r="V268" s="636"/>
      <c r="W268" s="636"/>
      <c r="X268" s="500"/>
      <c r="Y268" s="499">
        <f>IF(COUNTIF(D268:W268,"s"),0,IF(COUNTIF(D268:W268,"a"),Z268,0))</f>
        <v>0</v>
      </c>
      <c r="Z268" s="347">
        <v>30</v>
      </c>
      <c r="AA268" s="195">
        <f>COUNTIF(D268:W268,"a")+COUNTIF(D268:W268,"s")</f>
        <v>0</v>
      </c>
      <c r="AB268" s="536"/>
      <c r="AD268" s="516"/>
    </row>
    <row r="269" spans="1:30" ht="30" customHeight="1" x14ac:dyDescent="0.2">
      <c r="A269" s="342"/>
      <c r="B269" s="425"/>
      <c r="C269" s="411" t="s">
        <v>393</v>
      </c>
      <c r="D269" s="637" t="s">
        <v>960</v>
      </c>
      <c r="E269" s="638"/>
      <c r="F269" s="638"/>
      <c r="G269" s="638"/>
      <c r="H269" s="638"/>
      <c r="I269" s="638"/>
      <c r="J269" s="638"/>
      <c r="K269" s="638"/>
      <c r="L269" s="638"/>
      <c r="M269" s="638"/>
      <c r="N269" s="638"/>
      <c r="O269" s="638"/>
      <c r="P269" s="638"/>
      <c r="Q269" s="638"/>
      <c r="R269" s="638"/>
      <c r="S269" s="638"/>
      <c r="T269" s="638"/>
      <c r="U269" s="638"/>
      <c r="V269" s="638"/>
      <c r="W269" s="638"/>
      <c r="X269" s="638"/>
      <c r="Y269" s="638"/>
      <c r="Z269" s="639"/>
      <c r="AA269" s="195"/>
      <c r="AB269" s="536"/>
      <c r="AD269" s="516"/>
    </row>
    <row r="270" spans="1:30" ht="27.95" customHeight="1" x14ac:dyDescent="0.2">
      <c r="A270" s="342"/>
      <c r="B270" s="208"/>
      <c r="C270" s="169" t="s">
        <v>752</v>
      </c>
      <c r="D270" s="588"/>
      <c r="E270" s="589"/>
      <c r="F270" s="588"/>
      <c r="G270" s="589"/>
      <c r="H270" s="588"/>
      <c r="I270" s="589"/>
      <c r="J270" s="588"/>
      <c r="K270" s="589"/>
      <c r="L270" s="588"/>
      <c r="M270" s="589"/>
      <c r="N270" s="588"/>
      <c r="O270" s="589"/>
      <c r="P270" s="588"/>
      <c r="Q270" s="589"/>
      <c r="R270" s="588"/>
      <c r="S270" s="589"/>
      <c r="T270" s="588"/>
      <c r="U270" s="589"/>
      <c r="V270" s="588"/>
      <c r="W270" s="589"/>
      <c r="X270" s="610"/>
      <c r="Y270" s="611"/>
      <c r="Z270" s="612"/>
      <c r="AA270" s="195">
        <f>IF(COUNTIF($D$268:$W$268,"s"),1,COUNTIF(D270:W270, "a"))</f>
        <v>0</v>
      </c>
      <c r="AB270" s="536"/>
      <c r="AD270" s="516"/>
    </row>
    <row r="271" spans="1:30" ht="27.95" customHeight="1" x14ac:dyDescent="0.2">
      <c r="A271" s="342"/>
      <c r="B271" s="210"/>
      <c r="C271" s="169" t="s">
        <v>753</v>
      </c>
      <c r="D271" s="586"/>
      <c r="E271" s="587"/>
      <c r="F271" s="586"/>
      <c r="G271" s="587"/>
      <c r="H271" s="586"/>
      <c r="I271" s="587"/>
      <c r="J271" s="586"/>
      <c r="K271" s="587"/>
      <c r="L271" s="586"/>
      <c r="M271" s="587"/>
      <c r="N271" s="586"/>
      <c r="O271" s="587"/>
      <c r="P271" s="586"/>
      <c r="Q271" s="587"/>
      <c r="R271" s="586"/>
      <c r="S271" s="587"/>
      <c r="T271" s="586"/>
      <c r="U271" s="587"/>
      <c r="V271" s="586"/>
      <c r="W271" s="587"/>
      <c r="X271" s="613"/>
      <c r="Y271" s="611"/>
      <c r="Z271" s="612"/>
      <c r="AA271" s="195">
        <f t="shared" ref="AA271:AA272" si="20">IF(COUNTIF($D$268:$W$268,"s"),1,COUNTIF(D271:W271, "a"))</f>
        <v>0</v>
      </c>
      <c r="AB271" s="536"/>
      <c r="AD271" s="516"/>
    </row>
    <row r="272" spans="1:30" ht="27.95" customHeight="1" thickBot="1" x14ac:dyDescent="0.25">
      <c r="A272" s="322"/>
      <c r="B272" s="213"/>
      <c r="C272" s="174" t="s">
        <v>754</v>
      </c>
      <c r="D272" s="620"/>
      <c r="E272" s="621"/>
      <c r="F272" s="620"/>
      <c r="G272" s="621"/>
      <c r="H272" s="620"/>
      <c r="I272" s="621"/>
      <c r="J272" s="620"/>
      <c r="K272" s="621"/>
      <c r="L272" s="620"/>
      <c r="M272" s="621"/>
      <c r="N272" s="620"/>
      <c r="O272" s="621"/>
      <c r="P272" s="620"/>
      <c r="Q272" s="621"/>
      <c r="R272" s="620"/>
      <c r="S272" s="621"/>
      <c r="T272" s="620"/>
      <c r="U272" s="621"/>
      <c r="V272" s="620"/>
      <c r="W272" s="621"/>
      <c r="X272" s="613"/>
      <c r="Y272" s="611"/>
      <c r="Z272" s="612"/>
      <c r="AA272" s="195">
        <f t="shared" si="20"/>
        <v>0</v>
      </c>
      <c r="AB272" s="536"/>
      <c r="AD272" s="516"/>
    </row>
    <row r="273" spans="1:30" ht="21" customHeight="1" thickTop="1" thickBot="1" x14ac:dyDescent="0.25">
      <c r="A273" s="342"/>
      <c r="B273" s="83"/>
      <c r="C273" s="126"/>
      <c r="D273" s="597" t="s">
        <v>288</v>
      </c>
      <c r="E273" s="598"/>
      <c r="F273" s="598"/>
      <c r="G273" s="598"/>
      <c r="H273" s="598"/>
      <c r="I273" s="598"/>
      <c r="J273" s="598"/>
      <c r="K273" s="598"/>
      <c r="L273" s="598"/>
      <c r="M273" s="598"/>
      <c r="N273" s="598"/>
      <c r="O273" s="598"/>
      <c r="P273" s="598"/>
      <c r="Q273" s="598"/>
      <c r="R273" s="598"/>
      <c r="S273" s="598"/>
      <c r="T273" s="598"/>
      <c r="U273" s="598"/>
      <c r="V273" s="598"/>
      <c r="W273" s="598"/>
      <c r="X273" s="599"/>
      <c r="Y273" s="85">
        <f>SUM(Y268:Y268)</f>
        <v>0</v>
      </c>
      <c r="Z273" s="339">
        <f>SUM(Z268:Z268)</f>
        <v>30</v>
      </c>
      <c r="AA273" s="195"/>
      <c r="AD273" s="516"/>
    </row>
    <row r="274" spans="1:30" ht="21" customHeight="1" thickBot="1" x14ac:dyDescent="0.25">
      <c r="A274" s="328"/>
      <c r="B274" s="173"/>
      <c r="C274" s="156"/>
      <c r="D274" s="584"/>
      <c r="E274" s="585"/>
      <c r="F274" s="622">
        <v>0</v>
      </c>
      <c r="G274" s="591"/>
      <c r="H274" s="591"/>
      <c r="I274" s="591"/>
      <c r="J274" s="591"/>
      <c r="K274" s="591"/>
      <c r="L274" s="591"/>
      <c r="M274" s="591"/>
      <c r="N274" s="591"/>
      <c r="O274" s="591"/>
      <c r="P274" s="591"/>
      <c r="Q274" s="591"/>
      <c r="R274" s="591"/>
      <c r="S274" s="591"/>
      <c r="T274" s="591"/>
      <c r="U274" s="591"/>
      <c r="V274" s="591"/>
      <c r="W274" s="591"/>
      <c r="X274" s="591"/>
      <c r="Y274" s="591"/>
      <c r="Z274" s="592"/>
      <c r="AA274" s="195"/>
      <c r="AD274" s="516"/>
    </row>
    <row r="275" spans="1:30" ht="30" customHeight="1" x14ac:dyDescent="0.2">
      <c r="A275" s="321"/>
      <c r="B275" s="104">
        <v>5440</v>
      </c>
      <c r="C275" s="489" t="s">
        <v>966</v>
      </c>
      <c r="D275" s="490"/>
      <c r="E275" s="491"/>
      <c r="F275" s="490"/>
      <c r="G275" s="491"/>
      <c r="H275" s="490"/>
      <c r="I275" s="491"/>
      <c r="J275" s="490"/>
      <c r="K275" s="491"/>
      <c r="L275" s="490"/>
      <c r="M275" s="491"/>
      <c r="N275" s="490"/>
      <c r="O275" s="491"/>
      <c r="P275" s="490"/>
      <c r="Q275" s="491"/>
      <c r="R275" s="490"/>
      <c r="S275" s="491"/>
      <c r="T275" s="490"/>
      <c r="U275" s="491"/>
      <c r="V275" s="490"/>
      <c r="W275" s="491"/>
      <c r="X275" s="492"/>
      <c r="Y275" s="492"/>
      <c r="Z275" s="493"/>
      <c r="AA275" s="195"/>
      <c r="AD275" s="516"/>
    </row>
    <row r="276" spans="1:30" ht="30" customHeight="1" x14ac:dyDescent="0.2">
      <c r="A276" s="321"/>
      <c r="B276" s="47"/>
      <c r="C276" s="312" t="s">
        <v>763</v>
      </c>
      <c r="D276" s="711"/>
      <c r="E276" s="711"/>
      <c r="F276" s="711"/>
      <c r="G276" s="711"/>
      <c r="H276" s="711"/>
      <c r="I276" s="711"/>
      <c r="J276" s="711"/>
      <c r="K276" s="711"/>
      <c r="L276" s="711"/>
      <c r="M276" s="711"/>
      <c r="N276" s="711"/>
      <c r="O276" s="711"/>
      <c r="P276" s="711"/>
      <c r="Q276" s="711"/>
      <c r="R276" s="711"/>
      <c r="S276" s="711"/>
      <c r="T276" s="711"/>
      <c r="U276" s="711"/>
      <c r="V276" s="711"/>
      <c r="W276" s="711"/>
      <c r="X276" s="711"/>
      <c r="Y276" s="711"/>
      <c r="Z276" s="712"/>
      <c r="AA276" s="195"/>
    </row>
    <row r="277" spans="1:30" ht="45" customHeight="1" x14ac:dyDescent="0.2">
      <c r="A277" s="342"/>
      <c r="B277" s="427" t="s">
        <v>803</v>
      </c>
      <c r="C277" s="169" t="s">
        <v>804</v>
      </c>
      <c r="D277" s="588"/>
      <c r="E277" s="589"/>
      <c r="F277" s="588"/>
      <c r="G277" s="589"/>
      <c r="H277" s="588"/>
      <c r="I277" s="589"/>
      <c r="J277" s="588"/>
      <c r="K277" s="589"/>
      <c r="L277" s="588"/>
      <c r="M277" s="589"/>
      <c r="N277" s="588"/>
      <c r="O277" s="589"/>
      <c r="P277" s="588"/>
      <c r="Q277" s="589"/>
      <c r="R277" s="588"/>
      <c r="S277" s="589"/>
      <c r="T277" s="588"/>
      <c r="U277" s="589"/>
      <c r="V277" s="588"/>
      <c r="W277" s="589"/>
      <c r="X277" s="438"/>
      <c r="Y277" s="96">
        <f t="shared" ref="Y277:Y282" si="21">IF(OR(D277="s",F277="s",H277="s",J277="s",L277="s",N277="s",P277="s",R277="s",T277="s",V277="s"), 0, IF(OR(D277="a",F277="a",H277="a",J277="a",L277="a",N277="a",P277="a",R277="a",T277="a",V277="a"),Z277,0))</f>
        <v>0</v>
      </c>
      <c r="Z277" s="336">
        <f>IF(X277="na",0,10)</f>
        <v>10</v>
      </c>
      <c r="AA277" s="195">
        <f>COUNTIF(D277:W277,"a")+COUNTIF(D277:W277,"s")+COUNTIF(X277,"na")</f>
        <v>0</v>
      </c>
      <c r="AB277" s="536"/>
    </row>
    <row r="278" spans="1:30" ht="200.1" customHeight="1" x14ac:dyDescent="0.2">
      <c r="A278" s="342"/>
      <c r="B278" s="263" t="s">
        <v>279</v>
      </c>
      <c r="C278" s="175" t="s">
        <v>847</v>
      </c>
      <c r="D278" s="586"/>
      <c r="E278" s="587"/>
      <c r="F278" s="586"/>
      <c r="G278" s="587"/>
      <c r="H278" s="586"/>
      <c r="I278" s="587"/>
      <c r="J278" s="586"/>
      <c r="K278" s="587"/>
      <c r="L278" s="586"/>
      <c r="M278" s="587"/>
      <c r="N278" s="586"/>
      <c r="O278" s="587"/>
      <c r="P278" s="586"/>
      <c r="Q278" s="587"/>
      <c r="R278" s="586"/>
      <c r="S278" s="587"/>
      <c r="T278" s="586"/>
      <c r="U278" s="587"/>
      <c r="V278" s="586"/>
      <c r="W278" s="587"/>
      <c r="X278" s="438"/>
      <c r="Y278" s="94">
        <f t="shared" si="21"/>
        <v>0</v>
      </c>
      <c r="Z278" s="337">
        <f>IF(X278="na",0,5)</f>
        <v>5</v>
      </c>
      <c r="AA278" s="195">
        <f>COUNTIF(D278:W278,"a")+COUNTIF(D278:W278,"s")+COUNTIF(X278,"na")</f>
        <v>0</v>
      </c>
      <c r="AB278" s="537"/>
    </row>
    <row r="279" spans="1:30" ht="45" customHeight="1" x14ac:dyDescent="0.2">
      <c r="A279" s="342"/>
      <c r="B279" s="426" t="s">
        <v>807</v>
      </c>
      <c r="C279" s="174" t="s">
        <v>808</v>
      </c>
      <c r="D279" s="620"/>
      <c r="E279" s="621"/>
      <c r="F279" s="620"/>
      <c r="G279" s="621"/>
      <c r="H279" s="620"/>
      <c r="I279" s="621"/>
      <c r="J279" s="620"/>
      <c r="K279" s="621"/>
      <c r="L279" s="620"/>
      <c r="M279" s="621"/>
      <c r="N279" s="620"/>
      <c r="O279" s="621"/>
      <c r="P279" s="620"/>
      <c r="Q279" s="621"/>
      <c r="R279" s="620"/>
      <c r="S279" s="621"/>
      <c r="T279" s="620"/>
      <c r="U279" s="621"/>
      <c r="V279" s="620"/>
      <c r="W279" s="621"/>
      <c r="X279" s="432"/>
      <c r="Y279" s="97">
        <f t="shared" si="21"/>
        <v>0</v>
      </c>
      <c r="Z279" s="337">
        <f>IF(X279="na",0,20)</f>
        <v>20</v>
      </c>
      <c r="AA279" s="195">
        <f>COUNTIF(D279:W279,"a")+COUNTIF(D279:W279,"s")+COUNTIF(X279,"na")</f>
        <v>0</v>
      </c>
      <c r="AB279" s="536"/>
    </row>
    <row r="280" spans="1:30" ht="30" customHeight="1" x14ac:dyDescent="0.2">
      <c r="A280" s="321"/>
      <c r="B280" s="47"/>
      <c r="C280" s="312" t="s">
        <v>764</v>
      </c>
      <c r="D280" s="711"/>
      <c r="E280" s="711"/>
      <c r="F280" s="711"/>
      <c r="G280" s="711"/>
      <c r="H280" s="711"/>
      <c r="I280" s="711"/>
      <c r="J280" s="711"/>
      <c r="K280" s="711"/>
      <c r="L280" s="711"/>
      <c r="M280" s="711"/>
      <c r="N280" s="711"/>
      <c r="O280" s="711"/>
      <c r="P280" s="711"/>
      <c r="Q280" s="711"/>
      <c r="R280" s="711"/>
      <c r="S280" s="711"/>
      <c r="T280" s="711"/>
      <c r="U280" s="711"/>
      <c r="V280" s="711"/>
      <c r="W280" s="711"/>
      <c r="X280" s="711"/>
      <c r="Y280" s="711"/>
      <c r="Z280" s="712"/>
      <c r="AA280" s="195"/>
    </row>
    <row r="281" spans="1:30" ht="30" customHeight="1" x14ac:dyDescent="0.2">
      <c r="A281" s="321"/>
      <c r="B281" s="95"/>
      <c r="C281" s="312" t="s">
        <v>962</v>
      </c>
      <c r="D281" s="711"/>
      <c r="E281" s="711"/>
      <c r="F281" s="711"/>
      <c r="G281" s="711"/>
      <c r="H281" s="711"/>
      <c r="I281" s="711"/>
      <c r="J281" s="711"/>
      <c r="K281" s="711"/>
      <c r="L281" s="711"/>
      <c r="M281" s="711"/>
      <c r="N281" s="711"/>
      <c r="O281" s="711"/>
      <c r="P281" s="711"/>
      <c r="Q281" s="711"/>
      <c r="R281" s="711"/>
      <c r="S281" s="711"/>
      <c r="T281" s="711"/>
      <c r="U281" s="711"/>
      <c r="V281" s="711"/>
      <c r="W281" s="711"/>
      <c r="X281" s="711"/>
      <c r="Y281" s="711"/>
      <c r="Z281" s="712"/>
      <c r="AA281" s="195"/>
    </row>
    <row r="282" spans="1:30" ht="45" customHeight="1" x14ac:dyDescent="0.2">
      <c r="A282" s="342"/>
      <c r="B282" s="211" t="s">
        <v>809</v>
      </c>
      <c r="C282" s="174" t="s">
        <v>814</v>
      </c>
      <c r="D282" s="608"/>
      <c r="E282" s="609"/>
      <c r="F282" s="608"/>
      <c r="G282" s="609"/>
      <c r="H282" s="608"/>
      <c r="I282" s="609"/>
      <c r="J282" s="608"/>
      <c r="K282" s="609"/>
      <c r="L282" s="608"/>
      <c r="M282" s="609"/>
      <c r="N282" s="608"/>
      <c r="O282" s="609"/>
      <c r="P282" s="608"/>
      <c r="Q282" s="609"/>
      <c r="R282" s="608"/>
      <c r="S282" s="609"/>
      <c r="T282" s="608"/>
      <c r="U282" s="609"/>
      <c r="V282" s="608"/>
      <c r="W282" s="609"/>
      <c r="X282" s="432"/>
      <c r="Y282" s="410">
        <f t="shared" si="21"/>
        <v>0</v>
      </c>
      <c r="Z282" s="421">
        <f>IF(X282="na",0,20)</f>
        <v>20</v>
      </c>
      <c r="AA282" s="195">
        <f>COUNTIF(D282:W282,"a")+COUNTIF(D282:W282,"s")+COUNTIF(X282,"na")</f>
        <v>0</v>
      </c>
      <c r="AB282" s="536"/>
    </row>
    <row r="283" spans="1:30" ht="48" customHeight="1" x14ac:dyDescent="0.2">
      <c r="A283" s="321"/>
      <c r="B283" s="425"/>
      <c r="C283" s="312" t="s">
        <v>965</v>
      </c>
      <c r="D283" s="752" t="s">
        <v>961</v>
      </c>
      <c r="E283" s="753"/>
      <c r="F283" s="753"/>
      <c r="G283" s="753"/>
      <c r="H283" s="753"/>
      <c r="I283" s="753"/>
      <c r="J283" s="753"/>
      <c r="K283" s="753"/>
      <c r="L283" s="753"/>
      <c r="M283" s="753"/>
      <c r="N283" s="753"/>
      <c r="O283" s="753"/>
      <c r="P283" s="753"/>
      <c r="Q283" s="753"/>
      <c r="R283" s="753"/>
      <c r="S283" s="753"/>
      <c r="T283" s="753"/>
      <c r="U283" s="753"/>
      <c r="V283" s="753"/>
      <c r="W283" s="753"/>
      <c r="X283" s="753"/>
      <c r="Y283" s="753"/>
      <c r="Z283" s="754"/>
      <c r="AA283" s="195"/>
    </row>
    <row r="284" spans="1:30" ht="27.95" customHeight="1" x14ac:dyDescent="0.2">
      <c r="A284" s="342"/>
      <c r="B284" s="210"/>
      <c r="C284" s="169" t="s">
        <v>810</v>
      </c>
      <c r="D284" s="588"/>
      <c r="E284" s="589"/>
      <c r="F284" s="588"/>
      <c r="G284" s="589"/>
      <c r="H284" s="588"/>
      <c r="I284" s="589"/>
      <c r="J284" s="588"/>
      <c r="K284" s="589"/>
      <c r="L284" s="588"/>
      <c r="M284" s="589"/>
      <c r="N284" s="588"/>
      <c r="O284" s="589"/>
      <c r="P284" s="588"/>
      <c r="Q284" s="589"/>
      <c r="R284" s="588"/>
      <c r="S284" s="589"/>
      <c r="T284" s="588"/>
      <c r="U284" s="589"/>
      <c r="V284" s="588"/>
      <c r="W284" s="589"/>
      <c r="X284" s="610"/>
      <c r="Y284" s="611"/>
      <c r="Z284" s="612"/>
      <c r="AA284" s="195">
        <f>IF(OR(COUNTIF($D$282:$W$282,"s"),COUNTIF($X$282,"na")),1,COUNTIF(D284:W284, "a"))</f>
        <v>0</v>
      </c>
      <c r="AB284" s="536"/>
    </row>
    <row r="285" spans="1:30" ht="27.95" customHeight="1" x14ac:dyDescent="0.2">
      <c r="A285" s="342"/>
      <c r="B285" s="210"/>
      <c r="C285" s="169" t="s">
        <v>811</v>
      </c>
      <c r="D285" s="586"/>
      <c r="E285" s="587"/>
      <c r="F285" s="586"/>
      <c r="G285" s="587"/>
      <c r="H285" s="586"/>
      <c r="I285" s="587"/>
      <c r="J285" s="586"/>
      <c r="K285" s="587"/>
      <c r="L285" s="586"/>
      <c r="M285" s="587"/>
      <c r="N285" s="586"/>
      <c r="O285" s="587"/>
      <c r="P285" s="586"/>
      <c r="Q285" s="587"/>
      <c r="R285" s="586"/>
      <c r="S285" s="587"/>
      <c r="T285" s="586"/>
      <c r="U285" s="587"/>
      <c r="V285" s="586"/>
      <c r="W285" s="587"/>
      <c r="X285" s="613"/>
      <c r="Y285" s="611"/>
      <c r="Z285" s="612"/>
      <c r="AA285" s="195">
        <f t="shared" ref="AA285:AA288" si="22">IF(OR(COUNTIF($D$282:$W$282,"s"),COUNTIF($X$282,"na")),1,COUNTIF(D285:W285, "a"))</f>
        <v>0</v>
      </c>
      <c r="AB285" s="536"/>
    </row>
    <row r="286" spans="1:30" ht="27.95" customHeight="1" x14ac:dyDescent="0.2">
      <c r="A286" s="342"/>
      <c r="B286" s="210"/>
      <c r="C286" s="169" t="s">
        <v>812</v>
      </c>
      <c r="D286" s="586"/>
      <c r="E286" s="587"/>
      <c r="F286" s="586"/>
      <c r="G286" s="587"/>
      <c r="H286" s="586"/>
      <c r="I286" s="587"/>
      <c r="J286" s="586"/>
      <c r="K286" s="587"/>
      <c r="L286" s="586"/>
      <c r="M286" s="587"/>
      <c r="N286" s="586"/>
      <c r="O286" s="587"/>
      <c r="P286" s="586"/>
      <c r="Q286" s="587"/>
      <c r="R286" s="586"/>
      <c r="S286" s="587"/>
      <c r="T286" s="586"/>
      <c r="U286" s="587"/>
      <c r="V286" s="586"/>
      <c r="W286" s="587"/>
      <c r="X286" s="613"/>
      <c r="Y286" s="611"/>
      <c r="Z286" s="612"/>
      <c r="AA286" s="195">
        <f t="shared" si="22"/>
        <v>0</v>
      </c>
      <c r="AB286" s="536"/>
    </row>
    <row r="287" spans="1:30" ht="27.95" customHeight="1" x14ac:dyDescent="0.2">
      <c r="A287" s="342"/>
      <c r="B287" s="210"/>
      <c r="C287" s="169" t="s">
        <v>813</v>
      </c>
      <c r="D287" s="586"/>
      <c r="E287" s="587"/>
      <c r="F287" s="586"/>
      <c r="G287" s="587"/>
      <c r="H287" s="586"/>
      <c r="I287" s="587"/>
      <c r="J287" s="586"/>
      <c r="K287" s="587"/>
      <c r="L287" s="586"/>
      <c r="M287" s="587"/>
      <c r="N287" s="586"/>
      <c r="O287" s="587"/>
      <c r="P287" s="586"/>
      <c r="Q287" s="587"/>
      <c r="R287" s="586"/>
      <c r="S287" s="587"/>
      <c r="T287" s="586"/>
      <c r="U287" s="587"/>
      <c r="V287" s="586"/>
      <c r="W287" s="587"/>
      <c r="X287" s="613"/>
      <c r="Y287" s="611"/>
      <c r="Z287" s="612"/>
      <c r="AA287" s="195">
        <f t="shared" si="22"/>
        <v>0</v>
      </c>
      <c r="AB287" s="536"/>
    </row>
    <row r="288" spans="1:30" ht="27.95" customHeight="1" x14ac:dyDescent="0.2">
      <c r="A288" s="342"/>
      <c r="B288" s="217"/>
      <c r="C288" s="175" t="s">
        <v>842</v>
      </c>
      <c r="D288" s="586"/>
      <c r="E288" s="587"/>
      <c r="F288" s="586"/>
      <c r="G288" s="587"/>
      <c r="H288" s="586"/>
      <c r="I288" s="587"/>
      <c r="J288" s="586"/>
      <c r="K288" s="587"/>
      <c r="L288" s="586"/>
      <c r="M288" s="587"/>
      <c r="N288" s="586"/>
      <c r="O288" s="587"/>
      <c r="P288" s="586"/>
      <c r="Q288" s="587"/>
      <c r="R288" s="586"/>
      <c r="S288" s="587"/>
      <c r="T288" s="586"/>
      <c r="U288" s="587"/>
      <c r="V288" s="586"/>
      <c r="W288" s="587"/>
      <c r="X288" s="614"/>
      <c r="Y288" s="615"/>
      <c r="Z288" s="616"/>
      <c r="AA288" s="195">
        <f t="shared" si="22"/>
        <v>0</v>
      </c>
      <c r="AB288" s="536"/>
    </row>
    <row r="289" spans="1:28" ht="45" customHeight="1" x14ac:dyDescent="0.2">
      <c r="A289" s="342"/>
      <c r="B289" s="207" t="s">
        <v>815</v>
      </c>
      <c r="C289" s="151" t="s">
        <v>816</v>
      </c>
      <c r="D289" s="588"/>
      <c r="E289" s="589"/>
      <c r="F289" s="588"/>
      <c r="G289" s="589"/>
      <c r="H289" s="588"/>
      <c r="I289" s="589"/>
      <c r="J289" s="588"/>
      <c r="K289" s="589"/>
      <c r="L289" s="588"/>
      <c r="M289" s="589"/>
      <c r="N289" s="588"/>
      <c r="O289" s="589"/>
      <c r="P289" s="588"/>
      <c r="Q289" s="589"/>
      <c r="R289" s="588"/>
      <c r="S289" s="589"/>
      <c r="T289" s="588"/>
      <c r="U289" s="589"/>
      <c r="V289" s="588"/>
      <c r="W289" s="589"/>
      <c r="X289" s="438"/>
      <c r="Y289" s="40">
        <f t="shared" ref="Y289:Y290" si="23">IF(OR(D289="s",F289="s",H289="s",J289="s",L289="s",N289="s",P289="s",R289="s",T289="s",V289="s"), 0, IF(OR(D289="a",F289="a",H289="a",J289="a",L289="a",N289="a",P289="a",R289="a",T289="a",V289="a"),Z289,0))</f>
        <v>0</v>
      </c>
      <c r="Z289" s="341">
        <f>IF(X289="na",0,30)</f>
        <v>30</v>
      </c>
      <c r="AA289" s="45">
        <f>IF(OR(COUNTIF(D290:W290,"a")+COUNTIF(D290:W290,"s")+COUNTIF(X290:X290,"na")&gt;0),0,(COUNTIF(D289:W289,"a")+COUNTIF(D289:W289,"s")+COUNTIF(X289,"na")))</f>
        <v>0</v>
      </c>
      <c r="AB289" s="537"/>
    </row>
    <row r="290" spans="1:28" ht="45" customHeight="1" thickBot="1" x14ac:dyDescent="0.25">
      <c r="A290" s="328"/>
      <c r="B290" s="224" t="s">
        <v>817</v>
      </c>
      <c r="C290" s="494" t="s">
        <v>818</v>
      </c>
      <c r="D290" s="600"/>
      <c r="E290" s="601"/>
      <c r="F290" s="600"/>
      <c r="G290" s="601"/>
      <c r="H290" s="600"/>
      <c r="I290" s="601"/>
      <c r="J290" s="600"/>
      <c r="K290" s="601"/>
      <c r="L290" s="600"/>
      <c r="M290" s="601"/>
      <c r="N290" s="600"/>
      <c r="O290" s="601"/>
      <c r="P290" s="600"/>
      <c r="Q290" s="601"/>
      <c r="R290" s="600"/>
      <c r="S290" s="601"/>
      <c r="T290" s="600"/>
      <c r="U290" s="601"/>
      <c r="V290" s="600"/>
      <c r="W290" s="601"/>
      <c r="X290" s="495"/>
      <c r="Y290" s="496">
        <f t="shared" si="23"/>
        <v>0</v>
      </c>
      <c r="Z290" s="497">
        <f>IF(X289="na",0,15)</f>
        <v>15</v>
      </c>
      <c r="AA290" s="45">
        <f>IF(OR(COUNTIF(D289:W289,"a")+COUNTIF(D289:W289,"s")+COUNTIF(X289:X289,"na")&gt;0),0,(COUNTIF(D290:W290,"a")+COUNTIF(D290:W290,"s")+COUNTIF(X290,"na")))</f>
        <v>0</v>
      </c>
      <c r="AB290" s="537"/>
    </row>
    <row r="291" spans="1:28" ht="30" customHeight="1" x14ac:dyDescent="0.2">
      <c r="A291" s="321"/>
      <c r="B291" s="95"/>
      <c r="C291" s="487" t="s">
        <v>963</v>
      </c>
      <c r="D291" s="716"/>
      <c r="E291" s="716"/>
      <c r="F291" s="716"/>
      <c r="G291" s="716"/>
      <c r="H291" s="716"/>
      <c r="I291" s="716"/>
      <c r="J291" s="716"/>
      <c r="K291" s="716"/>
      <c r="L291" s="716"/>
      <c r="M291" s="716"/>
      <c r="N291" s="716"/>
      <c r="O291" s="716"/>
      <c r="P291" s="716"/>
      <c r="Q291" s="716"/>
      <c r="R291" s="716"/>
      <c r="S291" s="716"/>
      <c r="T291" s="716"/>
      <c r="U291" s="716"/>
      <c r="V291" s="716"/>
      <c r="W291" s="716"/>
      <c r="X291" s="716"/>
      <c r="Y291" s="716"/>
      <c r="Z291" s="724"/>
      <c r="AA291" s="195"/>
    </row>
    <row r="292" spans="1:28" ht="45" customHeight="1" x14ac:dyDescent="0.2">
      <c r="A292" s="342" t="s">
        <v>307</v>
      </c>
      <c r="B292" s="211" t="s">
        <v>820</v>
      </c>
      <c r="C292" s="169" t="s">
        <v>1125</v>
      </c>
      <c r="D292" s="608"/>
      <c r="E292" s="609"/>
      <c r="F292" s="608"/>
      <c r="G292" s="609"/>
      <c r="H292" s="608"/>
      <c r="I292" s="609"/>
      <c r="J292" s="608"/>
      <c r="K292" s="609"/>
      <c r="L292" s="608"/>
      <c r="M292" s="609"/>
      <c r="N292" s="608"/>
      <c r="O292" s="609"/>
      <c r="P292" s="608"/>
      <c r="Q292" s="609"/>
      <c r="R292" s="608"/>
      <c r="S292" s="609"/>
      <c r="T292" s="608"/>
      <c r="U292" s="609"/>
      <c r="V292" s="608"/>
      <c r="W292" s="609"/>
      <c r="X292" s="409"/>
      <c r="Y292" s="410">
        <f t="shared" ref="Y292" si="24">IF(OR(D292="s",F292="s",H292="s",J292="s",L292="s",N292="s",P292="s",R292="s",T292="s",V292="s"), 0, IF(OR(D292="a",F292="a",H292="a",J292="a",L292="a",N292="a",P292="a",R292="a",T292="a",V292="a"),Z292,0))</f>
        <v>0</v>
      </c>
      <c r="Z292" s="421">
        <v>15</v>
      </c>
      <c r="AA292" s="195">
        <f>COUNTIF(D292:W292,"a")+COUNTIF(D292:W292,"s")</f>
        <v>0</v>
      </c>
      <c r="AB292" s="536"/>
    </row>
    <row r="293" spans="1:28" ht="30" customHeight="1" x14ac:dyDescent="0.2">
      <c r="A293" s="342"/>
      <c r="B293" s="425"/>
      <c r="C293" s="411" t="s">
        <v>819</v>
      </c>
      <c r="D293" s="637" t="s">
        <v>960</v>
      </c>
      <c r="E293" s="638"/>
      <c r="F293" s="638"/>
      <c r="G293" s="638"/>
      <c r="H293" s="638"/>
      <c r="I293" s="638"/>
      <c r="J293" s="638"/>
      <c r="K293" s="638"/>
      <c r="L293" s="638"/>
      <c r="M293" s="638"/>
      <c r="N293" s="638"/>
      <c r="O293" s="638"/>
      <c r="P293" s="638"/>
      <c r="Q293" s="638"/>
      <c r="R293" s="638"/>
      <c r="S293" s="638"/>
      <c r="T293" s="638"/>
      <c r="U293" s="638"/>
      <c r="V293" s="638"/>
      <c r="W293" s="638"/>
      <c r="X293" s="638"/>
      <c r="Y293" s="638"/>
      <c r="Z293" s="639"/>
      <c r="AA293" s="195"/>
    </row>
    <row r="294" spans="1:28" ht="27.95" customHeight="1" x14ac:dyDescent="0.2">
      <c r="A294" s="342"/>
      <c r="B294" s="102"/>
      <c r="C294" s="169" t="s">
        <v>840</v>
      </c>
      <c r="D294" s="588"/>
      <c r="E294" s="589"/>
      <c r="F294" s="586"/>
      <c r="G294" s="587"/>
      <c r="H294" s="586"/>
      <c r="I294" s="587"/>
      <c r="J294" s="586"/>
      <c r="K294" s="587"/>
      <c r="L294" s="586"/>
      <c r="M294" s="587"/>
      <c r="N294" s="586"/>
      <c r="O294" s="587"/>
      <c r="P294" s="586"/>
      <c r="Q294" s="587"/>
      <c r="R294" s="586"/>
      <c r="S294" s="587"/>
      <c r="T294" s="586"/>
      <c r="U294" s="587"/>
      <c r="V294" s="586"/>
      <c r="W294" s="587"/>
      <c r="X294" s="642"/>
      <c r="Y294" s="643"/>
      <c r="Z294" s="644"/>
      <c r="AA294" s="195">
        <f>IF(COUNTIF($D$292:$W$292,"s"),1,COUNTIF(D294:W294, "a"))</f>
        <v>0</v>
      </c>
      <c r="AB294" s="536"/>
    </row>
    <row r="295" spans="1:28" ht="27.95" customHeight="1" x14ac:dyDescent="0.2">
      <c r="A295" s="342"/>
      <c r="B295" s="88"/>
      <c r="C295" s="169" t="s">
        <v>841</v>
      </c>
      <c r="D295" s="586"/>
      <c r="E295" s="587"/>
      <c r="F295" s="586"/>
      <c r="G295" s="587"/>
      <c r="H295" s="586"/>
      <c r="I295" s="587"/>
      <c r="J295" s="586"/>
      <c r="K295" s="587"/>
      <c r="L295" s="586"/>
      <c r="M295" s="587"/>
      <c r="N295" s="586"/>
      <c r="O295" s="587"/>
      <c r="P295" s="586"/>
      <c r="Q295" s="587"/>
      <c r="R295" s="586"/>
      <c r="S295" s="587"/>
      <c r="T295" s="586"/>
      <c r="U295" s="587"/>
      <c r="V295" s="586"/>
      <c r="W295" s="587"/>
      <c r="X295" s="610"/>
      <c r="Y295" s="645"/>
      <c r="Z295" s="646"/>
      <c r="AA295" s="195">
        <f t="shared" ref="AA295:AA302" si="25">IF(COUNTIF($D$292:$W$292,"s"),1,COUNTIF(D295:W295, "a"))</f>
        <v>0</v>
      </c>
      <c r="AB295" s="536"/>
    </row>
    <row r="296" spans="1:28" ht="27.95" customHeight="1" x14ac:dyDescent="0.2">
      <c r="A296" s="322"/>
      <c r="B296" s="47"/>
      <c r="C296" s="175" t="s">
        <v>821</v>
      </c>
      <c r="D296" s="586"/>
      <c r="E296" s="587"/>
      <c r="F296" s="586"/>
      <c r="G296" s="587"/>
      <c r="H296" s="586"/>
      <c r="I296" s="587"/>
      <c r="J296" s="586"/>
      <c r="K296" s="587"/>
      <c r="L296" s="586"/>
      <c r="M296" s="587"/>
      <c r="N296" s="586"/>
      <c r="O296" s="587"/>
      <c r="P296" s="586"/>
      <c r="Q296" s="587"/>
      <c r="R296" s="586"/>
      <c r="S296" s="587"/>
      <c r="T296" s="586"/>
      <c r="U296" s="587"/>
      <c r="V296" s="586"/>
      <c r="W296" s="587"/>
      <c r="X296" s="610"/>
      <c r="Y296" s="645"/>
      <c r="Z296" s="646"/>
      <c r="AA296" s="195">
        <f t="shared" si="25"/>
        <v>0</v>
      </c>
      <c r="AB296" s="536"/>
    </row>
    <row r="297" spans="1:28" ht="27.95" customHeight="1" x14ac:dyDescent="0.2">
      <c r="A297" s="342"/>
      <c r="B297" s="102"/>
      <c r="C297" s="175" t="s">
        <v>822</v>
      </c>
      <c r="D297" s="586"/>
      <c r="E297" s="587"/>
      <c r="F297" s="586"/>
      <c r="G297" s="587"/>
      <c r="H297" s="586"/>
      <c r="I297" s="587"/>
      <c r="J297" s="586"/>
      <c r="K297" s="587"/>
      <c r="L297" s="586"/>
      <c r="M297" s="587"/>
      <c r="N297" s="586"/>
      <c r="O297" s="587"/>
      <c r="P297" s="586"/>
      <c r="Q297" s="587"/>
      <c r="R297" s="586"/>
      <c r="S297" s="587"/>
      <c r="T297" s="586"/>
      <c r="U297" s="587"/>
      <c r="V297" s="586"/>
      <c r="W297" s="587"/>
      <c r="X297" s="610"/>
      <c r="Y297" s="645"/>
      <c r="Z297" s="646"/>
      <c r="AA297" s="195">
        <f t="shared" si="25"/>
        <v>0</v>
      </c>
      <c r="AB297" s="536"/>
    </row>
    <row r="298" spans="1:28" ht="27.95" customHeight="1" x14ac:dyDescent="0.2">
      <c r="A298" s="342"/>
      <c r="B298" s="88"/>
      <c r="C298" s="169" t="s">
        <v>823</v>
      </c>
      <c r="D298" s="586"/>
      <c r="E298" s="587"/>
      <c r="F298" s="586"/>
      <c r="G298" s="587"/>
      <c r="H298" s="586"/>
      <c r="I298" s="587"/>
      <c r="J298" s="586"/>
      <c r="K298" s="587"/>
      <c r="L298" s="586"/>
      <c r="M298" s="587"/>
      <c r="N298" s="586"/>
      <c r="O298" s="587"/>
      <c r="P298" s="586"/>
      <c r="Q298" s="587"/>
      <c r="R298" s="586"/>
      <c r="S298" s="587"/>
      <c r="T298" s="586"/>
      <c r="U298" s="587"/>
      <c r="V298" s="586"/>
      <c r="W298" s="587"/>
      <c r="X298" s="610"/>
      <c r="Y298" s="645"/>
      <c r="Z298" s="646"/>
      <c r="AA298" s="195">
        <f t="shared" si="25"/>
        <v>0</v>
      </c>
      <c r="AB298" s="536"/>
    </row>
    <row r="299" spans="1:28" ht="27.95" customHeight="1" x14ac:dyDescent="0.2">
      <c r="A299" s="322"/>
      <c r="B299" s="47"/>
      <c r="C299" s="169" t="s">
        <v>824</v>
      </c>
      <c r="D299" s="586"/>
      <c r="E299" s="587"/>
      <c r="F299" s="586"/>
      <c r="G299" s="587"/>
      <c r="H299" s="586"/>
      <c r="I299" s="587"/>
      <c r="J299" s="586"/>
      <c r="K299" s="587"/>
      <c r="L299" s="586"/>
      <c r="M299" s="587"/>
      <c r="N299" s="586"/>
      <c r="O299" s="587"/>
      <c r="P299" s="586"/>
      <c r="Q299" s="587"/>
      <c r="R299" s="586"/>
      <c r="S299" s="587"/>
      <c r="T299" s="586"/>
      <c r="U299" s="587"/>
      <c r="V299" s="586"/>
      <c r="W299" s="587"/>
      <c r="X299" s="610"/>
      <c r="Y299" s="645"/>
      <c r="Z299" s="646"/>
      <c r="AA299" s="195">
        <f t="shared" si="25"/>
        <v>0</v>
      </c>
      <c r="AB299" s="536"/>
    </row>
    <row r="300" spans="1:28" ht="27.95" customHeight="1" x14ac:dyDescent="0.2">
      <c r="A300" s="342"/>
      <c r="B300" s="102"/>
      <c r="C300" s="169" t="s">
        <v>825</v>
      </c>
      <c r="D300" s="588"/>
      <c r="E300" s="589"/>
      <c r="F300" s="586"/>
      <c r="G300" s="587"/>
      <c r="H300" s="586"/>
      <c r="I300" s="587"/>
      <c r="J300" s="586"/>
      <c r="K300" s="587"/>
      <c r="L300" s="586"/>
      <c r="M300" s="587"/>
      <c r="N300" s="586"/>
      <c r="O300" s="587"/>
      <c r="P300" s="586"/>
      <c r="Q300" s="587"/>
      <c r="R300" s="586"/>
      <c r="S300" s="587"/>
      <c r="T300" s="586"/>
      <c r="U300" s="587"/>
      <c r="V300" s="586"/>
      <c r="W300" s="587"/>
      <c r="X300" s="610"/>
      <c r="Y300" s="645"/>
      <c r="Z300" s="646"/>
      <c r="AA300" s="195">
        <f t="shared" si="25"/>
        <v>0</v>
      </c>
      <c r="AB300" s="536"/>
    </row>
    <row r="301" spans="1:28" ht="27.95" customHeight="1" x14ac:dyDescent="0.2">
      <c r="A301" s="342"/>
      <c r="B301" s="88"/>
      <c r="C301" s="169" t="s">
        <v>826</v>
      </c>
      <c r="D301" s="586"/>
      <c r="E301" s="587"/>
      <c r="F301" s="586"/>
      <c r="G301" s="587"/>
      <c r="H301" s="586"/>
      <c r="I301" s="587"/>
      <c r="J301" s="586"/>
      <c r="K301" s="587"/>
      <c r="L301" s="586"/>
      <c r="M301" s="587"/>
      <c r="N301" s="586"/>
      <c r="O301" s="587"/>
      <c r="P301" s="586"/>
      <c r="Q301" s="587"/>
      <c r="R301" s="586"/>
      <c r="S301" s="587"/>
      <c r="T301" s="586"/>
      <c r="U301" s="587"/>
      <c r="V301" s="586"/>
      <c r="W301" s="587"/>
      <c r="X301" s="610"/>
      <c r="Y301" s="645"/>
      <c r="Z301" s="646"/>
      <c r="AA301" s="195">
        <f t="shared" si="25"/>
        <v>0</v>
      </c>
      <c r="AB301" s="536"/>
    </row>
    <row r="302" spans="1:28" ht="27.95" customHeight="1" x14ac:dyDescent="0.2">
      <c r="A302" s="342"/>
      <c r="B302" s="47"/>
      <c r="C302" s="169" t="s">
        <v>959</v>
      </c>
      <c r="D302" s="586"/>
      <c r="E302" s="587"/>
      <c r="F302" s="586"/>
      <c r="G302" s="587"/>
      <c r="H302" s="586"/>
      <c r="I302" s="587"/>
      <c r="J302" s="586"/>
      <c r="K302" s="587"/>
      <c r="L302" s="586"/>
      <c r="M302" s="587"/>
      <c r="N302" s="586"/>
      <c r="O302" s="587"/>
      <c r="P302" s="586"/>
      <c r="Q302" s="587"/>
      <c r="R302" s="586"/>
      <c r="S302" s="587"/>
      <c r="T302" s="586"/>
      <c r="U302" s="587"/>
      <c r="V302" s="586"/>
      <c r="W302" s="587"/>
      <c r="X302" s="610"/>
      <c r="Y302" s="645"/>
      <c r="Z302" s="646"/>
      <c r="AA302" s="195">
        <f t="shared" si="25"/>
        <v>0</v>
      </c>
      <c r="AB302" s="536"/>
    </row>
    <row r="303" spans="1:28" ht="27.95" customHeight="1" x14ac:dyDescent="0.2">
      <c r="A303" s="342"/>
      <c r="B303" s="47"/>
      <c r="C303" s="417" t="s">
        <v>685</v>
      </c>
      <c r="D303" s="717"/>
      <c r="E303" s="718"/>
      <c r="F303" s="718"/>
      <c r="G303" s="718"/>
      <c r="H303" s="718"/>
      <c r="I303" s="718"/>
      <c r="J303" s="718"/>
      <c r="K303" s="718"/>
      <c r="L303" s="718"/>
      <c r="M303" s="718"/>
      <c r="N303" s="718"/>
      <c r="O303" s="718"/>
      <c r="P303" s="718"/>
      <c r="Q303" s="718"/>
      <c r="R303" s="718"/>
      <c r="S303" s="718"/>
      <c r="T303" s="718"/>
      <c r="U303" s="718"/>
      <c r="V303" s="718"/>
      <c r="W303" s="723"/>
      <c r="X303" s="647"/>
      <c r="Y303" s="648"/>
      <c r="Z303" s="649"/>
      <c r="AA303" s="45" t="str">
        <f>IF(AND(ISTEXT(D303),COUNTIF(D302:W302,"a")),1,IF(COUNTIF(D302:W302,"a"),0,""))</f>
        <v/>
      </c>
      <c r="AB303" s="536"/>
    </row>
    <row r="304" spans="1:28" ht="45" customHeight="1" x14ac:dyDescent="0.2">
      <c r="A304" s="342" t="s">
        <v>307</v>
      </c>
      <c r="B304" s="211" t="s">
        <v>827</v>
      </c>
      <c r="C304" s="169" t="s">
        <v>1126</v>
      </c>
      <c r="D304" s="608"/>
      <c r="E304" s="609"/>
      <c r="F304" s="608"/>
      <c r="G304" s="609"/>
      <c r="H304" s="608"/>
      <c r="I304" s="609"/>
      <c r="J304" s="608"/>
      <c r="K304" s="609"/>
      <c r="L304" s="608"/>
      <c r="M304" s="609"/>
      <c r="N304" s="608"/>
      <c r="O304" s="609"/>
      <c r="P304" s="608"/>
      <c r="Q304" s="609"/>
      <c r="R304" s="608"/>
      <c r="S304" s="609"/>
      <c r="T304" s="608"/>
      <c r="U304" s="609"/>
      <c r="V304" s="608"/>
      <c r="W304" s="609"/>
      <c r="X304" s="409"/>
      <c r="Y304" s="410">
        <f t="shared" ref="Y304" si="26">IF(OR(D304="s",F304="s",H304="s",J304="s",L304="s",N304="s",P304="s",R304="s",T304="s",V304="s"), 0, IF(OR(D304="a",F304="a",H304="a",J304="a",L304="a",N304="a",P304="a",R304="a",T304="a",V304="a"),Z304,0))</f>
        <v>0</v>
      </c>
      <c r="Z304" s="421">
        <v>15</v>
      </c>
      <c r="AA304" s="195">
        <f>COUNTIF(D304:W304,"a")+COUNTIF(D304:W304,"s")</f>
        <v>0</v>
      </c>
      <c r="AB304" s="536"/>
    </row>
    <row r="305" spans="1:28" ht="30" customHeight="1" x14ac:dyDescent="0.2">
      <c r="A305" s="342"/>
      <c r="B305" s="425"/>
      <c r="C305" s="411" t="s">
        <v>819</v>
      </c>
      <c r="D305" s="637" t="s">
        <v>960</v>
      </c>
      <c r="E305" s="638"/>
      <c r="F305" s="638"/>
      <c r="G305" s="638"/>
      <c r="H305" s="638"/>
      <c r="I305" s="638"/>
      <c r="J305" s="638"/>
      <c r="K305" s="638"/>
      <c r="L305" s="638"/>
      <c r="M305" s="638"/>
      <c r="N305" s="638"/>
      <c r="O305" s="638"/>
      <c r="P305" s="638"/>
      <c r="Q305" s="638"/>
      <c r="R305" s="638"/>
      <c r="S305" s="638"/>
      <c r="T305" s="638"/>
      <c r="U305" s="638"/>
      <c r="V305" s="638"/>
      <c r="W305" s="638"/>
      <c r="X305" s="638"/>
      <c r="Y305" s="638"/>
      <c r="Z305" s="639"/>
      <c r="AA305" s="195"/>
    </row>
    <row r="306" spans="1:28" ht="27.95" customHeight="1" x14ac:dyDescent="0.2">
      <c r="A306" s="342"/>
      <c r="B306" s="102"/>
      <c r="C306" s="169" t="s">
        <v>840</v>
      </c>
      <c r="D306" s="588"/>
      <c r="E306" s="589"/>
      <c r="F306" s="588"/>
      <c r="G306" s="589"/>
      <c r="H306" s="588"/>
      <c r="I306" s="589"/>
      <c r="J306" s="588"/>
      <c r="K306" s="589"/>
      <c r="L306" s="588"/>
      <c r="M306" s="589"/>
      <c r="N306" s="588"/>
      <c r="O306" s="589"/>
      <c r="P306" s="588"/>
      <c r="Q306" s="589"/>
      <c r="R306" s="588"/>
      <c r="S306" s="589"/>
      <c r="T306" s="588"/>
      <c r="U306" s="589"/>
      <c r="V306" s="588"/>
      <c r="W306" s="720"/>
      <c r="X306" s="642"/>
      <c r="Y306" s="643"/>
      <c r="Z306" s="644"/>
      <c r="AA306" s="195">
        <f>IF(COUNTIF($D$304:$W$304,"s"),1,COUNTIF(D306:W306, "a"))</f>
        <v>0</v>
      </c>
      <c r="AB306" s="536"/>
    </row>
    <row r="307" spans="1:28" ht="27.95" customHeight="1" x14ac:dyDescent="0.2">
      <c r="A307" s="342"/>
      <c r="B307" s="88"/>
      <c r="C307" s="169" t="s">
        <v>841</v>
      </c>
      <c r="D307" s="586"/>
      <c r="E307" s="587"/>
      <c r="F307" s="586"/>
      <c r="G307" s="587"/>
      <c r="H307" s="586"/>
      <c r="I307" s="587"/>
      <c r="J307" s="586"/>
      <c r="K307" s="587"/>
      <c r="L307" s="586"/>
      <c r="M307" s="587"/>
      <c r="N307" s="586"/>
      <c r="O307" s="587"/>
      <c r="P307" s="586"/>
      <c r="Q307" s="587"/>
      <c r="R307" s="586"/>
      <c r="S307" s="587"/>
      <c r="T307" s="586"/>
      <c r="U307" s="587"/>
      <c r="V307" s="586"/>
      <c r="W307" s="721"/>
      <c r="X307" s="610"/>
      <c r="Y307" s="645"/>
      <c r="Z307" s="646"/>
      <c r="AA307" s="195">
        <f t="shared" ref="AA307:AA314" si="27">IF(COUNTIF($D$304:$W$304,"s"),1,COUNTIF(D307:W307, "a"))</f>
        <v>0</v>
      </c>
      <c r="AB307" s="536"/>
    </row>
    <row r="308" spans="1:28" ht="27.95" customHeight="1" x14ac:dyDescent="0.2">
      <c r="A308" s="322"/>
      <c r="B308" s="47"/>
      <c r="C308" s="175" t="s">
        <v>821</v>
      </c>
      <c r="D308" s="586"/>
      <c r="E308" s="587"/>
      <c r="F308" s="586"/>
      <c r="G308" s="587"/>
      <c r="H308" s="586"/>
      <c r="I308" s="587"/>
      <c r="J308" s="586"/>
      <c r="K308" s="587"/>
      <c r="L308" s="586"/>
      <c r="M308" s="587"/>
      <c r="N308" s="586"/>
      <c r="O308" s="587"/>
      <c r="P308" s="586"/>
      <c r="Q308" s="587"/>
      <c r="R308" s="586"/>
      <c r="S308" s="587"/>
      <c r="T308" s="586"/>
      <c r="U308" s="587"/>
      <c r="V308" s="586"/>
      <c r="W308" s="721"/>
      <c r="X308" s="610"/>
      <c r="Y308" s="645"/>
      <c r="Z308" s="646"/>
      <c r="AA308" s="195">
        <f t="shared" si="27"/>
        <v>0</v>
      </c>
      <c r="AB308" s="536"/>
    </row>
    <row r="309" spans="1:28" ht="27.95" customHeight="1" x14ac:dyDescent="0.2">
      <c r="A309" s="342"/>
      <c r="B309" s="102"/>
      <c r="C309" s="175" t="s">
        <v>822</v>
      </c>
      <c r="D309" s="586"/>
      <c r="E309" s="587"/>
      <c r="F309" s="586"/>
      <c r="G309" s="587"/>
      <c r="H309" s="586"/>
      <c r="I309" s="587"/>
      <c r="J309" s="586"/>
      <c r="K309" s="587"/>
      <c r="L309" s="586"/>
      <c r="M309" s="587"/>
      <c r="N309" s="586"/>
      <c r="O309" s="587"/>
      <c r="P309" s="586"/>
      <c r="Q309" s="587"/>
      <c r="R309" s="586"/>
      <c r="S309" s="587"/>
      <c r="T309" s="586"/>
      <c r="U309" s="587"/>
      <c r="V309" s="586"/>
      <c r="W309" s="721"/>
      <c r="X309" s="610"/>
      <c r="Y309" s="645"/>
      <c r="Z309" s="646"/>
      <c r="AA309" s="195">
        <f t="shared" si="27"/>
        <v>0</v>
      </c>
      <c r="AB309" s="536"/>
    </row>
    <row r="310" spans="1:28" ht="27.95" customHeight="1" x14ac:dyDescent="0.2">
      <c r="A310" s="342"/>
      <c r="B310" s="88"/>
      <c r="C310" s="169" t="s">
        <v>823</v>
      </c>
      <c r="D310" s="586"/>
      <c r="E310" s="587"/>
      <c r="F310" s="586"/>
      <c r="G310" s="587"/>
      <c r="H310" s="586"/>
      <c r="I310" s="587"/>
      <c r="J310" s="586"/>
      <c r="K310" s="587"/>
      <c r="L310" s="586"/>
      <c r="M310" s="587"/>
      <c r="N310" s="586"/>
      <c r="O310" s="587"/>
      <c r="P310" s="586"/>
      <c r="Q310" s="587"/>
      <c r="R310" s="586"/>
      <c r="S310" s="587"/>
      <c r="T310" s="586"/>
      <c r="U310" s="587"/>
      <c r="V310" s="586"/>
      <c r="W310" s="721"/>
      <c r="X310" s="610"/>
      <c r="Y310" s="645"/>
      <c r="Z310" s="646"/>
      <c r="AA310" s="195">
        <f t="shared" si="27"/>
        <v>0</v>
      </c>
      <c r="AB310" s="536"/>
    </row>
    <row r="311" spans="1:28" ht="27.95" customHeight="1" x14ac:dyDescent="0.2">
      <c r="A311" s="322"/>
      <c r="B311" s="47"/>
      <c r="C311" s="169" t="s">
        <v>824</v>
      </c>
      <c r="D311" s="586"/>
      <c r="E311" s="587"/>
      <c r="F311" s="586"/>
      <c r="G311" s="587"/>
      <c r="H311" s="586"/>
      <c r="I311" s="587"/>
      <c r="J311" s="586"/>
      <c r="K311" s="587"/>
      <c r="L311" s="586"/>
      <c r="M311" s="587"/>
      <c r="N311" s="586"/>
      <c r="O311" s="587"/>
      <c r="P311" s="586"/>
      <c r="Q311" s="587"/>
      <c r="R311" s="586"/>
      <c r="S311" s="587"/>
      <c r="T311" s="586"/>
      <c r="U311" s="587"/>
      <c r="V311" s="586"/>
      <c r="W311" s="721"/>
      <c r="X311" s="610"/>
      <c r="Y311" s="645"/>
      <c r="Z311" s="646"/>
      <c r="AA311" s="195">
        <f t="shared" si="27"/>
        <v>0</v>
      </c>
      <c r="AB311" s="536"/>
    </row>
    <row r="312" spans="1:28" ht="27.95" customHeight="1" x14ac:dyDescent="0.2">
      <c r="A312" s="342"/>
      <c r="B312" s="102"/>
      <c r="C312" s="169" t="s">
        <v>825</v>
      </c>
      <c r="D312" s="588"/>
      <c r="E312" s="589"/>
      <c r="F312" s="588"/>
      <c r="G312" s="589"/>
      <c r="H312" s="588"/>
      <c r="I312" s="589"/>
      <c r="J312" s="588"/>
      <c r="K312" s="589"/>
      <c r="L312" s="588"/>
      <c r="M312" s="589"/>
      <c r="N312" s="588"/>
      <c r="O312" s="589"/>
      <c r="P312" s="588"/>
      <c r="Q312" s="589"/>
      <c r="R312" s="588"/>
      <c r="S312" s="589"/>
      <c r="T312" s="588"/>
      <c r="U312" s="589"/>
      <c r="V312" s="588"/>
      <c r="W312" s="720"/>
      <c r="X312" s="610"/>
      <c r="Y312" s="645"/>
      <c r="Z312" s="646"/>
      <c r="AA312" s="195">
        <f t="shared" si="27"/>
        <v>0</v>
      </c>
      <c r="AB312" s="536"/>
    </row>
    <row r="313" spans="1:28" ht="27.95" customHeight="1" x14ac:dyDescent="0.2">
      <c r="A313" s="342"/>
      <c r="B313" s="88"/>
      <c r="C313" s="169" t="s">
        <v>826</v>
      </c>
      <c r="D313" s="586"/>
      <c r="E313" s="587"/>
      <c r="F313" s="586"/>
      <c r="G313" s="587"/>
      <c r="H313" s="586"/>
      <c r="I313" s="587"/>
      <c r="J313" s="586"/>
      <c r="K313" s="587"/>
      <c r="L313" s="586"/>
      <c r="M313" s="587"/>
      <c r="N313" s="586"/>
      <c r="O313" s="587"/>
      <c r="P313" s="586"/>
      <c r="Q313" s="587"/>
      <c r="R313" s="586"/>
      <c r="S313" s="587"/>
      <c r="T313" s="586"/>
      <c r="U313" s="587"/>
      <c r="V313" s="586"/>
      <c r="W313" s="721"/>
      <c r="X313" s="610"/>
      <c r="Y313" s="645"/>
      <c r="Z313" s="646"/>
      <c r="AA313" s="195">
        <f t="shared" si="27"/>
        <v>0</v>
      </c>
      <c r="AB313" s="536"/>
    </row>
    <row r="314" spans="1:28" ht="27.95" customHeight="1" x14ac:dyDescent="0.2">
      <c r="A314" s="342"/>
      <c r="B314" s="47"/>
      <c r="C314" s="174" t="s">
        <v>959</v>
      </c>
      <c r="D314" s="620"/>
      <c r="E314" s="621"/>
      <c r="F314" s="620"/>
      <c r="G314" s="621"/>
      <c r="H314" s="620"/>
      <c r="I314" s="621"/>
      <c r="J314" s="620"/>
      <c r="K314" s="621"/>
      <c r="L314" s="620"/>
      <c r="M314" s="621"/>
      <c r="N314" s="620"/>
      <c r="O314" s="621"/>
      <c r="P314" s="620"/>
      <c r="Q314" s="621"/>
      <c r="R314" s="620"/>
      <c r="S314" s="621"/>
      <c r="T314" s="620"/>
      <c r="U314" s="621"/>
      <c r="V314" s="620"/>
      <c r="W314" s="722"/>
      <c r="X314" s="610"/>
      <c r="Y314" s="645"/>
      <c r="Z314" s="646"/>
      <c r="AA314" s="195">
        <f t="shared" si="27"/>
        <v>0</v>
      </c>
      <c r="AB314" s="536"/>
    </row>
    <row r="315" spans="1:28" ht="27.95" customHeight="1" thickBot="1" x14ac:dyDescent="0.25">
      <c r="A315" s="328"/>
      <c r="B315" s="93"/>
      <c r="C315" s="488" t="s">
        <v>685</v>
      </c>
      <c r="D315" s="750"/>
      <c r="E315" s="751"/>
      <c r="F315" s="751"/>
      <c r="G315" s="751"/>
      <c r="H315" s="751"/>
      <c r="I315" s="751"/>
      <c r="J315" s="751"/>
      <c r="K315" s="751"/>
      <c r="L315" s="751"/>
      <c r="M315" s="751"/>
      <c r="N315" s="751"/>
      <c r="O315" s="751"/>
      <c r="P315" s="751"/>
      <c r="Q315" s="751"/>
      <c r="R315" s="751"/>
      <c r="S315" s="751"/>
      <c r="T315" s="751"/>
      <c r="U315" s="751"/>
      <c r="V315" s="751"/>
      <c r="W315" s="751"/>
      <c r="X315" s="746"/>
      <c r="Y315" s="747"/>
      <c r="Z315" s="748"/>
      <c r="AA315" s="45" t="str">
        <f>IF(AND(ISTEXT(D315),COUNTIF(D314:W314,"a")),1,IF(COUNTIF(D314:W314,"a"),0,""))</f>
        <v/>
      </c>
      <c r="AB315" s="536"/>
    </row>
    <row r="316" spans="1:28" ht="30" customHeight="1" x14ac:dyDescent="0.2">
      <c r="A316" s="321"/>
      <c r="B316" s="95"/>
      <c r="C316" s="487" t="s">
        <v>964</v>
      </c>
      <c r="D316" s="716"/>
      <c r="E316" s="716"/>
      <c r="F316" s="716"/>
      <c r="G316" s="716"/>
      <c r="H316" s="716"/>
      <c r="I316" s="716"/>
      <c r="J316" s="716"/>
      <c r="K316" s="716"/>
      <c r="L316" s="716"/>
      <c r="M316" s="716"/>
      <c r="N316" s="716"/>
      <c r="O316" s="716"/>
      <c r="P316" s="716"/>
      <c r="Q316" s="716"/>
      <c r="R316" s="716"/>
      <c r="S316" s="716"/>
      <c r="T316" s="716"/>
      <c r="U316" s="716"/>
      <c r="V316" s="716"/>
      <c r="W316" s="716"/>
      <c r="X316" s="716"/>
      <c r="Y316" s="716"/>
      <c r="Z316" s="724"/>
      <c r="AA316" s="195"/>
    </row>
    <row r="317" spans="1:28" ht="45" customHeight="1" x14ac:dyDescent="0.2">
      <c r="A317" s="342" t="s">
        <v>307</v>
      </c>
      <c r="B317" s="211" t="s">
        <v>828</v>
      </c>
      <c r="C317" s="169" t="s">
        <v>1127</v>
      </c>
      <c r="D317" s="608"/>
      <c r="E317" s="609"/>
      <c r="F317" s="608"/>
      <c r="G317" s="609"/>
      <c r="H317" s="608"/>
      <c r="I317" s="609"/>
      <c r="J317" s="608"/>
      <c r="K317" s="609"/>
      <c r="L317" s="608"/>
      <c r="M317" s="609"/>
      <c r="N317" s="608"/>
      <c r="O317" s="609"/>
      <c r="P317" s="608"/>
      <c r="Q317" s="609"/>
      <c r="R317" s="608"/>
      <c r="S317" s="609"/>
      <c r="T317" s="608"/>
      <c r="U317" s="609"/>
      <c r="V317" s="608"/>
      <c r="W317" s="609"/>
      <c r="X317" s="409"/>
      <c r="Y317" s="410">
        <f t="shared" ref="Y317:Y326" si="28">IF(OR(D317="s",F317="s",H317="s",J317="s",L317="s",N317="s",P317="s",R317="s",T317="s",V317="s"), 0, IF(OR(D317="a",F317="a",H317="a",J317="a",L317="a",N317="a",P317="a",R317="a",T317="a",V317="a"),Z317,0))</f>
        <v>0</v>
      </c>
      <c r="Z317" s="421">
        <v>25</v>
      </c>
      <c r="AA317" s="195">
        <f>COUNTIF(D317:W317,"a")+COUNTIF(D317:W317,"s")</f>
        <v>0</v>
      </c>
      <c r="AB317" s="536"/>
    </row>
    <row r="318" spans="1:28" ht="30" customHeight="1" x14ac:dyDescent="0.2">
      <c r="A318" s="342"/>
      <c r="B318" s="425"/>
      <c r="C318" s="411" t="s">
        <v>830</v>
      </c>
      <c r="D318" s="637" t="s">
        <v>960</v>
      </c>
      <c r="E318" s="638"/>
      <c r="F318" s="638"/>
      <c r="G318" s="638"/>
      <c r="H318" s="638"/>
      <c r="I318" s="638"/>
      <c r="J318" s="638"/>
      <c r="K318" s="638"/>
      <c r="L318" s="638"/>
      <c r="M318" s="638"/>
      <c r="N318" s="638"/>
      <c r="O318" s="638"/>
      <c r="P318" s="638"/>
      <c r="Q318" s="638"/>
      <c r="R318" s="638"/>
      <c r="S318" s="638"/>
      <c r="T318" s="638"/>
      <c r="U318" s="638"/>
      <c r="V318" s="638"/>
      <c r="W318" s="638"/>
      <c r="X318" s="638"/>
      <c r="Y318" s="638"/>
      <c r="Z318" s="639"/>
      <c r="AA318" s="195"/>
    </row>
    <row r="319" spans="1:28" ht="27.95" customHeight="1" x14ac:dyDescent="0.2">
      <c r="A319" s="342"/>
      <c r="B319" s="102"/>
      <c r="C319" s="169" t="s">
        <v>831</v>
      </c>
      <c r="D319" s="588"/>
      <c r="E319" s="589"/>
      <c r="F319" s="588"/>
      <c r="G319" s="589"/>
      <c r="H319" s="588"/>
      <c r="I319" s="589"/>
      <c r="J319" s="588"/>
      <c r="K319" s="589"/>
      <c r="L319" s="588"/>
      <c r="M319" s="589"/>
      <c r="N319" s="588"/>
      <c r="O319" s="589"/>
      <c r="P319" s="588"/>
      <c r="Q319" s="589"/>
      <c r="R319" s="588"/>
      <c r="S319" s="589"/>
      <c r="T319" s="588"/>
      <c r="U319" s="589"/>
      <c r="V319" s="588"/>
      <c r="W319" s="720"/>
      <c r="X319" s="642"/>
      <c r="Y319" s="643"/>
      <c r="Z319" s="644"/>
      <c r="AA319" s="195">
        <f>IF(COUNTIF($D$317:$W$317,"s"),1,COUNTIF(D319:W319, "a"))</f>
        <v>0</v>
      </c>
      <c r="AB319" s="536"/>
    </row>
    <row r="320" spans="1:28" ht="27.95" customHeight="1" x14ac:dyDescent="0.2">
      <c r="A320" s="342"/>
      <c r="B320" s="88"/>
      <c r="C320" s="169" t="s">
        <v>832</v>
      </c>
      <c r="D320" s="586"/>
      <c r="E320" s="587"/>
      <c r="F320" s="586"/>
      <c r="G320" s="587"/>
      <c r="H320" s="586"/>
      <c r="I320" s="587"/>
      <c r="J320" s="586"/>
      <c r="K320" s="587"/>
      <c r="L320" s="586"/>
      <c r="M320" s="587"/>
      <c r="N320" s="586"/>
      <c r="O320" s="587"/>
      <c r="P320" s="586"/>
      <c r="Q320" s="587"/>
      <c r="R320" s="586"/>
      <c r="S320" s="587"/>
      <c r="T320" s="586"/>
      <c r="U320" s="587"/>
      <c r="V320" s="586"/>
      <c r="W320" s="721"/>
      <c r="X320" s="610"/>
      <c r="Y320" s="645"/>
      <c r="Z320" s="646"/>
      <c r="AA320" s="195">
        <f t="shared" ref="AA320:AA324" si="29">IF(COUNTIF($D$317:$W$317,"s"),1,COUNTIF(D320:W320, "a"))</f>
        <v>0</v>
      </c>
      <c r="AB320" s="536"/>
    </row>
    <row r="321" spans="1:28" ht="27.95" customHeight="1" x14ac:dyDescent="0.2">
      <c r="A321" s="322"/>
      <c r="B321" s="47"/>
      <c r="C321" s="175" t="s">
        <v>833</v>
      </c>
      <c r="D321" s="586"/>
      <c r="E321" s="587"/>
      <c r="F321" s="586"/>
      <c r="G321" s="587"/>
      <c r="H321" s="586"/>
      <c r="I321" s="587"/>
      <c r="J321" s="586"/>
      <c r="K321" s="587"/>
      <c r="L321" s="586"/>
      <c r="M321" s="587"/>
      <c r="N321" s="586"/>
      <c r="O321" s="587"/>
      <c r="P321" s="586"/>
      <c r="Q321" s="587"/>
      <c r="R321" s="586"/>
      <c r="S321" s="587"/>
      <c r="T321" s="586"/>
      <c r="U321" s="587"/>
      <c r="V321" s="586"/>
      <c r="W321" s="721"/>
      <c r="X321" s="610"/>
      <c r="Y321" s="645"/>
      <c r="Z321" s="646"/>
      <c r="AA321" s="195">
        <f t="shared" si="29"/>
        <v>0</v>
      </c>
      <c r="AB321" s="536"/>
    </row>
    <row r="322" spans="1:28" ht="27.95" customHeight="1" x14ac:dyDescent="0.2">
      <c r="A322" s="342"/>
      <c r="B322" s="102"/>
      <c r="C322" s="175" t="s">
        <v>834</v>
      </c>
      <c r="D322" s="586"/>
      <c r="E322" s="587"/>
      <c r="F322" s="586"/>
      <c r="G322" s="587"/>
      <c r="H322" s="586"/>
      <c r="I322" s="587"/>
      <c r="J322" s="586"/>
      <c r="K322" s="587"/>
      <c r="L322" s="586"/>
      <c r="M322" s="587"/>
      <c r="N322" s="586"/>
      <c r="O322" s="587"/>
      <c r="P322" s="586"/>
      <c r="Q322" s="587"/>
      <c r="R322" s="586"/>
      <c r="S322" s="587"/>
      <c r="T322" s="586"/>
      <c r="U322" s="587"/>
      <c r="V322" s="586"/>
      <c r="W322" s="721"/>
      <c r="X322" s="610"/>
      <c r="Y322" s="645"/>
      <c r="Z322" s="646"/>
      <c r="AA322" s="195">
        <f t="shared" si="29"/>
        <v>0</v>
      </c>
      <c r="AB322" s="536"/>
    </row>
    <row r="323" spans="1:28" ht="27.95" customHeight="1" x14ac:dyDescent="0.2">
      <c r="A323" s="342"/>
      <c r="B323" s="88"/>
      <c r="C323" s="169" t="s">
        <v>835</v>
      </c>
      <c r="D323" s="586"/>
      <c r="E323" s="587"/>
      <c r="F323" s="586"/>
      <c r="G323" s="587"/>
      <c r="H323" s="586"/>
      <c r="I323" s="587"/>
      <c r="J323" s="586"/>
      <c r="K323" s="587"/>
      <c r="L323" s="586"/>
      <c r="M323" s="587"/>
      <c r="N323" s="586"/>
      <c r="O323" s="587"/>
      <c r="P323" s="586"/>
      <c r="Q323" s="587"/>
      <c r="R323" s="586"/>
      <c r="S323" s="587"/>
      <c r="T323" s="586"/>
      <c r="U323" s="587"/>
      <c r="V323" s="586"/>
      <c r="W323" s="721"/>
      <c r="X323" s="610"/>
      <c r="Y323" s="645"/>
      <c r="Z323" s="646"/>
      <c r="AA323" s="195">
        <f t="shared" si="29"/>
        <v>0</v>
      </c>
      <c r="AB323" s="536"/>
    </row>
    <row r="324" spans="1:28" ht="27.95" customHeight="1" x14ac:dyDescent="0.2">
      <c r="A324" s="322"/>
      <c r="B324" s="84"/>
      <c r="C324" s="175" t="s">
        <v>959</v>
      </c>
      <c r="D324" s="586"/>
      <c r="E324" s="587"/>
      <c r="F324" s="586"/>
      <c r="G324" s="587"/>
      <c r="H324" s="586"/>
      <c r="I324" s="587"/>
      <c r="J324" s="586"/>
      <c r="K324" s="587"/>
      <c r="L324" s="586"/>
      <c r="M324" s="587"/>
      <c r="N324" s="586"/>
      <c r="O324" s="587"/>
      <c r="P324" s="586"/>
      <c r="Q324" s="587"/>
      <c r="R324" s="586"/>
      <c r="S324" s="587"/>
      <c r="T324" s="586"/>
      <c r="U324" s="587"/>
      <c r="V324" s="586"/>
      <c r="W324" s="721"/>
      <c r="X324" s="610"/>
      <c r="Y324" s="645"/>
      <c r="Z324" s="646"/>
      <c r="AA324" s="195">
        <f t="shared" si="29"/>
        <v>0</v>
      </c>
      <c r="AB324" s="536"/>
    </row>
    <row r="325" spans="1:28" ht="27.95" customHeight="1" x14ac:dyDescent="0.2">
      <c r="A325" s="342"/>
      <c r="B325" s="47"/>
      <c r="C325" s="417" t="s">
        <v>685</v>
      </c>
      <c r="D325" s="717"/>
      <c r="E325" s="718"/>
      <c r="F325" s="718"/>
      <c r="G325" s="718"/>
      <c r="H325" s="718"/>
      <c r="I325" s="718"/>
      <c r="J325" s="718"/>
      <c r="K325" s="718"/>
      <c r="L325" s="718"/>
      <c r="M325" s="718"/>
      <c r="N325" s="718"/>
      <c r="O325" s="718"/>
      <c r="P325" s="718"/>
      <c r="Q325" s="718"/>
      <c r="R325" s="718"/>
      <c r="S325" s="718"/>
      <c r="T325" s="718"/>
      <c r="U325" s="718"/>
      <c r="V325" s="718"/>
      <c r="W325" s="718"/>
      <c r="X325" s="647"/>
      <c r="Y325" s="648"/>
      <c r="Z325" s="649"/>
      <c r="AA325" s="45" t="str">
        <f>IF(AND(ISTEXT(D325),COUNTIF(D324:W324,"a")),1,IF(COUNTIF(D324:W324,"a"),0,""))</f>
        <v/>
      </c>
      <c r="AB325" s="536"/>
    </row>
    <row r="326" spans="1:28" ht="45" customHeight="1" x14ac:dyDescent="0.2">
      <c r="A326" s="342" t="s">
        <v>307</v>
      </c>
      <c r="B326" s="211" t="s">
        <v>829</v>
      </c>
      <c r="C326" s="169" t="s">
        <v>1128</v>
      </c>
      <c r="D326" s="608"/>
      <c r="E326" s="609"/>
      <c r="F326" s="608"/>
      <c r="G326" s="609"/>
      <c r="H326" s="608"/>
      <c r="I326" s="609"/>
      <c r="J326" s="608"/>
      <c r="K326" s="609"/>
      <c r="L326" s="608"/>
      <c r="M326" s="609"/>
      <c r="N326" s="608"/>
      <c r="O326" s="609"/>
      <c r="P326" s="608"/>
      <c r="Q326" s="609"/>
      <c r="R326" s="608"/>
      <c r="S326" s="609"/>
      <c r="T326" s="608"/>
      <c r="U326" s="609"/>
      <c r="V326" s="608"/>
      <c r="W326" s="609"/>
      <c r="X326" s="409"/>
      <c r="Y326" s="410">
        <f t="shared" si="28"/>
        <v>0</v>
      </c>
      <c r="Z326" s="421">
        <v>25</v>
      </c>
      <c r="AA326" s="195">
        <f>COUNTIF(D326:W326,"a")+COUNTIF(D326:W326,"s")</f>
        <v>0</v>
      </c>
      <c r="AB326" s="536"/>
    </row>
    <row r="327" spans="1:28" ht="30" customHeight="1" x14ac:dyDescent="0.2">
      <c r="A327" s="342"/>
      <c r="B327" s="425"/>
      <c r="C327" s="411" t="s">
        <v>830</v>
      </c>
      <c r="D327" s="637" t="s">
        <v>960</v>
      </c>
      <c r="E327" s="638"/>
      <c r="F327" s="638"/>
      <c r="G327" s="638"/>
      <c r="H327" s="638"/>
      <c r="I327" s="638"/>
      <c r="J327" s="638"/>
      <c r="K327" s="638"/>
      <c r="L327" s="638"/>
      <c r="M327" s="638"/>
      <c r="N327" s="638"/>
      <c r="O327" s="638"/>
      <c r="P327" s="638"/>
      <c r="Q327" s="638"/>
      <c r="R327" s="638"/>
      <c r="S327" s="638"/>
      <c r="T327" s="638"/>
      <c r="U327" s="638"/>
      <c r="V327" s="638"/>
      <c r="W327" s="638"/>
      <c r="X327" s="638"/>
      <c r="Y327" s="638"/>
      <c r="Z327" s="639"/>
      <c r="AA327" s="195"/>
    </row>
    <row r="328" spans="1:28" ht="27.95" customHeight="1" x14ac:dyDescent="0.2">
      <c r="A328" s="342"/>
      <c r="B328" s="102"/>
      <c r="C328" s="169" t="s">
        <v>831</v>
      </c>
      <c r="D328" s="588"/>
      <c r="E328" s="589"/>
      <c r="F328" s="588"/>
      <c r="G328" s="589"/>
      <c r="H328" s="588"/>
      <c r="I328" s="589"/>
      <c r="J328" s="588"/>
      <c r="K328" s="589"/>
      <c r="L328" s="588"/>
      <c r="M328" s="589"/>
      <c r="N328" s="588"/>
      <c r="O328" s="589"/>
      <c r="P328" s="588"/>
      <c r="Q328" s="589"/>
      <c r="R328" s="588"/>
      <c r="S328" s="589"/>
      <c r="T328" s="588"/>
      <c r="U328" s="589"/>
      <c r="V328" s="588"/>
      <c r="W328" s="720"/>
      <c r="X328" s="642"/>
      <c r="Y328" s="643"/>
      <c r="Z328" s="644"/>
      <c r="AA328" s="195">
        <f>IF(COUNTIF($D$326:$W$326,"s"),1,COUNTIF(D328:W328, "a"))</f>
        <v>0</v>
      </c>
      <c r="AB328" s="536"/>
    </row>
    <row r="329" spans="1:28" ht="27.95" customHeight="1" x14ac:dyDescent="0.2">
      <c r="A329" s="342"/>
      <c r="B329" s="88"/>
      <c r="C329" s="169" t="s">
        <v>832</v>
      </c>
      <c r="D329" s="586"/>
      <c r="E329" s="587"/>
      <c r="F329" s="586"/>
      <c r="G329" s="587"/>
      <c r="H329" s="586"/>
      <c r="I329" s="587"/>
      <c r="J329" s="586"/>
      <c r="K329" s="587"/>
      <c r="L329" s="586"/>
      <c r="M329" s="587"/>
      <c r="N329" s="586"/>
      <c r="O329" s="587"/>
      <c r="P329" s="586"/>
      <c r="Q329" s="587"/>
      <c r="R329" s="586"/>
      <c r="S329" s="587"/>
      <c r="T329" s="586"/>
      <c r="U329" s="587"/>
      <c r="V329" s="586"/>
      <c r="W329" s="721"/>
      <c r="X329" s="610"/>
      <c r="Y329" s="645"/>
      <c r="Z329" s="646"/>
      <c r="AA329" s="195">
        <f t="shared" ref="AA329:AA333" si="30">IF(COUNTIF($D$326:$W$326,"s"),1,COUNTIF(D329:W329, "a"))</f>
        <v>0</v>
      </c>
      <c r="AB329" s="536"/>
    </row>
    <row r="330" spans="1:28" ht="27.95" customHeight="1" x14ac:dyDescent="0.2">
      <c r="A330" s="322"/>
      <c r="B330" s="47"/>
      <c r="C330" s="175" t="s">
        <v>833</v>
      </c>
      <c r="D330" s="586"/>
      <c r="E330" s="587"/>
      <c r="F330" s="586"/>
      <c r="G330" s="587"/>
      <c r="H330" s="586"/>
      <c r="I330" s="587"/>
      <c r="J330" s="586"/>
      <c r="K330" s="587"/>
      <c r="L330" s="586"/>
      <c r="M330" s="587"/>
      <c r="N330" s="586"/>
      <c r="O330" s="587"/>
      <c r="P330" s="586"/>
      <c r="Q330" s="587"/>
      <c r="R330" s="586"/>
      <c r="S330" s="587"/>
      <c r="T330" s="586"/>
      <c r="U330" s="587"/>
      <c r="V330" s="586"/>
      <c r="W330" s="721"/>
      <c r="X330" s="610"/>
      <c r="Y330" s="645"/>
      <c r="Z330" s="646"/>
      <c r="AA330" s="195">
        <f t="shared" si="30"/>
        <v>0</v>
      </c>
      <c r="AB330" s="536"/>
    </row>
    <row r="331" spans="1:28" ht="27.95" customHeight="1" x14ac:dyDescent="0.2">
      <c r="A331" s="342"/>
      <c r="B331" s="102"/>
      <c r="C331" s="175" t="s">
        <v>834</v>
      </c>
      <c r="D331" s="586"/>
      <c r="E331" s="587"/>
      <c r="F331" s="586"/>
      <c r="G331" s="587"/>
      <c r="H331" s="586"/>
      <c r="I331" s="587"/>
      <c r="J331" s="586"/>
      <c r="K331" s="587"/>
      <c r="L331" s="586"/>
      <c r="M331" s="587"/>
      <c r="N331" s="586"/>
      <c r="O331" s="587"/>
      <c r="P331" s="586"/>
      <c r="Q331" s="587"/>
      <c r="R331" s="586"/>
      <c r="S331" s="587"/>
      <c r="T331" s="586"/>
      <c r="U331" s="587"/>
      <c r="V331" s="586"/>
      <c r="W331" s="721"/>
      <c r="X331" s="610"/>
      <c r="Y331" s="645"/>
      <c r="Z331" s="646"/>
      <c r="AA331" s="195">
        <f t="shared" si="30"/>
        <v>0</v>
      </c>
      <c r="AB331" s="536"/>
    </row>
    <row r="332" spans="1:28" ht="27.95" customHeight="1" x14ac:dyDescent="0.2">
      <c r="A332" s="342"/>
      <c r="B332" s="88"/>
      <c r="C332" s="169" t="s">
        <v>835</v>
      </c>
      <c r="D332" s="586"/>
      <c r="E332" s="587"/>
      <c r="F332" s="586"/>
      <c r="G332" s="587"/>
      <c r="H332" s="586"/>
      <c r="I332" s="587"/>
      <c r="J332" s="586"/>
      <c r="K332" s="587"/>
      <c r="L332" s="586"/>
      <c r="M332" s="587"/>
      <c r="N332" s="586"/>
      <c r="O332" s="587"/>
      <c r="P332" s="586"/>
      <c r="Q332" s="587"/>
      <c r="R332" s="586"/>
      <c r="S332" s="587"/>
      <c r="T332" s="586"/>
      <c r="U332" s="587"/>
      <c r="V332" s="586"/>
      <c r="W332" s="721"/>
      <c r="X332" s="610"/>
      <c r="Y332" s="645"/>
      <c r="Z332" s="646"/>
      <c r="AA332" s="195">
        <f t="shared" si="30"/>
        <v>0</v>
      </c>
      <c r="AB332" s="536"/>
    </row>
    <row r="333" spans="1:28" ht="27.95" customHeight="1" x14ac:dyDescent="0.2">
      <c r="A333" s="322"/>
      <c r="B333" s="84"/>
      <c r="C333" s="175" t="s">
        <v>959</v>
      </c>
      <c r="D333" s="620"/>
      <c r="E333" s="621"/>
      <c r="F333" s="620"/>
      <c r="G333" s="621"/>
      <c r="H333" s="620"/>
      <c r="I333" s="621"/>
      <c r="J333" s="620"/>
      <c r="K333" s="621"/>
      <c r="L333" s="620"/>
      <c r="M333" s="621"/>
      <c r="N333" s="620"/>
      <c r="O333" s="621"/>
      <c r="P333" s="620"/>
      <c r="Q333" s="621"/>
      <c r="R333" s="620"/>
      <c r="S333" s="621"/>
      <c r="T333" s="620"/>
      <c r="U333" s="621"/>
      <c r="V333" s="620"/>
      <c r="W333" s="722"/>
      <c r="X333" s="610"/>
      <c r="Y333" s="645"/>
      <c r="Z333" s="646"/>
      <c r="AA333" s="195">
        <f t="shared" si="30"/>
        <v>0</v>
      </c>
      <c r="AB333" s="536"/>
    </row>
    <row r="334" spans="1:28" ht="27.95" customHeight="1" x14ac:dyDescent="0.2">
      <c r="A334" s="342"/>
      <c r="B334" s="47"/>
      <c r="C334" s="417" t="s">
        <v>685</v>
      </c>
      <c r="D334" s="717"/>
      <c r="E334" s="718"/>
      <c r="F334" s="718"/>
      <c r="G334" s="718"/>
      <c r="H334" s="718"/>
      <c r="I334" s="718"/>
      <c r="J334" s="718"/>
      <c r="K334" s="718"/>
      <c r="L334" s="718"/>
      <c r="M334" s="718"/>
      <c r="N334" s="718"/>
      <c r="O334" s="718"/>
      <c r="P334" s="718"/>
      <c r="Q334" s="718"/>
      <c r="R334" s="718"/>
      <c r="S334" s="718"/>
      <c r="T334" s="718"/>
      <c r="U334" s="718"/>
      <c r="V334" s="718"/>
      <c r="W334" s="718"/>
      <c r="X334" s="647"/>
      <c r="Y334" s="648"/>
      <c r="Z334" s="649"/>
      <c r="AA334" s="45" t="str">
        <f>IF(AND(ISTEXT(D334),COUNTIF(D333:W333,"a")),1,IF(COUNTIF(D333:W333,"a"),0,""))</f>
        <v/>
      </c>
      <c r="AB334" s="536"/>
    </row>
    <row r="335" spans="1:28" ht="45" customHeight="1" x14ac:dyDescent="0.2">
      <c r="A335" s="342"/>
      <c r="B335" s="211" t="s">
        <v>836</v>
      </c>
      <c r="C335" s="169" t="s">
        <v>837</v>
      </c>
      <c r="D335" s="586"/>
      <c r="E335" s="587"/>
      <c r="F335" s="586"/>
      <c r="G335" s="587"/>
      <c r="H335" s="586"/>
      <c r="I335" s="587"/>
      <c r="J335" s="586"/>
      <c r="K335" s="587"/>
      <c r="L335" s="586"/>
      <c r="M335" s="587"/>
      <c r="N335" s="586"/>
      <c r="O335" s="587"/>
      <c r="P335" s="586"/>
      <c r="Q335" s="587"/>
      <c r="R335" s="586"/>
      <c r="S335" s="587"/>
      <c r="T335" s="586"/>
      <c r="U335" s="587"/>
      <c r="V335" s="586"/>
      <c r="W335" s="587"/>
      <c r="X335" s="252"/>
      <c r="Y335" s="36">
        <f t="shared" ref="Y335" si="31">IF(OR(D335="s",F335="s",H335="s",J335="s",L335="s",N335="s",P335="s",R335="s",T335="s",V335="s"), 0, IF(OR(D335="a",F335="a",H335="a",J335="a",L335="a",N335="a",P335="a",R335="a",T335="a",V335="a"),Z335,0))</f>
        <v>0</v>
      </c>
      <c r="Z335" s="337">
        <v>25</v>
      </c>
      <c r="AA335" s="195">
        <f>COUNTIF(D335:W335,"a")+COUNTIF(D335:W335,"s")</f>
        <v>0</v>
      </c>
      <c r="AB335" s="536"/>
    </row>
    <row r="336" spans="1:28" ht="30" customHeight="1" x14ac:dyDescent="0.2">
      <c r="A336" s="342"/>
      <c r="B336" s="425"/>
      <c r="C336" s="411" t="s">
        <v>838</v>
      </c>
      <c r="D336" s="637" t="s">
        <v>960</v>
      </c>
      <c r="E336" s="638"/>
      <c r="F336" s="638"/>
      <c r="G336" s="638"/>
      <c r="H336" s="638"/>
      <c r="I336" s="638"/>
      <c r="J336" s="638"/>
      <c r="K336" s="638"/>
      <c r="L336" s="638"/>
      <c r="M336" s="638"/>
      <c r="N336" s="638"/>
      <c r="O336" s="638"/>
      <c r="P336" s="638"/>
      <c r="Q336" s="638"/>
      <c r="R336" s="638"/>
      <c r="S336" s="638"/>
      <c r="T336" s="638"/>
      <c r="U336" s="638"/>
      <c r="V336" s="638"/>
      <c r="W336" s="638"/>
      <c r="X336" s="638"/>
      <c r="Y336" s="638"/>
      <c r="Z336" s="639"/>
      <c r="AA336" s="195"/>
    </row>
    <row r="337" spans="1:28" ht="27.95" customHeight="1" x14ac:dyDescent="0.2">
      <c r="A337" s="342"/>
      <c r="B337" s="102"/>
      <c r="C337" s="169" t="s">
        <v>958</v>
      </c>
      <c r="D337" s="588"/>
      <c r="E337" s="589"/>
      <c r="F337" s="588"/>
      <c r="G337" s="589"/>
      <c r="H337" s="588"/>
      <c r="I337" s="589"/>
      <c r="J337" s="588"/>
      <c r="K337" s="589"/>
      <c r="L337" s="588"/>
      <c r="M337" s="589"/>
      <c r="N337" s="588"/>
      <c r="O337" s="589"/>
      <c r="P337" s="588"/>
      <c r="Q337" s="589"/>
      <c r="R337" s="588"/>
      <c r="S337" s="589"/>
      <c r="T337" s="588"/>
      <c r="U337" s="589"/>
      <c r="V337" s="588"/>
      <c r="W337" s="720"/>
      <c r="X337" s="642"/>
      <c r="Y337" s="643"/>
      <c r="Z337" s="644"/>
      <c r="AA337" s="195">
        <f>IF(COUNTIF($D$335:$W$335,"s"),1,COUNTIF(D337:W337, "a"))</f>
        <v>0</v>
      </c>
      <c r="AB337" s="536"/>
    </row>
    <row r="338" spans="1:28" ht="27.95" customHeight="1" x14ac:dyDescent="0.2">
      <c r="A338" s="342"/>
      <c r="B338" s="88"/>
      <c r="C338" s="169" t="s">
        <v>839</v>
      </c>
      <c r="D338" s="586"/>
      <c r="E338" s="587"/>
      <c r="F338" s="586"/>
      <c r="G338" s="587"/>
      <c r="H338" s="586"/>
      <c r="I338" s="587"/>
      <c r="J338" s="586"/>
      <c r="K338" s="587"/>
      <c r="L338" s="586"/>
      <c r="M338" s="587"/>
      <c r="N338" s="586"/>
      <c r="O338" s="587"/>
      <c r="P338" s="586"/>
      <c r="Q338" s="587"/>
      <c r="R338" s="586"/>
      <c r="S338" s="587"/>
      <c r="T338" s="586"/>
      <c r="U338" s="587"/>
      <c r="V338" s="586"/>
      <c r="W338" s="721"/>
      <c r="X338" s="610"/>
      <c r="Y338" s="645"/>
      <c r="Z338" s="646"/>
      <c r="AA338" s="195">
        <f t="shared" ref="AA338:AA339" si="32">IF(COUNTIF($D$335:$W$335,"s"),1,COUNTIF(D338:W338, "a"))</f>
        <v>0</v>
      </c>
      <c r="AB338" s="536"/>
    </row>
    <row r="339" spans="1:28" ht="27.95" customHeight="1" x14ac:dyDescent="0.2">
      <c r="A339" s="322"/>
      <c r="B339" s="84"/>
      <c r="C339" s="175" t="s">
        <v>959</v>
      </c>
      <c r="D339" s="586"/>
      <c r="E339" s="587"/>
      <c r="F339" s="586"/>
      <c r="G339" s="587"/>
      <c r="H339" s="586"/>
      <c r="I339" s="587"/>
      <c r="J339" s="586"/>
      <c r="K339" s="587"/>
      <c r="L339" s="586"/>
      <c r="M339" s="587"/>
      <c r="N339" s="586"/>
      <c r="O339" s="587"/>
      <c r="P339" s="586"/>
      <c r="Q339" s="587"/>
      <c r="R339" s="586"/>
      <c r="S339" s="587"/>
      <c r="T339" s="586"/>
      <c r="U339" s="587"/>
      <c r="V339" s="586"/>
      <c r="W339" s="721"/>
      <c r="X339" s="610"/>
      <c r="Y339" s="645"/>
      <c r="Z339" s="646"/>
      <c r="AA339" s="195">
        <f t="shared" si="32"/>
        <v>0</v>
      </c>
      <c r="AB339" s="536"/>
    </row>
    <row r="340" spans="1:28" ht="27.95" customHeight="1" x14ac:dyDescent="0.2">
      <c r="A340" s="342"/>
      <c r="B340" s="47"/>
      <c r="C340" s="417" t="s">
        <v>957</v>
      </c>
      <c r="D340" s="717"/>
      <c r="E340" s="718"/>
      <c r="F340" s="718"/>
      <c r="G340" s="718"/>
      <c r="H340" s="718"/>
      <c r="I340" s="718"/>
      <c r="J340" s="718"/>
      <c r="K340" s="718"/>
      <c r="L340" s="718"/>
      <c r="M340" s="718"/>
      <c r="N340" s="718"/>
      <c r="O340" s="718"/>
      <c r="P340" s="718"/>
      <c r="Q340" s="718"/>
      <c r="R340" s="718"/>
      <c r="S340" s="718"/>
      <c r="T340" s="718"/>
      <c r="U340" s="718"/>
      <c r="V340" s="718"/>
      <c r="W340" s="718"/>
      <c r="X340" s="610"/>
      <c r="Y340" s="645"/>
      <c r="Z340" s="646"/>
      <c r="AA340" s="45" t="str">
        <f>IF(AND(ISTEXT(D340),COUNTIF(D337:W337,"a")),1,IF(COUNTIF(D337:W337,"a"),0,""))</f>
        <v/>
      </c>
      <c r="AB340" s="536"/>
    </row>
    <row r="341" spans="1:28" ht="27.95" customHeight="1" x14ac:dyDescent="0.2">
      <c r="A341" s="342"/>
      <c r="B341" s="47"/>
      <c r="C341" s="417" t="s">
        <v>685</v>
      </c>
      <c r="D341" s="717"/>
      <c r="E341" s="718"/>
      <c r="F341" s="718"/>
      <c r="G341" s="718"/>
      <c r="H341" s="718"/>
      <c r="I341" s="718"/>
      <c r="J341" s="718"/>
      <c r="K341" s="718"/>
      <c r="L341" s="718"/>
      <c r="M341" s="718"/>
      <c r="N341" s="718"/>
      <c r="O341" s="718"/>
      <c r="P341" s="718"/>
      <c r="Q341" s="718"/>
      <c r="R341" s="718"/>
      <c r="S341" s="718"/>
      <c r="T341" s="718"/>
      <c r="U341" s="718"/>
      <c r="V341" s="718"/>
      <c r="W341" s="723"/>
      <c r="X341" s="610"/>
      <c r="Y341" s="645"/>
      <c r="Z341" s="646"/>
      <c r="AA341" s="45" t="str">
        <f>IF(AND(ISTEXT(D341),COUNTIF(D339:W339,"a")),1,IF(COUNTIF(D339:W339,"a"),0,""))</f>
        <v/>
      </c>
      <c r="AB341" s="536"/>
    </row>
    <row r="342" spans="1:28" ht="88.5" customHeight="1" thickBot="1" x14ac:dyDescent="0.25">
      <c r="A342" s="342"/>
      <c r="B342" s="211" t="s">
        <v>1090</v>
      </c>
      <c r="C342" s="169" t="s">
        <v>1091</v>
      </c>
      <c r="D342" s="588"/>
      <c r="E342" s="589"/>
      <c r="F342" s="588"/>
      <c r="G342" s="589"/>
      <c r="H342" s="588"/>
      <c r="I342" s="589"/>
      <c r="J342" s="588"/>
      <c r="K342" s="589"/>
      <c r="L342" s="588"/>
      <c r="M342" s="589"/>
      <c r="N342" s="588"/>
      <c r="O342" s="589"/>
      <c r="P342" s="588"/>
      <c r="Q342" s="589"/>
      <c r="R342" s="588"/>
      <c r="S342" s="589"/>
      <c r="T342" s="588"/>
      <c r="U342" s="589"/>
      <c r="V342" s="588"/>
      <c r="W342" s="589"/>
      <c r="X342" s="252"/>
      <c r="Y342" s="36">
        <f t="shared" ref="Y342" si="33">IF(OR(D342="s",F342="s",H342="s",J342="s",L342="s",N342="s",P342="s",R342="s",T342="s",V342="s"), 0, IF(OR(D342="a",F342="a",H342="a",J342="a",L342="a",N342="a",P342="a",R342="a",T342="a",V342="a"),Z342,0))</f>
        <v>0</v>
      </c>
      <c r="Z342" s="337">
        <v>10</v>
      </c>
      <c r="AA342" s="195">
        <f>COUNTIF(D342:W342,"a")+COUNTIF(D342:W342,"s")</f>
        <v>0</v>
      </c>
      <c r="AB342" s="536"/>
    </row>
    <row r="343" spans="1:28" ht="21" customHeight="1" thickTop="1" thickBot="1" x14ac:dyDescent="0.25">
      <c r="A343" s="342"/>
      <c r="B343" s="83"/>
      <c r="C343" s="151"/>
      <c r="D343" s="597" t="s">
        <v>288</v>
      </c>
      <c r="E343" s="598"/>
      <c r="F343" s="598"/>
      <c r="G343" s="598"/>
      <c r="H343" s="598"/>
      <c r="I343" s="598"/>
      <c r="J343" s="598"/>
      <c r="K343" s="598"/>
      <c r="L343" s="598"/>
      <c r="M343" s="598"/>
      <c r="N343" s="598"/>
      <c r="O343" s="598"/>
      <c r="P343" s="598"/>
      <c r="Q343" s="598"/>
      <c r="R343" s="598"/>
      <c r="S343" s="598"/>
      <c r="T343" s="598"/>
      <c r="U343" s="598"/>
      <c r="V343" s="598"/>
      <c r="W343" s="598"/>
      <c r="X343" s="599"/>
      <c r="Y343" s="85">
        <f>SUM(Y277:Y342)</f>
        <v>0</v>
      </c>
      <c r="Z343" s="339">
        <f>SUM(Z277:Z282)+Z289+SUM(Z292:Z342)</f>
        <v>200</v>
      </c>
      <c r="AA343" s="195"/>
    </row>
    <row r="344" spans="1:28" ht="21" customHeight="1" thickBot="1" x14ac:dyDescent="0.25">
      <c r="A344" s="328"/>
      <c r="B344" s="173"/>
      <c r="C344" s="156"/>
      <c r="D344" s="584"/>
      <c r="E344" s="585"/>
      <c r="F344" s="763">
        <v>0</v>
      </c>
      <c r="G344" s="591"/>
      <c r="H344" s="591"/>
      <c r="I344" s="591"/>
      <c r="J344" s="591"/>
      <c r="K344" s="591"/>
      <c r="L344" s="591"/>
      <c r="M344" s="591"/>
      <c r="N344" s="591"/>
      <c r="O344" s="591"/>
      <c r="P344" s="591"/>
      <c r="Q344" s="591"/>
      <c r="R344" s="591"/>
      <c r="S344" s="591"/>
      <c r="T344" s="591"/>
      <c r="U344" s="591"/>
      <c r="V344" s="591"/>
      <c r="W344" s="591"/>
      <c r="X344" s="591"/>
      <c r="Y344" s="591"/>
      <c r="Z344" s="592"/>
      <c r="AA344" s="195"/>
    </row>
    <row r="345" spans="1:28" ht="30" customHeight="1" thickBot="1" x14ac:dyDescent="0.25">
      <c r="A345" s="321"/>
      <c r="B345" s="212" t="s">
        <v>1047</v>
      </c>
      <c r="C345" s="160" t="s">
        <v>1071</v>
      </c>
      <c r="D345" s="168"/>
      <c r="E345" s="167"/>
      <c r="F345" s="170"/>
      <c r="G345" s="171"/>
      <c r="H345" s="416"/>
      <c r="I345" s="167"/>
      <c r="J345" s="179"/>
      <c r="K345" s="171"/>
      <c r="L345" s="168"/>
      <c r="M345" s="167"/>
      <c r="N345" s="170"/>
      <c r="O345" s="171"/>
      <c r="P345" s="168"/>
      <c r="Q345" s="167"/>
      <c r="R345" s="170"/>
      <c r="S345" s="171"/>
      <c r="T345" s="168"/>
      <c r="U345" s="167"/>
      <c r="V345" s="170"/>
      <c r="W345" s="167"/>
      <c r="X345" s="276"/>
      <c r="Y345" s="405"/>
      <c r="Z345" s="348"/>
      <c r="AA345" s="45"/>
    </row>
    <row r="346" spans="1:28" ht="30" customHeight="1" x14ac:dyDescent="0.2">
      <c r="A346" s="321"/>
      <c r="B346" s="46"/>
      <c r="C346" s="312" t="s">
        <v>764</v>
      </c>
      <c r="D346" s="710"/>
      <c r="E346" s="711"/>
      <c r="F346" s="711"/>
      <c r="G346" s="711"/>
      <c r="H346" s="711"/>
      <c r="I346" s="711"/>
      <c r="J346" s="711"/>
      <c r="K346" s="711"/>
      <c r="L346" s="711"/>
      <c r="M346" s="711"/>
      <c r="N346" s="711"/>
      <c r="O346" s="711"/>
      <c r="P346" s="711"/>
      <c r="Q346" s="711"/>
      <c r="R346" s="711"/>
      <c r="S346" s="711"/>
      <c r="T346" s="711"/>
      <c r="U346" s="711"/>
      <c r="V346" s="711"/>
      <c r="W346" s="711"/>
      <c r="X346" s="711"/>
      <c r="Y346" s="711"/>
      <c r="Z346" s="712"/>
      <c r="AA346" s="195"/>
    </row>
    <row r="347" spans="1:28" ht="30" customHeight="1" x14ac:dyDescent="0.2">
      <c r="A347" s="321"/>
      <c r="B347" s="46"/>
      <c r="C347" s="312" t="s">
        <v>1072</v>
      </c>
      <c r="D347" s="710"/>
      <c r="E347" s="711"/>
      <c r="F347" s="711"/>
      <c r="G347" s="711"/>
      <c r="H347" s="711"/>
      <c r="I347" s="711"/>
      <c r="J347" s="711"/>
      <c r="K347" s="711"/>
      <c r="L347" s="711"/>
      <c r="M347" s="711"/>
      <c r="N347" s="711"/>
      <c r="O347" s="711"/>
      <c r="P347" s="711"/>
      <c r="Q347" s="711"/>
      <c r="R347" s="711"/>
      <c r="S347" s="711"/>
      <c r="T347" s="711"/>
      <c r="U347" s="711"/>
      <c r="V347" s="711"/>
      <c r="W347" s="711"/>
      <c r="X347" s="711"/>
      <c r="Y347" s="711"/>
      <c r="Z347" s="712"/>
      <c r="AA347" s="195"/>
    </row>
    <row r="348" spans="1:28" s="519" customFormat="1" ht="67.7" customHeight="1" x14ac:dyDescent="0.2">
      <c r="A348" s="342"/>
      <c r="B348" s="207" t="s">
        <v>1051</v>
      </c>
      <c r="C348" s="155" t="s">
        <v>1050</v>
      </c>
      <c r="D348" s="620"/>
      <c r="E348" s="621"/>
      <c r="F348" s="620"/>
      <c r="G348" s="621"/>
      <c r="H348" s="620"/>
      <c r="I348" s="621"/>
      <c r="J348" s="620"/>
      <c r="K348" s="621"/>
      <c r="L348" s="620"/>
      <c r="M348" s="621"/>
      <c r="N348" s="620"/>
      <c r="O348" s="621"/>
      <c r="P348" s="620"/>
      <c r="Q348" s="621"/>
      <c r="R348" s="620"/>
      <c r="S348" s="621"/>
      <c r="T348" s="620"/>
      <c r="U348" s="621"/>
      <c r="V348" s="620"/>
      <c r="W348" s="621"/>
      <c r="X348" s="309"/>
      <c r="Y348" s="97">
        <f>IF(OR(D348="s",F348="s",H348="s",J348="s",L348="s",N348="s",P348="s",R348="s",T348="s",V348="s"), 0, IF(OR(D348="a",F348="a",H348="a",J348="a",L348="a",N348="a",P348="a",R348="a",T348="a",V348="a"),Z348,0))</f>
        <v>0</v>
      </c>
      <c r="Z348" s="343">
        <f>IF(X348="na",0,20)</f>
        <v>20</v>
      </c>
      <c r="AA348" s="195">
        <f>IF(AND(COUNTIF(D348:W348,"s"),X350="na"),0,COUNTIF(D348:W348,"a")+COUNTIF(D348:W348,"s")+COUNTIF(X348,"na"))</f>
        <v>0</v>
      </c>
      <c r="AB348" s="536"/>
    </row>
    <row r="349" spans="1:28" ht="30" customHeight="1" x14ac:dyDescent="0.2">
      <c r="A349" s="321"/>
      <c r="B349" s="46"/>
      <c r="C349" s="312" t="s">
        <v>1073</v>
      </c>
      <c r="D349" s="710"/>
      <c r="E349" s="711"/>
      <c r="F349" s="711"/>
      <c r="G349" s="711"/>
      <c r="H349" s="711"/>
      <c r="I349" s="711"/>
      <c r="J349" s="711"/>
      <c r="K349" s="711"/>
      <c r="L349" s="711"/>
      <c r="M349" s="711"/>
      <c r="N349" s="711"/>
      <c r="O349" s="711"/>
      <c r="P349" s="711"/>
      <c r="Q349" s="711"/>
      <c r="R349" s="711"/>
      <c r="S349" s="711"/>
      <c r="T349" s="711"/>
      <c r="U349" s="711"/>
      <c r="V349" s="711"/>
      <c r="W349" s="711"/>
      <c r="X349" s="711"/>
      <c r="Y349" s="711"/>
      <c r="Z349" s="712"/>
      <c r="AA349" s="195"/>
    </row>
    <row r="350" spans="1:28" s="519" customFormat="1" ht="45" customHeight="1" x14ac:dyDescent="0.2">
      <c r="A350" s="342"/>
      <c r="B350" s="217" t="s">
        <v>1052</v>
      </c>
      <c r="C350" s="155" t="s">
        <v>1079</v>
      </c>
      <c r="D350" s="586"/>
      <c r="E350" s="587"/>
      <c r="F350" s="586"/>
      <c r="G350" s="587"/>
      <c r="H350" s="586"/>
      <c r="I350" s="587"/>
      <c r="J350" s="586"/>
      <c r="K350" s="587"/>
      <c r="L350" s="586"/>
      <c r="M350" s="587"/>
      <c r="N350" s="586"/>
      <c r="O350" s="587"/>
      <c r="P350" s="586"/>
      <c r="Q350" s="587"/>
      <c r="R350" s="586"/>
      <c r="S350" s="587"/>
      <c r="T350" s="586"/>
      <c r="U350" s="587"/>
      <c r="V350" s="586"/>
      <c r="W350" s="587"/>
      <c r="X350" s="309"/>
      <c r="Y350" s="97">
        <f>IF(OR(D350="s",F350="s",H350="s",J350="s",L350="s",N350="s",P350="s",R350="s",T350="s",V350="s"), 0, IF(OR(D350="a",F350="a",H350="a",J350="a",L350="a",N350="a",P350="a",R350="a",T350="a",V350="a"),Z350,0))</f>
        <v>0</v>
      </c>
      <c r="Z350" s="343">
        <f>IF(X350="na",0,10)</f>
        <v>10</v>
      </c>
      <c r="AA350" s="195">
        <f>IF(AND(COUNTIF(D348:W348,"s"),X350="na"),0,COUNTIF(D350:W350,"a")+COUNTIF(D350:W350,"s")+COUNTIF(X350,"na"))</f>
        <v>0</v>
      </c>
      <c r="AB350" s="536"/>
    </row>
    <row r="351" spans="1:28" ht="30" customHeight="1" x14ac:dyDescent="0.2">
      <c r="A351" s="321"/>
      <c r="B351" s="46"/>
      <c r="C351" s="312" t="s">
        <v>763</v>
      </c>
      <c r="D351" s="710"/>
      <c r="E351" s="711"/>
      <c r="F351" s="711"/>
      <c r="G351" s="711"/>
      <c r="H351" s="711"/>
      <c r="I351" s="711"/>
      <c r="J351" s="711"/>
      <c r="K351" s="711"/>
      <c r="L351" s="711"/>
      <c r="M351" s="711"/>
      <c r="N351" s="711"/>
      <c r="O351" s="711"/>
      <c r="P351" s="711"/>
      <c r="Q351" s="711"/>
      <c r="R351" s="711"/>
      <c r="S351" s="711"/>
      <c r="T351" s="711"/>
      <c r="U351" s="711"/>
      <c r="V351" s="711"/>
      <c r="W351" s="711"/>
      <c r="X351" s="711"/>
      <c r="Y351" s="711"/>
      <c r="Z351" s="712"/>
      <c r="AA351" s="195"/>
    </row>
    <row r="352" spans="1:28" s="519" customFormat="1" ht="45" customHeight="1" x14ac:dyDescent="0.2">
      <c r="A352" s="342"/>
      <c r="B352" s="207" t="s">
        <v>1048</v>
      </c>
      <c r="C352" s="155" t="s">
        <v>1049</v>
      </c>
      <c r="D352" s="586"/>
      <c r="E352" s="587"/>
      <c r="F352" s="586"/>
      <c r="G352" s="587"/>
      <c r="H352" s="586"/>
      <c r="I352" s="587"/>
      <c r="J352" s="586"/>
      <c r="K352" s="587"/>
      <c r="L352" s="586"/>
      <c r="M352" s="587"/>
      <c r="N352" s="586"/>
      <c r="O352" s="587"/>
      <c r="P352" s="586"/>
      <c r="Q352" s="587"/>
      <c r="R352" s="586"/>
      <c r="S352" s="587"/>
      <c r="T352" s="586"/>
      <c r="U352" s="587"/>
      <c r="V352" s="586"/>
      <c r="W352" s="587"/>
      <c r="X352" s="501" t="str">
        <f>IF(OR(AND(X350="na",COUNTIF(D348:W348,"a")),AND(X348="na",X350="na")),"na","")</f>
        <v/>
      </c>
      <c r="Y352" s="97">
        <f>IF(OR(D352="s",F352="s",H352="s",J352="s",L352="s",N352="s",P352="s",R352="s",T352="s",V352="s"), 0, IF(OR(D352="a",F352="a",H352="a",J352="a",L352="a",N352="a",P352="a",R352="a",T352="a",V352="a"),Z352,0))</f>
        <v>0</v>
      </c>
      <c r="Z352" s="343">
        <f>IF(X352="na",0,10)</f>
        <v>10</v>
      </c>
      <c r="AA352" s="195">
        <f>COUNTIF(D352:W352,"a")+COUNTIF(D352:W352,"s")+COUNTIF(X352,"na")</f>
        <v>0</v>
      </c>
      <c r="AB352" s="536"/>
    </row>
    <row r="353" spans="1:30" ht="30" customHeight="1" x14ac:dyDescent="0.2">
      <c r="A353" s="321"/>
      <c r="B353" s="46"/>
      <c r="C353" s="312" t="s">
        <v>1053</v>
      </c>
      <c r="D353" s="715"/>
      <c r="E353" s="716"/>
      <c r="F353" s="716"/>
      <c r="G353" s="716"/>
      <c r="H353" s="716"/>
      <c r="I353" s="716"/>
      <c r="J353" s="716"/>
      <c r="K353" s="716"/>
      <c r="L353" s="716"/>
      <c r="M353" s="716"/>
      <c r="N353" s="716"/>
      <c r="O353" s="716"/>
      <c r="P353" s="716"/>
      <c r="Q353" s="716"/>
      <c r="R353" s="716"/>
      <c r="S353" s="716"/>
      <c r="T353" s="716"/>
      <c r="U353" s="716"/>
      <c r="V353" s="716"/>
      <c r="W353" s="716"/>
      <c r="X353" s="711"/>
      <c r="Y353" s="711"/>
      <c r="Z353" s="712"/>
      <c r="AA353" s="195"/>
    </row>
    <row r="354" spans="1:30" s="519" customFormat="1" ht="45" customHeight="1" x14ac:dyDescent="0.2">
      <c r="A354" s="342"/>
      <c r="B354" s="207" t="s">
        <v>1054</v>
      </c>
      <c r="C354" s="155" t="s">
        <v>1080</v>
      </c>
      <c r="D354" s="620"/>
      <c r="E354" s="621"/>
      <c r="F354" s="620"/>
      <c r="G354" s="621"/>
      <c r="H354" s="620"/>
      <c r="I354" s="621"/>
      <c r="J354" s="620"/>
      <c r="K354" s="621"/>
      <c r="L354" s="620"/>
      <c r="M354" s="621"/>
      <c r="N354" s="620"/>
      <c r="O354" s="621"/>
      <c r="P354" s="620"/>
      <c r="Q354" s="621"/>
      <c r="R354" s="620"/>
      <c r="S354" s="621"/>
      <c r="T354" s="620"/>
      <c r="U354" s="621"/>
      <c r="V354" s="620"/>
      <c r="W354" s="621"/>
      <c r="X354" s="325" t="str">
        <f>IF(AND(X348="na",X350="na"),"na","")</f>
        <v/>
      </c>
      <c r="Y354" s="97">
        <f>IF(OR(D354="s",F354="s",H354="s",J354="s",L354="s",N354="s",P354="s",R354="s",T354="s",V354="s"), 0, IF(OR(D354="a",F354="a",H354="a",J354="a",L354="a",N354="a",P354="a",R354="a",T354="a",V354="a"),Z354,0))</f>
        <v>0</v>
      </c>
      <c r="Z354" s="343">
        <f>IF(X354="na",0,5)</f>
        <v>5</v>
      </c>
      <c r="AA354" s="195">
        <f>COUNTIF(D354:W354,"a")+COUNTIF(D354:W354,"s")+COUNTIF(X354,"na")</f>
        <v>0</v>
      </c>
      <c r="AB354" s="536"/>
    </row>
    <row r="355" spans="1:30" s="519" customFormat="1" ht="45" customHeight="1" thickBot="1" x14ac:dyDescent="0.25">
      <c r="A355" s="342"/>
      <c r="B355" s="207" t="s">
        <v>1055</v>
      </c>
      <c r="C355" s="155" t="s">
        <v>1081</v>
      </c>
      <c r="D355" s="620"/>
      <c r="E355" s="621"/>
      <c r="F355" s="620"/>
      <c r="G355" s="621"/>
      <c r="H355" s="620"/>
      <c r="I355" s="621"/>
      <c r="J355" s="620"/>
      <c r="K355" s="621"/>
      <c r="L355" s="620"/>
      <c r="M355" s="621"/>
      <c r="N355" s="620"/>
      <c r="O355" s="621"/>
      <c r="P355" s="620"/>
      <c r="Q355" s="621"/>
      <c r="R355" s="620"/>
      <c r="S355" s="621"/>
      <c r="T355" s="620"/>
      <c r="U355" s="621"/>
      <c r="V355" s="620"/>
      <c r="W355" s="621"/>
      <c r="X355" s="501" t="str">
        <f>IF(OR(AND(X350="na",COUNTIF(D348:W348,"a")),AND(X348="na",X350="na")),"na","")</f>
        <v/>
      </c>
      <c r="Y355" s="97">
        <f>IF(OR(D355="s",F355="s",H355="s",J355="s",L355="s",N355="s",P355="s",R355="s",T355="s",V355="s"), 0, IF(OR(D355="a",F355="a",H355="a",J355="a",L355="a",N355="a",P355="a",R355="a",T355="a",V355="a"),Z355,0))</f>
        <v>0</v>
      </c>
      <c r="Z355" s="343">
        <f>IF(X355="na",0,10)</f>
        <v>10</v>
      </c>
      <c r="AA355" s="195">
        <f>COUNTIF(D355:W355,"a")+COUNTIF(D355:W355,"s")+COUNTIF(X355,"na")</f>
        <v>0</v>
      </c>
      <c r="AB355" s="536"/>
    </row>
    <row r="356" spans="1:30" ht="21" customHeight="1" thickTop="1" thickBot="1" x14ac:dyDescent="0.25">
      <c r="A356" s="342"/>
      <c r="B356" s="46"/>
      <c r="C356" s="132"/>
      <c r="D356" s="597" t="s">
        <v>288</v>
      </c>
      <c r="E356" s="598"/>
      <c r="F356" s="598"/>
      <c r="G356" s="598"/>
      <c r="H356" s="598"/>
      <c r="I356" s="598"/>
      <c r="J356" s="598"/>
      <c r="K356" s="598"/>
      <c r="L356" s="598"/>
      <c r="M356" s="598"/>
      <c r="N356" s="598"/>
      <c r="O356" s="598"/>
      <c r="P356" s="598"/>
      <c r="Q356" s="598"/>
      <c r="R356" s="598"/>
      <c r="S356" s="598"/>
      <c r="T356" s="598"/>
      <c r="U356" s="598"/>
      <c r="V356" s="598"/>
      <c r="W356" s="598"/>
      <c r="X356" s="599"/>
      <c r="Y356" s="85">
        <f>SUM(Y348:Y355)</f>
        <v>0</v>
      </c>
      <c r="Z356" s="339">
        <f>SUM(Z348:Z355)</f>
        <v>55</v>
      </c>
      <c r="AA356" s="45"/>
      <c r="AD356" s="516"/>
    </row>
    <row r="357" spans="1:30" ht="21" customHeight="1" thickBot="1" x14ac:dyDescent="0.25">
      <c r="A357" s="342"/>
      <c r="B357" s="93"/>
      <c r="C357" s="156"/>
      <c r="D357" s="584"/>
      <c r="E357" s="585"/>
      <c r="F357" s="707">
        <v>0</v>
      </c>
      <c r="G357" s="708"/>
      <c r="H357" s="708"/>
      <c r="I357" s="708"/>
      <c r="J357" s="708"/>
      <c r="K357" s="708"/>
      <c r="L357" s="708"/>
      <c r="M357" s="708"/>
      <c r="N357" s="708"/>
      <c r="O357" s="708"/>
      <c r="P357" s="708"/>
      <c r="Q357" s="708"/>
      <c r="R357" s="708"/>
      <c r="S357" s="708"/>
      <c r="T357" s="708"/>
      <c r="U357" s="708"/>
      <c r="V357" s="708"/>
      <c r="W357" s="708"/>
      <c r="X357" s="708"/>
      <c r="Y357" s="708"/>
      <c r="Z357" s="709"/>
      <c r="AA357" s="45"/>
      <c r="AD357" s="516"/>
    </row>
    <row r="358" spans="1:30" ht="30" customHeight="1" thickBot="1" x14ac:dyDescent="0.25">
      <c r="A358" s="321"/>
      <c r="B358" s="215">
        <v>5450</v>
      </c>
      <c r="C358" s="181" t="s">
        <v>211</v>
      </c>
      <c r="D358" s="256"/>
      <c r="E358" s="257"/>
      <c r="F358" s="256" t="s">
        <v>287</v>
      </c>
      <c r="G358" s="257"/>
      <c r="H358" s="256" t="s">
        <v>287</v>
      </c>
      <c r="I358" s="257"/>
      <c r="J358" s="256"/>
      <c r="K358" s="257"/>
      <c r="L358" s="256"/>
      <c r="M358" s="257"/>
      <c r="N358" s="256"/>
      <c r="O358" s="257"/>
      <c r="P358" s="256"/>
      <c r="Q358" s="257"/>
      <c r="R358" s="256"/>
      <c r="S358" s="257"/>
      <c r="T358" s="256"/>
      <c r="U358" s="257"/>
      <c r="V358" s="256"/>
      <c r="W358" s="257"/>
      <c r="X358" s="255"/>
      <c r="Y358" s="255"/>
      <c r="Z358" s="335"/>
      <c r="AA358" s="195"/>
      <c r="AD358" s="516"/>
    </row>
    <row r="359" spans="1:30" ht="45" customHeight="1" thickBot="1" x14ac:dyDescent="0.25">
      <c r="A359" s="342"/>
      <c r="B359" s="208" t="s">
        <v>212</v>
      </c>
      <c r="C359" s="169" t="s">
        <v>105</v>
      </c>
      <c r="D359" s="588"/>
      <c r="E359" s="589"/>
      <c r="F359" s="588"/>
      <c r="G359" s="589"/>
      <c r="H359" s="588"/>
      <c r="I359" s="589"/>
      <c r="J359" s="588"/>
      <c r="K359" s="589"/>
      <c r="L359" s="588"/>
      <c r="M359" s="589"/>
      <c r="N359" s="588"/>
      <c r="O359" s="589"/>
      <c r="P359" s="588"/>
      <c r="Q359" s="589"/>
      <c r="R359" s="588"/>
      <c r="S359" s="589"/>
      <c r="T359" s="588"/>
      <c r="U359" s="589"/>
      <c r="V359" s="588"/>
      <c r="W359" s="589"/>
      <c r="X359" s="44"/>
      <c r="Y359" s="96">
        <f>IF(OR(D359="s",F359="s",H359="s",J359="s",L359="s",N359="s",P359="s",R359="s",T359="s",V359="s"), 0, IF(OR(D359="a",F359="a",H359="a",J359="a",L359="a",N359="a",P359="a",R359="a",T359="a",V359="a"),Z359,0))</f>
        <v>0</v>
      </c>
      <c r="Z359" s="341">
        <v>40</v>
      </c>
      <c r="AA359" s="195">
        <f>COUNTIF(D359:W359,"a")+COUNTIF(D359:W359,"s")</f>
        <v>0</v>
      </c>
      <c r="AB359" s="536"/>
      <c r="AD359" s="516"/>
    </row>
    <row r="360" spans="1:30" ht="21.6" customHeight="1" thickTop="1" thickBot="1" x14ac:dyDescent="0.25">
      <c r="A360" s="342"/>
      <c r="B360" s="83"/>
      <c r="C360" s="126"/>
      <c r="D360" s="597" t="s">
        <v>288</v>
      </c>
      <c r="E360" s="598"/>
      <c r="F360" s="598"/>
      <c r="G360" s="598"/>
      <c r="H360" s="598"/>
      <c r="I360" s="598"/>
      <c r="J360" s="598"/>
      <c r="K360" s="598"/>
      <c r="L360" s="598"/>
      <c r="M360" s="598"/>
      <c r="N360" s="598"/>
      <c r="O360" s="598"/>
      <c r="P360" s="598"/>
      <c r="Q360" s="598"/>
      <c r="R360" s="598"/>
      <c r="S360" s="598"/>
      <c r="T360" s="598"/>
      <c r="U360" s="598"/>
      <c r="V360" s="598"/>
      <c r="W360" s="598"/>
      <c r="X360" s="599"/>
      <c r="Y360" s="85">
        <f>SUM(Y359:Y359)</f>
        <v>0</v>
      </c>
      <c r="Z360" s="339">
        <f>SUM(Z359:Z359)</f>
        <v>40</v>
      </c>
      <c r="AA360" s="195"/>
      <c r="AD360" s="516"/>
    </row>
    <row r="361" spans="1:30" ht="21.6" customHeight="1" thickBot="1" x14ac:dyDescent="0.25">
      <c r="A361" s="342"/>
      <c r="B361" s="173"/>
      <c r="C361" s="156"/>
      <c r="D361" s="584"/>
      <c r="E361" s="585"/>
      <c r="F361" s="706">
        <v>0</v>
      </c>
      <c r="G361" s="591"/>
      <c r="H361" s="591"/>
      <c r="I361" s="591"/>
      <c r="J361" s="591"/>
      <c r="K361" s="591"/>
      <c r="L361" s="591"/>
      <c r="M361" s="591"/>
      <c r="N361" s="591"/>
      <c r="O361" s="591"/>
      <c r="P361" s="591"/>
      <c r="Q361" s="591"/>
      <c r="R361" s="591"/>
      <c r="S361" s="591"/>
      <c r="T361" s="591"/>
      <c r="U361" s="591"/>
      <c r="V361" s="591"/>
      <c r="W361" s="591"/>
      <c r="X361" s="591"/>
      <c r="Y361" s="591"/>
      <c r="Z361" s="592"/>
      <c r="AA361" s="195"/>
      <c r="AD361" s="516"/>
    </row>
    <row r="362" spans="1:30" ht="30" customHeight="1" thickBot="1" x14ac:dyDescent="0.25">
      <c r="A362" s="342"/>
      <c r="B362" s="215" t="s">
        <v>32</v>
      </c>
      <c r="C362" s="154" t="s">
        <v>506</v>
      </c>
      <c r="D362" s="256"/>
      <c r="E362" s="257"/>
      <c r="F362" s="256" t="s">
        <v>287</v>
      </c>
      <c r="G362" s="257"/>
      <c r="H362" s="256" t="s">
        <v>287</v>
      </c>
      <c r="I362" s="257"/>
      <c r="J362" s="256"/>
      <c r="K362" s="257"/>
      <c r="L362" s="256"/>
      <c r="M362" s="257"/>
      <c r="N362" s="256"/>
      <c r="O362" s="257"/>
      <c r="P362" s="256"/>
      <c r="Q362" s="257"/>
      <c r="R362" s="256"/>
      <c r="S362" s="257"/>
      <c r="T362" s="256"/>
      <c r="U362" s="257"/>
      <c r="V362" s="256"/>
      <c r="W362" s="257"/>
      <c r="X362" s="255"/>
      <c r="Y362" s="255"/>
      <c r="Z362" s="335"/>
      <c r="AA362" s="195"/>
      <c r="AD362" s="516"/>
    </row>
    <row r="363" spans="1:30" ht="88.5" customHeight="1" thickBot="1" x14ac:dyDescent="0.25">
      <c r="A363" s="342"/>
      <c r="B363" s="208" t="s">
        <v>95</v>
      </c>
      <c r="C363" s="169" t="s">
        <v>102</v>
      </c>
      <c r="D363" s="588"/>
      <c r="E363" s="589"/>
      <c r="F363" s="588"/>
      <c r="G363" s="589"/>
      <c r="H363" s="588"/>
      <c r="I363" s="589"/>
      <c r="J363" s="588"/>
      <c r="K363" s="589"/>
      <c r="L363" s="588"/>
      <c r="M363" s="589"/>
      <c r="N363" s="588"/>
      <c r="O363" s="589"/>
      <c r="P363" s="588"/>
      <c r="Q363" s="589"/>
      <c r="R363" s="588"/>
      <c r="S363" s="589"/>
      <c r="T363" s="588"/>
      <c r="U363" s="589"/>
      <c r="V363" s="588"/>
      <c r="W363" s="589"/>
      <c r="X363" s="44"/>
      <c r="Y363" s="96">
        <f>IF(OR(D363="s",F363="s",H363="s",J363="s",L363="s",N363="s",P363="s",R363="s",T363="s",V363="s"), 0, IF(OR(D363="a",F363="a",H363="a",J363="a",L363="a",N363="a",P363="a",R363="a",T363="a",V363="a"),Z363,0))</f>
        <v>0</v>
      </c>
      <c r="Z363" s="341">
        <v>50</v>
      </c>
      <c r="AA363" s="195">
        <f>COUNTIF(D363:W363,"a")+COUNTIF(D363:W363,"s")</f>
        <v>0</v>
      </c>
      <c r="AB363" s="536"/>
      <c r="AD363" s="516"/>
    </row>
    <row r="364" spans="1:30" ht="21" customHeight="1" thickTop="1" thickBot="1" x14ac:dyDescent="0.25">
      <c r="A364" s="342"/>
      <c r="B364" s="83"/>
      <c r="C364" s="126"/>
      <c r="D364" s="597" t="s">
        <v>288</v>
      </c>
      <c r="E364" s="598"/>
      <c r="F364" s="598"/>
      <c r="G364" s="598"/>
      <c r="H364" s="598"/>
      <c r="I364" s="598"/>
      <c r="J364" s="598"/>
      <c r="K364" s="598"/>
      <c r="L364" s="598"/>
      <c r="M364" s="598"/>
      <c r="N364" s="598"/>
      <c r="O364" s="598"/>
      <c r="P364" s="598"/>
      <c r="Q364" s="598"/>
      <c r="R364" s="598"/>
      <c r="S364" s="598"/>
      <c r="T364" s="598"/>
      <c r="U364" s="598"/>
      <c r="V364" s="598"/>
      <c r="W364" s="598"/>
      <c r="X364" s="599"/>
      <c r="Y364" s="85">
        <f>SUM(Y363:Y363)</f>
        <v>0</v>
      </c>
      <c r="Z364" s="339">
        <f>SUM(Z363:Z363)</f>
        <v>50</v>
      </c>
      <c r="AA364" s="195"/>
      <c r="AD364" s="516"/>
    </row>
    <row r="365" spans="1:30" ht="21" customHeight="1" thickBot="1" x14ac:dyDescent="0.25">
      <c r="A365" s="328"/>
      <c r="B365" s="173"/>
      <c r="C365" s="162"/>
      <c r="D365" s="584"/>
      <c r="E365" s="585"/>
      <c r="F365" s="590">
        <v>0</v>
      </c>
      <c r="G365" s="591"/>
      <c r="H365" s="591"/>
      <c r="I365" s="591"/>
      <c r="J365" s="591"/>
      <c r="K365" s="591"/>
      <c r="L365" s="591"/>
      <c r="M365" s="591"/>
      <c r="N365" s="591"/>
      <c r="O365" s="591"/>
      <c r="P365" s="591"/>
      <c r="Q365" s="591"/>
      <c r="R365" s="591"/>
      <c r="S365" s="591"/>
      <c r="T365" s="591"/>
      <c r="U365" s="591"/>
      <c r="V365" s="591"/>
      <c r="W365" s="591"/>
      <c r="X365" s="591"/>
      <c r="Y365" s="591"/>
      <c r="Z365" s="592"/>
      <c r="AA365" s="195"/>
      <c r="AD365" s="516"/>
    </row>
    <row r="366" spans="1:30" s="519" customFormat="1" ht="30" customHeight="1" thickBot="1" x14ac:dyDescent="0.25">
      <c r="A366" s="321"/>
      <c r="B366" s="232" t="s">
        <v>639</v>
      </c>
      <c r="C366" s="181" t="s">
        <v>640</v>
      </c>
      <c r="D366" s="293"/>
      <c r="E366" s="294"/>
      <c r="F366" s="295"/>
      <c r="G366" s="296"/>
      <c r="H366" s="416"/>
      <c r="I366" s="294"/>
      <c r="J366" s="297"/>
      <c r="K366" s="296"/>
      <c r="L366" s="293"/>
      <c r="M366" s="294"/>
      <c r="N366" s="295"/>
      <c r="O366" s="296"/>
      <c r="P366" s="416"/>
      <c r="Q366" s="294"/>
      <c r="R366" s="295"/>
      <c r="S366" s="296"/>
      <c r="T366" s="293"/>
      <c r="U366" s="294"/>
      <c r="V366" s="295"/>
      <c r="W366" s="296"/>
      <c r="X366" s="298"/>
      <c r="Y366" s="298"/>
      <c r="Z366" s="335"/>
      <c r="AA366" s="195"/>
      <c r="AB366" s="539"/>
      <c r="AD366" s="516"/>
    </row>
    <row r="367" spans="1:30" ht="27.95" customHeight="1" x14ac:dyDescent="0.2">
      <c r="A367" s="342" t="s">
        <v>307</v>
      </c>
      <c r="B367" s="234"/>
      <c r="C367" s="428" t="s">
        <v>1154</v>
      </c>
      <c r="D367" s="818"/>
      <c r="E367" s="819"/>
      <c r="F367" s="820"/>
      <c r="G367" s="820"/>
      <c r="H367" s="820"/>
      <c r="I367" s="820"/>
      <c r="J367" s="820"/>
      <c r="K367" s="820"/>
      <c r="L367" s="820"/>
      <c r="M367" s="820"/>
      <c r="N367" s="820"/>
      <c r="O367" s="820"/>
      <c r="P367" s="820"/>
      <c r="Q367" s="820"/>
      <c r="R367" s="820"/>
      <c r="S367" s="820"/>
      <c r="T367" s="820"/>
      <c r="U367" s="820"/>
      <c r="V367" s="820"/>
      <c r="W367" s="820"/>
      <c r="X367" s="820"/>
      <c r="Y367" s="820"/>
      <c r="Z367" s="821"/>
      <c r="AA367" s="45"/>
      <c r="AD367" s="516"/>
    </row>
    <row r="368" spans="1:30" ht="45" customHeight="1" x14ac:dyDescent="0.2">
      <c r="A368" s="342" t="s">
        <v>307</v>
      </c>
      <c r="B368" s="217" t="s">
        <v>641</v>
      </c>
      <c r="C368" s="155" t="s">
        <v>1132</v>
      </c>
      <c r="D368" s="586"/>
      <c r="E368" s="587"/>
      <c r="F368" s="586"/>
      <c r="G368" s="587"/>
      <c r="H368" s="586"/>
      <c r="I368" s="587"/>
      <c r="J368" s="586"/>
      <c r="K368" s="587"/>
      <c r="L368" s="586"/>
      <c r="M368" s="587"/>
      <c r="N368" s="586"/>
      <c r="O368" s="587"/>
      <c r="P368" s="586"/>
      <c r="Q368" s="587"/>
      <c r="R368" s="586"/>
      <c r="S368" s="587"/>
      <c r="T368" s="586"/>
      <c r="U368" s="587"/>
      <c r="V368" s="586"/>
      <c r="W368" s="587"/>
      <c r="X368" s="48"/>
      <c r="Y368" s="94">
        <f>IF(OR(D368="s",F368="s",H368="s",J368="s",L368="s",N368="s",P368="s",R368="s",T368="s",V368="s"), 0, IF(OR(D368="a",F368="a",H368="a",J368="a",L368="a",N368="a",P368="a",R368="a",T368="a",V368="a"),Z368,0))</f>
        <v>0</v>
      </c>
      <c r="Z368" s="341">
        <v>5</v>
      </c>
      <c r="AA368" s="45">
        <f>IF((COUNTIF(D368:W368,"a")+COUNTIF(D368:W368,"s"))&gt;0,IF(OR((COUNTIF(D372:W372,"a")+COUNTIF(D372:W372,"s"))),0,COUNTIF(D368:W368,"a")+COUNTIF(D368:W368,"s")),COUNTIF(D368:W368,"a")+COUNTIF(D368:W368,"s"))</f>
        <v>0</v>
      </c>
      <c r="AD368" s="516"/>
    </row>
    <row r="369" spans="1:32" ht="45" customHeight="1" x14ac:dyDescent="0.2">
      <c r="A369" s="342" t="s">
        <v>130</v>
      </c>
      <c r="B369" s="217" t="s">
        <v>642</v>
      </c>
      <c r="C369" s="155" t="s">
        <v>643</v>
      </c>
      <c r="D369" s="586"/>
      <c r="E369" s="587"/>
      <c r="F369" s="586"/>
      <c r="G369" s="587"/>
      <c r="H369" s="586"/>
      <c r="I369" s="587"/>
      <c r="J369" s="586"/>
      <c r="K369" s="587"/>
      <c r="L369" s="586"/>
      <c r="M369" s="587"/>
      <c r="N369" s="586"/>
      <c r="O369" s="587"/>
      <c r="P369" s="586"/>
      <c r="Q369" s="587"/>
      <c r="R369" s="586"/>
      <c r="S369" s="587"/>
      <c r="T369" s="586"/>
      <c r="U369" s="587"/>
      <c r="V369" s="586"/>
      <c r="W369" s="587"/>
      <c r="X369" s="44"/>
      <c r="Y369" s="94">
        <f>IF(OR(D369="s",F369="s",H369="s",J369="s",L369="s",N369="s",P369="s",R369="s",T369="s",V369="s"), 0, IF(OR(D369="a",F369="a",H369="a",J369="a",L369="a",N369="a",P369="a",R369="a",T369="a",V369="a"),Z369,0))</f>
        <v>0</v>
      </c>
      <c r="Z369" s="338">
        <v>5</v>
      </c>
      <c r="AA369" s="45">
        <f>IF((COUNTIF(D369:W369,"a")+COUNTIF(D369:W369,"s"))&gt;0,IF(OR((COUNTIF(D372:W372,"a")+COUNTIF(D372:W372,"s"))),0,COUNTIF(D369:W369,"a")+COUNTIF(D369:W369,"s")),COUNTIF(D369:W369,"a")+COUNTIF(D369:W369,"s"))</f>
        <v>0</v>
      </c>
      <c r="AD369" s="516"/>
    </row>
    <row r="370" spans="1:32" ht="27.95" customHeight="1" x14ac:dyDescent="0.2">
      <c r="A370" s="342" t="s">
        <v>228</v>
      </c>
      <c r="B370" s="532"/>
      <c r="C370" s="533" t="s">
        <v>1163</v>
      </c>
      <c r="D370" s="814"/>
      <c r="E370" s="815"/>
      <c r="F370" s="816"/>
      <c r="G370" s="816"/>
      <c r="H370" s="816"/>
      <c r="I370" s="816"/>
      <c r="J370" s="816"/>
      <c r="K370" s="816"/>
      <c r="L370" s="816"/>
      <c r="M370" s="816"/>
      <c r="N370" s="816"/>
      <c r="O370" s="816"/>
      <c r="P370" s="816"/>
      <c r="Q370" s="816"/>
      <c r="R370" s="816"/>
      <c r="S370" s="816"/>
      <c r="T370" s="816"/>
      <c r="U370" s="816"/>
      <c r="V370" s="816"/>
      <c r="W370" s="816"/>
      <c r="X370" s="816"/>
      <c r="Y370" s="816"/>
      <c r="Z370" s="817"/>
      <c r="AA370" s="45"/>
      <c r="AD370" s="516"/>
    </row>
    <row r="371" spans="1:32" ht="45" customHeight="1" x14ac:dyDescent="0.2">
      <c r="A371" s="342" t="s">
        <v>228</v>
      </c>
      <c r="B371" s="412" t="s">
        <v>1157</v>
      </c>
      <c r="C371" s="413" t="s">
        <v>1161</v>
      </c>
      <c r="D371" s="586"/>
      <c r="E371" s="587"/>
      <c r="F371" s="586"/>
      <c r="G371" s="587"/>
      <c r="H371" s="586"/>
      <c r="I371" s="587"/>
      <c r="J371" s="586"/>
      <c r="K371" s="587"/>
      <c r="L371" s="586"/>
      <c r="M371" s="587"/>
      <c r="N371" s="586"/>
      <c r="O371" s="587"/>
      <c r="P371" s="586"/>
      <c r="Q371" s="587"/>
      <c r="R371" s="586"/>
      <c r="S371" s="587"/>
      <c r="T371" s="586"/>
      <c r="U371" s="587"/>
      <c r="V371" s="586"/>
      <c r="W371" s="587"/>
      <c r="X371" s="44"/>
      <c r="Y371" s="435">
        <f>IF(OR(D371="s",F371="s",H371="s",J371="s",L371="s",N371="s",P371="s",R371="s",T371="s",V371="s"), 0, IF(OR(D371="a",F371="a",H371="a",J371="a",L371="a",N371="a",P371="a",R371="a",T371="a",V371="a"),Z371,0))</f>
        <v>0</v>
      </c>
      <c r="Z371" s="338">
        <v>15</v>
      </c>
      <c r="AA371" s="45">
        <f>IF((COUNTIF(D371:W371,"a")+COUNTIF(D371:W371,"s"))&gt;0,IF((COUNTIF(D368:W369,"a")+COUNTIF(D368:W369,"s"))&gt;0,0,COUNTIF(D371:W371,"a")+COUNTIF(D371:W371,"s")), COUNTIF(D371:W371,"a")+COUNTIF(D371:W371,"s"))</f>
        <v>0</v>
      </c>
      <c r="AD371" s="516"/>
    </row>
    <row r="372" spans="1:32" ht="45" customHeight="1" x14ac:dyDescent="0.2">
      <c r="A372" s="342" t="s">
        <v>228</v>
      </c>
      <c r="B372" s="412" t="s">
        <v>1158</v>
      </c>
      <c r="C372" s="413" t="s">
        <v>1162</v>
      </c>
      <c r="D372" s="586"/>
      <c r="E372" s="587"/>
      <c r="F372" s="586"/>
      <c r="G372" s="587"/>
      <c r="H372" s="586"/>
      <c r="I372" s="587"/>
      <c r="J372" s="586"/>
      <c r="K372" s="587"/>
      <c r="L372" s="586"/>
      <c r="M372" s="587"/>
      <c r="N372" s="586"/>
      <c r="O372" s="587"/>
      <c r="P372" s="586"/>
      <c r="Q372" s="587"/>
      <c r="R372" s="586"/>
      <c r="S372" s="587"/>
      <c r="T372" s="586"/>
      <c r="U372" s="587"/>
      <c r="V372" s="586"/>
      <c r="W372" s="587"/>
      <c r="X372" s="44"/>
      <c r="Y372" s="435">
        <f>IF(OR(D372="s",F372="s",H372="s",J372="s",L372="s",N372="s",P372="s",R372="s",T372="s",V372="s"), 0, IF(OR(D372="a",F372="a",H372="a",J372="a",L372="a",N372="a",P372="a",R372="a",T372="a",V372="a"),Z372,0))</f>
        <v>0</v>
      </c>
      <c r="Z372" s="338">
        <v>5</v>
      </c>
      <c r="AA372" s="45">
        <f>IF((COUNTIF(D372:W372,"a")+COUNTIF(D372:W372,"s"))&gt;0,IF((COUNTIF(D368:W369,"a")+COUNTIF(D368:W369,"s"))&gt;0,0,COUNTIF(D372:W372,"a")+COUNTIF(D372:W372,"s")), COUNTIF(D372:W372,"a")+COUNTIF(D372:W372,"s"))</f>
        <v>0</v>
      </c>
      <c r="AD372" s="516"/>
    </row>
    <row r="373" spans="1:32" s="519" customFormat="1" ht="45" customHeight="1" x14ac:dyDescent="0.15">
      <c r="A373" s="342" t="s">
        <v>228</v>
      </c>
      <c r="B373" s="217" t="s">
        <v>1156</v>
      </c>
      <c r="C373" s="155" t="s">
        <v>1159</v>
      </c>
      <c r="D373" s="555"/>
      <c r="E373" s="556"/>
      <c r="F373" s="555"/>
      <c r="G373" s="556"/>
      <c r="H373" s="555"/>
      <c r="I373" s="556"/>
      <c r="J373" s="555"/>
      <c r="K373" s="556"/>
      <c r="L373" s="555"/>
      <c r="M373" s="556"/>
      <c r="N373" s="555"/>
      <c r="O373" s="556"/>
      <c r="P373" s="555"/>
      <c r="Q373" s="556"/>
      <c r="R373" s="555"/>
      <c r="S373" s="556"/>
      <c r="T373" s="555"/>
      <c r="U373" s="556"/>
      <c r="V373" s="555"/>
      <c r="W373" s="556"/>
      <c r="X373" s="506"/>
      <c r="Y373" s="94">
        <f>IF(OR(D373="s",F373="s",H373="s",J373="s",L373="s",N373="s",P373="s",R373="s",T373="s",V373="s"), 0, IF(OR(D373="a",F373="a",H373="a",J373="a",L373="a",N373="a",P373="a",R373="a",T373="a",V373="a"),Z373,0))</f>
        <v>0</v>
      </c>
      <c r="Z373" s="338">
        <v>5</v>
      </c>
      <c r="AA373" s="512">
        <f>IF((COUNTIF(D373:W373,"a")+COUNTIF(D373:W373,"s")+COUNTIF(X373,"na"))&gt;0,IF((COUNTIF(D377:W377,"a")+COUNTIF(D377:W377,"s")),0,COUNTIF(D373:W373,"a")+COUNTIF(D373:W373,"s")+COUNTIF(X373,"na")),COUNTIF(D373:W373,"a")+COUNTIF(D373:W373,"s"))</f>
        <v>0</v>
      </c>
      <c r="AB373" s="535"/>
      <c r="AD373" s="516"/>
    </row>
    <row r="374" spans="1:32" ht="27.95" customHeight="1" x14ac:dyDescent="0.2">
      <c r="A374" s="342" t="s">
        <v>228</v>
      </c>
      <c r="B374" s="208"/>
      <c r="C374" s="513" t="s">
        <v>1153</v>
      </c>
      <c r="D374" s="814"/>
      <c r="E374" s="815"/>
      <c r="F374" s="816"/>
      <c r="G374" s="816"/>
      <c r="H374" s="816"/>
      <c r="I374" s="816"/>
      <c r="J374" s="816"/>
      <c r="K374" s="816"/>
      <c r="L374" s="816"/>
      <c r="M374" s="816"/>
      <c r="N374" s="816"/>
      <c r="O374" s="816"/>
      <c r="P374" s="816"/>
      <c r="Q374" s="816"/>
      <c r="R374" s="816"/>
      <c r="S374" s="816"/>
      <c r="T374" s="816"/>
      <c r="U374" s="816"/>
      <c r="V374" s="816"/>
      <c r="W374" s="816"/>
      <c r="X374" s="816"/>
      <c r="Y374" s="816"/>
      <c r="Z374" s="817"/>
      <c r="AA374" s="45"/>
      <c r="AD374" s="516"/>
    </row>
    <row r="375" spans="1:32" s="525" customFormat="1" ht="45" customHeight="1" x14ac:dyDescent="0.2">
      <c r="A375" s="507" t="s">
        <v>228</v>
      </c>
      <c r="B375" s="508" t="s">
        <v>1130</v>
      </c>
      <c r="C375" s="155" t="s">
        <v>1131</v>
      </c>
      <c r="D375" s="593"/>
      <c r="E375" s="594"/>
      <c r="F375" s="593"/>
      <c r="G375" s="594"/>
      <c r="H375" s="593"/>
      <c r="I375" s="594"/>
      <c r="J375" s="593"/>
      <c r="K375" s="594"/>
      <c r="L375" s="593"/>
      <c r="M375" s="594"/>
      <c r="N375" s="593"/>
      <c r="O375" s="594"/>
      <c r="P375" s="593"/>
      <c r="Q375" s="594"/>
      <c r="R375" s="593"/>
      <c r="S375" s="594"/>
      <c r="T375" s="593"/>
      <c r="U375" s="594"/>
      <c r="V375" s="713"/>
      <c r="W375" s="714"/>
      <c r="X375" s="509"/>
      <c r="Y375" s="510">
        <f>IF(OR(D375="s",F375="s",H375="s",J375="s",L375="s",N375="s",P375="s",R375="s",T375="s",V375="s"), 0, IF(OR(D375="a",F375="a",H375="a",J375="a",L375="a",N375="a",P375="a",R375="a",T375="a",V375="a"),Z375,0))</f>
        <v>0</v>
      </c>
      <c r="Z375" s="511">
        <v>10</v>
      </c>
      <c r="AA375" s="512">
        <f>IF((COUNTIF(D375:W375,"a")+COUNTIF(D375:W375,"s")+COUNTIF(X375,"na"))&gt;0,IF((COUNTIF(D377:W377,"a")+COUNTIF(D377:W377,"s")),0,COUNTIF(D375:W375,"a")+COUNTIF(D375:W375,"s")+COUNTIF(X375,"na")),COUNTIF(D375:W375,"a")+COUNTIF(D375:W375,"s"))</f>
        <v>0</v>
      </c>
      <c r="AB375" s="543"/>
      <c r="AD375" s="526" t="s">
        <v>285</v>
      </c>
    </row>
    <row r="376" spans="1:32" s="525" customFormat="1" ht="45" customHeight="1" x14ac:dyDescent="0.2">
      <c r="A376" s="507" t="s">
        <v>228</v>
      </c>
      <c r="B376" s="508" t="s">
        <v>1129</v>
      </c>
      <c r="C376" s="155" t="s">
        <v>1133</v>
      </c>
      <c r="D376" s="593"/>
      <c r="E376" s="594"/>
      <c r="F376" s="593"/>
      <c r="G376" s="594"/>
      <c r="H376" s="593"/>
      <c r="I376" s="594"/>
      <c r="J376" s="593"/>
      <c r="K376" s="594"/>
      <c r="L376" s="593"/>
      <c r="M376" s="594"/>
      <c r="N376" s="593"/>
      <c r="O376" s="594"/>
      <c r="P376" s="593"/>
      <c r="Q376" s="594"/>
      <c r="R376" s="593"/>
      <c r="S376" s="594"/>
      <c r="T376" s="593"/>
      <c r="U376" s="594"/>
      <c r="V376" s="713"/>
      <c r="W376" s="714"/>
      <c r="X376" s="531" t="str">
        <f>IF(X375="na","na","")</f>
        <v/>
      </c>
      <c r="Y376" s="510">
        <f>IF(OR(D376="s",F376="s",H376="s",J376="s",L376="s",N376="s",P376="s",R376="s",T376="s",V376="s"), 0, IF(OR(D376="a",F376="a",H376="a",J376="a",L376="a",N376="a",P376="a",R376="a",T376="a",V376="a"),Z376,0))</f>
        <v>0</v>
      </c>
      <c r="Z376" s="511">
        <v>10</v>
      </c>
      <c r="AA376" s="512">
        <f>IF((COUNTIF(D376:W376,"a")+COUNTIF(D376:W376,"s")+COUNTIF(X376,"na"))&gt;0,IF((COUNTIF(D377:W377,"a")+COUNTIF(D377:W377,"s")),0,COUNTIF(D376:W376,"a")+COUNTIF(D376:W376,"s")+COUNTIF(X376,"na")),COUNTIF(D376:W376,"a")+COUNTIF(D376:W376,"s"))</f>
        <v>0</v>
      </c>
      <c r="AB376" s="3"/>
      <c r="AD376" s="526" t="s">
        <v>285</v>
      </c>
      <c r="AE376" s="525" t="s">
        <v>324</v>
      </c>
      <c r="AF376" s="525" t="s">
        <v>324</v>
      </c>
    </row>
    <row r="377" spans="1:32" s="519" customFormat="1" ht="67.5" customHeight="1" thickBot="1" x14ac:dyDescent="0.2">
      <c r="A377" s="342" t="s">
        <v>1134</v>
      </c>
      <c r="B377" s="412" t="s">
        <v>1118</v>
      </c>
      <c r="C377" s="413" t="s">
        <v>1155</v>
      </c>
      <c r="D377" s="555"/>
      <c r="E377" s="556"/>
      <c r="F377" s="555"/>
      <c r="G377" s="556"/>
      <c r="H377" s="555"/>
      <c r="I377" s="556"/>
      <c r="J377" s="555"/>
      <c r="K377" s="556"/>
      <c r="L377" s="555"/>
      <c r="M377" s="556"/>
      <c r="N377" s="555"/>
      <c r="O377" s="556"/>
      <c r="P377" s="555" t="s">
        <v>1160</v>
      </c>
      <c r="Q377" s="556"/>
      <c r="R377" s="555"/>
      <c r="S377" s="556"/>
      <c r="T377" s="555"/>
      <c r="U377" s="556"/>
      <c r="V377" s="555"/>
      <c r="W377" s="556"/>
      <c r="X377" s="313"/>
      <c r="Y377" s="435">
        <f>IF(OR(D377="s",F377="s",H377="s",J377="s",L377="s",N377="s",P377="s",R377="s",T377="s",V377="s"), 0, IF(OR(D377="a",F377="a",H377="a",J377="a",L377="a",N377="a",P377="a",R377="a",T377="a",V377="a"),Z377,0))</f>
        <v>0</v>
      </c>
      <c r="Z377" s="341">
        <v>45</v>
      </c>
      <c r="AA377" s="45">
        <f>IF(OR(COUNTIF(D368:W376,"a")+COUNTIF(D368:W376,"s")+COUNTIF(X375:X376,"na")&gt;0),0,(COUNTIF(D377:W377,"a")+COUNTIF(D377:W377,"s")))</f>
        <v>0</v>
      </c>
      <c r="AB377" s="535"/>
      <c r="AD377" s="516"/>
    </row>
    <row r="378" spans="1:32" s="519" customFormat="1" ht="17.45" customHeight="1" thickTop="1" thickBot="1" x14ac:dyDescent="0.25">
      <c r="A378" s="342" t="s">
        <v>130</v>
      </c>
      <c r="B378" s="213"/>
      <c r="C378" s="127"/>
      <c r="D378" s="597" t="s">
        <v>288</v>
      </c>
      <c r="E378" s="598"/>
      <c r="F378" s="598"/>
      <c r="G378" s="598"/>
      <c r="H378" s="598"/>
      <c r="I378" s="598"/>
      <c r="J378" s="598"/>
      <c r="K378" s="598"/>
      <c r="L378" s="598"/>
      <c r="M378" s="598"/>
      <c r="N378" s="598"/>
      <c r="O378" s="598"/>
      <c r="P378" s="598"/>
      <c r="Q378" s="598"/>
      <c r="R378" s="598"/>
      <c r="S378" s="598"/>
      <c r="T378" s="598"/>
      <c r="U378" s="598"/>
      <c r="V378" s="598"/>
      <c r="W378" s="598"/>
      <c r="X378" s="635"/>
      <c r="Y378" s="9">
        <f>SUM(Y367:Y377)</f>
        <v>0</v>
      </c>
      <c r="Z378" s="339">
        <f xml:space="preserve"> SUM(Z377)</f>
        <v>45</v>
      </c>
      <c r="AA378" s="195"/>
      <c r="AB378" s="539"/>
      <c r="AC378" s="542">
        <f>IF(Y378&gt;Z378,1,0)</f>
        <v>0</v>
      </c>
      <c r="AD378" s="516"/>
    </row>
    <row r="379" spans="1:32" s="519" customFormat="1" ht="21.6" customHeight="1" thickBot="1" x14ac:dyDescent="0.25">
      <c r="A379" s="342" t="s">
        <v>130</v>
      </c>
      <c r="B379" s="213"/>
      <c r="C379" s="127"/>
      <c r="D379" s="698"/>
      <c r="E379" s="699"/>
      <c r="F379" s="703">
        <v>20</v>
      </c>
      <c r="G379" s="704"/>
      <c r="H379" s="704"/>
      <c r="I379" s="704"/>
      <c r="J379" s="704"/>
      <c r="K379" s="704"/>
      <c r="L379" s="704"/>
      <c r="M379" s="704"/>
      <c r="N379" s="704"/>
      <c r="O379" s="704"/>
      <c r="P379" s="704"/>
      <c r="Q379" s="704"/>
      <c r="R379" s="704"/>
      <c r="S379" s="704"/>
      <c r="T379" s="704"/>
      <c r="U379" s="704"/>
      <c r="V379" s="704"/>
      <c r="W379" s="704"/>
      <c r="X379" s="704"/>
      <c r="Y379" s="704"/>
      <c r="Z379" s="705"/>
      <c r="AA379" s="195"/>
      <c r="AB379" s="539"/>
      <c r="AD379" s="516"/>
    </row>
    <row r="380" spans="1:32" s="519" customFormat="1" ht="30" customHeight="1" thickBot="1" x14ac:dyDescent="0.25">
      <c r="A380" s="342"/>
      <c r="B380" s="230" t="s">
        <v>644</v>
      </c>
      <c r="C380" s="154" t="s">
        <v>645</v>
      </c>
      <c r="D380" s="243"/>
      <c r="E380" s="244"/>
      <c r="F380" s="245"/>
      <c r="G380" s="246"/>
      <c r="H380" s="16"/>
      <c r="I380" s="244"/>
      <c r="J380" s="247"/>
      <c r="K380" s="246"/>
      <c r="L380" s="243"/>
      <c r="M380" s="244"/>
      <c r="N380" s="245"/>
      <c r="O380" s="246"/>
      <c r="P380" s="16"/>
      <c r="Q380" s="244"/>
      <c r="R380" s="245"/>
      <c r="S380" s="246"/>
      <c r="T380" s="243"/>
      <c r="U380" s="244"/>
      <c r="V380" s="245"/>
      <c r="W380" s="246"/>
      <c r="X380" s="248"/>
      <c r="Y380" s="248"/>
      <c r="Z380" s="340"/>
      <c r="AA380" s="195"/>
      <c r="AB380" s="539"/>
      <c r="AD380" s="516"/>
    </row>
    <row r="381" spans="1:32" s="519" customFormat="1" ht="27.95" customHeight="1" x14ac:dyDescent="0.2">
      <c r="A381" s="342"/>
      <c r="B381" s="217" t="s">
        <v>646</v>
      </c>
      <c r="C381" s="155" t="s">
        <v>647</v>
      </c>
      <c r="D381" s="586"/>
      <c r="E381" s="587"/>
      <c r="F381" s="586"/>
      <c r="G381" s="587"/>
      <c r="H381" s="586"/>
      <c r="I381" s="587"/>
      <c r="J381" s="586"/>
      <c r="K381" s="587"/>
      <c r="L381" s="586"/>
      <c r="M381" s="587"/>
      <c r="N381" s="586"/>
      <c r="O381" s="587"/>
      <c r="P381" s="586"/>
      <c r="Q381" s="587"/>
      <c r="R381" s="586"/>
      <c r="S381" s="587"/>
      <c r="T381" s="586"/>
      <c r="U381" s="587"/>
      <c r="V381" s="586"/>
      <c r="W381" s="587"/>
      <c r="X381" s="48"/>
      <c r="Y381" s="94">
        <f>IF(OR(D381="s",F381="s",H381="s",J381="s",L381="s",N381="s",P381="s",R381="s",T381="s",V381="s"), 0, IF(OR(D381="a",F381="a",H381="a",J381="a",L381="a",N381="a",P381="a",R381="a",T381="a",V381="a"),Z381,0))</f>
        <v>0</v>
      </c>
      <c r="Z381" s="338">
        <v>15</v>
      </c>
      <c r="AA381" s="195">
        <f>COUNTIF(D381:W381,"a")+COUNTIF(D381:W381,"s")</f>
        <v>0</v>
      </c>
      <c r="AB381" s="536"/>
      <c r="AD381" s="516"/>
    </row>
    <row r="382" spans="1:32" s="519" customFormat="1" ht="27.95" customHeight="1" thickBot="1" x14ac:dyDescent="0.25">
      <c r="A382" s="342"/>
      <c r="B382" s="217" t="s">
        <v>648</v>
      </c>
      <c r="C382" s="155" t="s">
        <v>649</v>
      </c>
      <c r="D382" s="586"/>
      <c r="E382" s="587"/>
      <c r="F382" s="586"/>
      <c r="G382" s="587"/>
      <c r="H382" s="586"/>
      <c r="I382" s="587"/>
      <c r="J382" s="586"/>
      <c r="K382" s="587"/>
      <c r="L382" s="586"/>
      <c r="M382" s="587"/>
      <c r="N382" s="586"/>
      <c r="O382" s="587"/>
      <c r="P382" s="586"/>
      <c r="Q382" s="587"/>
      <c r="R382" s="586"/>
      <c r="S382" s="587"/>
      <c r="T382" s="586"/>
      <c r="U382" s="587"/>
      <c r="V382" s="586"/>
      <c r="W382" s="587"/>
      <c r="X382" s="48"/>
      <c r="Y382" s="94">
        <f>IF(OR(D382="s",F382="s",H382="s",J382="s",L382="s",N382="s",P382="s",R382="s",T382="s",V382="s"), 0, IF(OR(D382="a",F382="a",H382="a",J382="a",L382="a",N382="a",P382="a",R382="a",T382="a",V382="a"),Z382,0))</f>
        <v>0</v>
      </c>
      <c r="Z382" s="338">
        <v>10</v>
      </c>
      <c r="AA382" s="195">
        <f>COUNTIF(D382:W382,"a")+COUNTIF(D382:W382,"s")</f>
        <v>0</v>
      </c>
      <c r="AB382" s="536"/>
      <c r="AD382" s="516"/>
    </row>
    <row r="383" spans="1:32" s="519" customFormat="1" ht="17.45" customHeight="1" thickTop="1" thickBot="1" x14ac:dyDescent="0.25">
      <c r="A383" s="342"/>
      <c r="B383" s="213"/>
      <c r="C383" s="127"/>
      <c r="D383" s="597" t="s">
        <v>288</v>
      </c>
      <c r="E383" s="598"/>
      <c r="F383" s="598"/>
      <c r="G383" s="598"/>
      <c r="H383" s="598"/>
      <c r="I383" s="598"/>
      <c r="J383" s="598"/>
      <c r="K383" s="598"/>
      <c r="L383" s="598"/>
      <c r="M383" s="598"/>
      <c r="N383" s="598"/>
      <c r="O383" s="598"/>
      <c r="P383" s="598"/>
      <c r="Q383" s="598"/>
      <c r="R383" s="598"/>
      <c r="S383" s="598"/>
      <c r="T383" s="598"/>
      <c r="U383" s="598"/>
      <c r="V383" s="598"/>
      <c r="W383" s="598"/>
      <c r="X383" s="635"/>
      <c r="Y383" s="9">
        <f>SUM(Y381:Y382)</f>
        <v>0</v>
      </c>
      <c r="Z383" s="339">
        <f>SUM(Z381:Z382)</f>
        <v>25</v>
      </c>
      <c r="AA383" s="195"/>
      <c r="AB383" s="539"/>
      <c r="AD383" s="516"/>
    </row>
    <row r="384" spans="1:32" s="519" customFormat="1" ht="21.6" customHeight="1" thickBot="1" x14ac:dyDescent="0.25">
      <c r="A384" s="328"/>
      <c r="B384" s="250"/>
      <c r="C384" s="156"/>
      <c r="D384" s="584"/>
      <c r="E384" s="585"/>
      <c r="F384" s="700">
        <v>0</v>
      </c>
      <c r="G384" s="701"/>
      <c r="H384" s="701"/>
      <c r="I384" s="701"/>
      <c r="J384" s="701"/>
      <c r="K384" s="701"/>
      <c r="L384" s="701"/>
      <c r="M384" s="701"/>
      <c r="N384" s="701"/>
      <c r="O384" s="701"/>
      <c r="P384" s="701"/>
      <c r="Q384" s="701"/>
      <c r="R384" s="701"/>
      <c r="S384" s="701"/>
      <c r="T384" s="701"/>
      <c r="U384" s="701"/>
      <c r="V384" s="701"/>
      <c r="W384" s="701"/>
      <c r="X384" s="701"/>
      <c r="Y384" s="701"/>
      <c r="Z384" s="702"/>
      <c r="AA384" s="195"/>
      <c r="AB384" s="539"/>
      <c r="AD384" s="516"/>
    </row>
    <row r="385" spans="1:30" ht="30" customHeight="1" thickBot="1" x14ac:dyDescent="0.25">
      <c r="A385" s="321"/>
      <c r="B385" s="212">
        <v>5700</v>
      </c>
      <c r="C385" s="160" t="s">
        <v>185</v>
      </c>
      <c r="D385" s="170"/>
      <c r="E385" s="167"/>
      <c r="F385" s="170"/>
      <c r="G385" s="171"/>
      <c r="H385" s="416" t="s">
        <v>287</v>
      </c>
      <c r="I385" s="178"/>
      <c r="J385" s="179" t="s">
        <v>287</v>
      </c>
      <c r="K385" s="180"/>
      <c r="L385" s="168"/>
      <c r="M385" s="167"/>
      <c r="N385" s="170"/>
      <c r="O385" s="171"/>
      <c r="P385" s="168"/>
      <c r="Q385" s="167"/>
      <c r="R385" s="170"/>
      <c r="S385" s="171"/>
      <c r="T385" s="168"/>
      <c r="U385" s="167"/>
      <c r="V385" s="170"/>
      <c r="W385" s="171"/>
      <c r="X385" s="172"/>
      <c r="Y385" s="172"/>
      <c r="Z385" s="335"/>
      <c r="AA385" s="45"/>
      <c r="AD385" s="516"/>
    </row>
    <row r="386" spans="1:30" ht="48" customHeight="1" thickBot="1" x14ac:dyDescent="0.25">
      <c r="A386" s="321"/>
      <c r="B386" s="209"/>
      <c r="C386" s="140" t="s">
        <v>1092</v>
      </c>
      <c r="D386" s="602"/>
      <c r="E386" s="603"/>
      <c r="F386" s="603"/>
      <c r="G386" s="603"/>
      <c r="H386" s="603"/>
      <c r="I386" s="603"/>
      <c r="J386" s="603"/>
      <c r="K386" s="603"/>
      <c r="L386" s="603"/>
      <c r="M386" s="603"/>
      <c r="N386" s="603"/>
      <c r="O386" s="603"/>
      <c r="P386" s="603"/>
      <c r="Q386" s="603"/>
      <c r="R386" s="603"/>
      <c r="S386" s="603"/>
      <c r="T386" s="603"/>
      <c r="U386" s="603"/>
      <c r="V386" s="603"/>
      <c r="W386" s="603"/>
      <c r="X386" s="603"/>
      <c r="Y386" s="603"/>
      <c r="Z386" s="604"/>
      <c r="AA386" s="45"/>
      <c r="AD386" s="516"/>
    </row>
    <row r="387" spans="1:30" ht="45" customHeight="1" x14ac:dyDescent="0.2">
      <c r="A387" s="342"/>
      <c r="B387" s="208" t="s">
        <v>96</v>
      </c>
      <c r="C387" s="151" t="s">
        <v>22</v>
      </c>
      <c r="D387" s="588"/>
      <c r="E387" s="589"/>
      <c r="F387" s="588"/>
      <c r="G387" s="589"/>
      <c r="H387" s="588"/>
      <c r="I387" s="589"/>
      <c r="J387" s="588"/>
      <c r="K387" s="589"/>
      <c r="L387" s="588"/>
      <c r="M387" s="589"/>
      <c r="N387" s="588"/>
      <c r="O387" s="589"/>
      <c r="P387" s="588"/>
      <c r="Q387" s="589"/>
      <c r="R387" s="588"/>
      <c r="S387" s="589"/>
      <c r="T387" s="588"/>
      <c r="U387" s="589"/>
      <c r="V387" s="588"/>
      <c r="W387" s="589"/>
      <c r="X387" s="503"/>
      <c r="Y387" s="96">
        <f t="shared" ref="Y387:Y395" si="34">IF(OR(D387="s",F387="s",H387="s",J387="s",L387="s",N387="s",P387="s",R387="s",T387="s",V387="s"), 0, IF(OR(D387="a",F387="a",H387="a",J387="a",L387="a",N387="a",P387="a",R387="a",T387="a",V387="a"),Z387,0))</f>
        <v>0</v>
      </c>
      <c r="Z387" s="341">
        <f>IF(X387="na",0,5)</f>
        <v>5</v>
      </c>
      <c r="AA387" s="45">
        <f>COUNTIF(D387:W387,"a")+COUNTIF(D387:W387,"s")+COUNTIF(X387,"na")</f>
        <v>0</v>
      </c>
      <c r="AB387" s="536"/>
      <c r="AD387" s="516" t="s">
        <v>285</v>
      </c>
    </row>
    <row r="388" spans="1:30" ht="45" customHeight="1" x14ac:dyDescent="0.2">
      <c r="A388" s="342"/>
      <c r="B388" s="213" t="s">
        <v>97</v>
      </c>
      <c r="C388" s="126" t="s">
        <v>205</v>
      </c>
      <c r="D388" s="586"/>
      <c r="E388" s="587"/>
      <c r="F388" s="586"/>
      <c r="G388" s="587"/>
      <c r="H388" s="586"/>
      <c r="I388" s="587"/>
      <c r="J388" s="586"/>
      <c r="K388" s="587"/>
      <c r="L388" s="586"/>
      <c r="M388" s="587"/>
      <c r="N388" s="586"/>
      <c r="O388" s="587"/>
      <c r="P388" s="586"/>
      <c r="Q388" s="587"/>
      <c r="R388" s="586"/>
      <c r="S388" s="587"/>
      <c r="T388" s="586"/>
      <c r="U388" s="587"/>
      <c r="V388" s="586"/>
      <c r="W388" s="587"/>
      <c r="X388" s="325" t="str">
        <f>IF(X387="na", "na", "")</f>
        <v/>
      </c>
      <c r="Y388" s="94">
        <f t="shared" si="34"/>
        <v>0</v>
      </c>
      <c r="Z388" s="338">
        <f>IF(X388="na",0,5)</f>
        <v>5</v>
      </c>
      <c r="AA388" s="45">
        <f>COUNTIF(D388:W388,"a")+COUNTIF(D388:W388,"s")+COUNTIF(X388,"na")</f>
        <v>0</v>
      </c>
      <c r="AB388" s="536"/>
      <c r="AD388" s="516" t="s">
        <v>285</v>
      </c>
    </row>
    <row r="389" spans="1:30" ht="45" customHeight="1" x14ac:dyDescent="0.2">
      <c r="A389" s="342"/>
      <c r="B389" s="210" t="s">
        <v>1093</v>
      </c>
      <c r="C389" s="126" t="s">
        <v>1094</v>
      </c>
      <c r="D389" s="586"/>
      <c r="E389" s="587"/>
      <c r="F389" s="586"/>
      <c r="G389" s="587"/>
      <c r="H389" s="586"/>
      <c r="I389" s="587"/>
      <c r="J389" s="586"/>
      <c r="K389" s="587"/>
      <c r="L389" s="586"/>
      <c r="M389" s="587"/>
      <c r="N389" s="586"/>
      <c r="O389" s="587"/>
      <c r="P389" s="586"/>
      <c r="Q389" s="587"/>
      <c r="R389" s="586"/>
      <c r="S389" s="587"/>
      <c r="T389" s="586"/>
      <c r="U389" s="587"/>
      <c r="V389" s="586"/>
      <c r="W389" s="587"/>
      <c r="X389" s="325" t="str">
        <f>IF(X388="na", "na", "")</f>
        <v/>
      </c>
      <c r="Y389" s="94">
        <f t="shared" si="34"/>
        <v>0</v>
      </c>
      <c r="Z389" s="338">
        <f>IF(X389="na",0,10)</f>
        <v>10</v>
      </c>
      <c r="AA389" s="45">
        <f>COUNTIF(D389:W389,"a")+COUNTIF(D389:W389,"s")+COUNTIF(X389,"na")</f>
        <v>0</v>
      </c>
      <c r="AB389" s="536"/>
      <c r="AD389" s="516"/>
    </row>
    <row r="390" spans="1:30" ht="48" customHeight="1" x14ac:dyDescent="0.2">
      <c r="A390" s="321"/>
      <c r="B390" s="208"/>
      <c r="C390" s="502" t="s">
        <v>1095</v>
      </c>
      <c r="D390" s="605"/>
      <c r="E390" s="606"/>
      <c r="F390" s="606"/>
      <c r="G390" s="606"/>
      <c r="H390" s="606"/>
      <c r="I390" s="606"/>
      <c r="J390" s="606"/>
      <c r="K390" s="606"/>
      <c r="L390" s="606"/>
      <c r="M390" s="606"/>
      <c r="N390" s="606"/>
      <c r="O390" s="606"/>
      <c r="P390" s="606"/>
      <c r="Q390" s="606"/>
      <c r="R390" s="606"/>
      <c r="S390" s="606"/>
      <c r="T390" s="606"/>
      <c r="U390" s="606"/>
      <c r="V390" s="606"/>
      <c r="W390" s="606"/>
      <c r="X390" s="606"/>
      <c r="Y390" s="606"/>
      <c r="Z390" s="607"/>
      <c r="AA390" s="45"/>
      <c r="AD390" s="516"/>
    </row>
    <row r="391" spans="1:30" ht="106.5" customHeight="1" x14ac:dyDescent="0.2">
      <c r="A391" s="342"/>
      <c r="B391" s="227" t="s">
        <v>1096</v>
      </c>
      <c r="C391" s="151" t="s">
        <v>1102</v>
      </c>
      <c r="D391" s="588"/>
      <c r="E391" s="589"/>
      <c r="F391" s="588"/>
      <c r="G391" s="589"/>
      <c r="H391" s="588"/>
      <c r="I391" s="589"/>
      <c r="J391" s="588"/>
      <c r="K391" s="589"/>
      <c r="L391" s="588"/>
      <c r="M391" s="589"/>
      <c r="N391" s="588"/>
      <c r="O391" s="589"/>
      <c r="P391" s="588"/>
      <c r="Q391" s="589"/>
      <c r="R391" s="588"/>
      <c r="S391" s="589"/>
      <c r="T391" s="588"/>
      <c r="U391" s="589"/>
      <c r="V391" s="588"/>
      <c r="W391" s="589"/>
      <c r="X391" s="41"/>
      <c r="Y391" s="96">
        <f t="shared" si="34"/>
        <v>0</v>
      </c>
      <c r="Z391" s="341">
        <f>IF(X391="na",0,10)</f>
        <v>10</v>
      </c>
      <c r="AA391" s="45">
        <f>COUNTIF(D391:W391,"a")+COUNTIF(D391:W391,"s")+COUNTIF(X391,"na")</f>
        <v>0</v>
      </c>
      <c r="AB391" s="536"/>
      <c r="AD391" s="516"/>
    </row>
    <row r="392" spans="1:30" ht="106.5" customHeight="1" x14ac:dyDescent="0.15">
      <c r="A392" s="342"/>
      <c r="B392" s="213" t="s">
        <v>1097</v>
      </c>
      <c r="C392" s="126" t="s">
        <v>1101</v>
      </c>
      <c r="D392" s="548"/>
      <c r="E392" s="549"/>
      <c r="F392" s="548"/>
      <c r="G392" s="549"/>
      <c r="H392" s="548"/>
      <c r="I392" s="549"/>
      <c r="J392" s="548"/>
      <c r="K392" s="549"/>
      <c r="L392" s="548"/>
      <c r="M392" s="549"/>
      <c r="N392" s="548"/>
      <c r="O392" s="549"/>
      <c r="P392" s="548"/>
      <c r="Q392" s="549"/>
      <c r="R392" s="548"/>
      <c r="S392" s="549"/>
      <c r="T392" s="548"/>
      <c r="U392" s="549"/>
      <c r="V392" s="548"/>
      <c r="W392" s="549"/>
      <c r="X392" s="325" t="str">
        <f>IF(X391="na", "na", "")</f>
        <v/>
      </c>
      <c r="Y392" s="94">
        <f t="shared" si="34"/>
        <v>0</v>
      </c>
      <c r="Z392" s="341">
        <f>IF(X392="na",0,5)</f>
        <v>5</v>
      </c>
      <c r="AA392" s="45">
        <f>COUNTIF(D392:W392,"a")+COUNTIF(D392:W392,"s")+COUNTIF(X392,"na")</f>
        <v>0</v>
      </c>
      <c r="AB392" s="536"/>
      <c r="AD392" s="516"/>
    </row>
    <row r="393" spans="1:30" ht="67.5" customHeight="1" x14ac:dyDescent="0.15">
      <c r="A393" s="342"/>
      <c r="B393" s="213" t="s">
        <v>1098</v>
      </c>
      <c r="C393" s="126" t="s">
        <v>1103</v>
      </c>
      <c r="D393" s="548"/>
      <c r="E393" s="549"/>
      <c r="F393" s="548"/>
      <c r="G393" s="549"/>
      <c r="H393" s="548"/>
      <c r="I393" s="549"/>
      <c r="J393" s="548"/>
      <c r="K393" s="549"/>
      <c r="L393" s="548"/>
      <c r="M393" s="549"/>
      <c r="N393" s="548"/>
      <c r="O393" s="549"/>
      <c r="P393" s="548"/>
      <c r="Q393" s="549"/>
      <c r="R393" s="548"/>
      <c r="S393" s="549"/>
      <c r="T393" s="548"/>
      <c r="U393" s="549"/>
      <c r="V393" s="548"/>
      <c r="W393" s="549"/>
      <c r="X393" s="325" t="str">
        <f>IF(X392="na", "na", "")</f>
        <v/>
      </c>
      <c r="Y393" s="94">
        <f t="shared" ref="Y393" si="35">IF(OR(D393="s",F393="s",H393="s",J393="s",L393="s",N393="s",P393="s",R393="s",T393="s",V393="s"), 0, IF(OR(D393="a",F393="a",H393="a",J393="a",L393="a",N393="a",P393="a",R393="a",T393="a",V393="a"),Z393,0))</f>
        <v>0</v>
      </c>
      <c r="Z393" s="341">
        <f>IF(X393="na",0,10)</f>
        <v>10</v>
      </c>
      <c r="AA393" s="45">
        <f>COUNTIF(D393:W393,"a")+COUNTIF(D393:W393,"s")+COUNTIF(X393,"na")</f>
        <v>0</v>
      </c>
      <c r="AB393" s="536"/>
      <c r="AD393" s="516" t="s">
        <v>285</v>
      </c>
    </row>
    <row r="394" spans="1:30" ht="45" customHeight="1" x14ac:dyDescent="0.15">
      <c r="A394" s="342"/>
      <c r="B394" s="213" t="s">
        <v>1099</v>
      </c>
      <c r="C394" s="126" t="s">
        <v>1105</v>
      </c>
      <c r="D394" s="548"/>
      <c r="E394" s="549"/>
      <c r="F394" s="548"/>
      <c r="G394" s="549"/>
      <c r="H394" s="548"/>
      <c r="I394" s="549"/>
      <c r="J394" s="548"/>
      <c r="K394" s="549"/>
      <c r="L394" s="548"/>
      <c r="M394" s="549"/>
      <c r="N394" s="548"/>
      <c r="O394" s="549"/>
      <c r="P394" s="548"/>
      <c r="Q394" s="549"/>
      <c r="R394" s="548"/>
      <c r="S394" s="549"/>
      <c r="T394" s="548"/>
      <c r="U394" s="549"/>
      <c r="V394" s="548"/>
      <c r="W394" s="549"/>
      <c r="X394" s="325" t="str">
        <f>IF(X393="na", "na", "")</f>
        <v/>
      </c>
      <c r="Y394" s="94">
        <f t="shared" ref="Y394" si="36">IF(OR(D394="s",F394="s",H394="s",J394="s",L394="s",N394="s",P394="s",R394="s",T394="s",V394="s"), 0, IF(OR(D394="a",F394="a",H394="a",J394="a",L394="a",N394="a",P394="a",R394="a",T394="a",V394="a"),Z394,0))</f>
        <v>0</v>
      </c>
      <c r="Z394" s="341">
        <f>IF(X394="na",0,10)</f>
        <v>10</v>
      </c>
      <c r="AA394" s="45">
        <f>COUNTIF(D394:W394,"a")+COUNTIF(D394:W394,"s")+COUNTIF(X394,"na")</f>
        <v>0</v>
      </c>
      <c r="AB394" s="536"/>
      <c r="AD394" s="516" t="s">
        <v>285</v>
      </c>
    </row>
    <row r="395" spans="1:30" ht="45" customHeight="1" thickBot="1" x14ac:dyDescent="0.25">
      <c r="A395" s="342"/>
      <c r="B395" s="213" t="s">
        <v>1100</v>
      </c>
      <c r="C395" s="126" t="s">
        <v>1104</v>
      </c>
      <c r="D395" s="600"/>
      <c r="E395" s="601"/>
      <c r="F395" s="600"/>
      <c r="G395" s="601"/>
      <c r="H395" s="600"/>
      <c r="I395" s="601"/>
      <c r="J395" s="600"/>
      <c r="K395" s="601"/>
      <c r="L395" s="600"/>
      <c r="M395" s="601"/>
      <c r="N395" s="600"/>
      <c r="O395" s="601"/>
      <c r="P395" s="600"/>
      <c r="Q395" s="601"/>
      <c r="R395" s="600"/>
      <c r="S395" s="601"/>
      <c r="T395" s="600"/>
      <c r="U395" s="601"/>
      <c r="V395" s="600"/>
      <c r="W395" s="601"/>
      <c r="X395" s="325" t="str">
        <f>IF(X391="na", "na", "")</f>
        <v/>
      </c>
      <c r="Y395" s="94">
        <f t="shared" si="34"/>
        <v>0</v>
      </c>
      <c r="Z395" s="338">
        <f>IF(X395="na",0,5)</f>
        <v>5</v>
      </c>
      <c r="AA395" s="45">
        <f>COUNTIF(D395:W395,"a")+COUNTIF(D395:W395,"s")+COUNTIF(X395,"na")</f>
        <v>0</v>
      </c>
      <c r="AB395" s="536"/>
      <c r="AD395" s="516"/>
    </row>
    <row r="396" spans="1:30" ht="21" customHeight="1" thickTop="1" thickBot="1" x14ac:dyDescent="0.25">
      <c r="A396" s="342"/>
      <c r="B396" s="42"/>
      <c r="C396" s="127"/>
      <c r="D396" s="597" t="s">
        <v>288</v>
      </c>
      <c r="E396" s="598"/>
      <c r="F396" s="598"/>
      <c r="G396" s="598"/>
      <c r="H396" s="598"/>
      <c r="I396" s="598"/>
      <c r="J396" s="598"/>
      <c r="K396" s="598"/>
      <c r="L396" s="598"/>
      <c r="M396" s="598"/>
      <c r="N396" s="598"/>
      <c r="O396" s="598"/>
      <c r="P396" s="598"/>
      <c r="Q396" s="598"/>
      <c r="R396" s="598"/>
      <c r="S396" s="598"/>
      <c r="T396" s="598"/>
      <c r="U396" s="598"/>
      <c r="V396" s="598"/>
      <c r="W396" s="598"/>
      <c r="X396" s="599"/>
      <c r="Y396" s="9">
        <f>SUM(Y387:Y395)</f>
        <v>0</v>
      </c>
      <c r="Z396" s="339">
        <f>SUM(Z387:Z394,Z395)</f>
        <v>60</v>
      </c>
      <c r="AA396" s="45"/>
      <c r="AD396" s="516"/>
    </row>
    <row r="397" spans="1:30" ht="21" customHeight="1" thickBot="1" x14ac:dyDescent="0.25">
      <c r="A397" s="328"/>
      <c r="B397" s="287"/>
      <c r="C397" s="357"/>
      <c r="D397" s="584"/>
      <c r="E397" s="585"/>
      <c r="F397" s="719">
        <f xml:space="preserve"> IF(AND(X387="na",X391="na"), 0, IF(X387="na",10, IF( X391="na", 10,20)))</f>
        <v>20</v>
      </c>
      <c r="G397" s="591"/>
      <c r="H397" s="591"/>
      <c r="I397" s="591"/>
      <c r="J397" s="591"/>
      <c r="K397" s="591"/>
      <c r="L397" s="591"/>
      <c r="M397" s="591"/>
      <c r="N397" s="591"/>
      <c r="O397" s="591"/>
      <c r="P397" s="591"/>
      <c r="Q397" s="591"/>
      <c r="R397" s="591"/>
      <c r="S397" s="591"/>
      <c r="T397" s="591"/>
      <c r="U397" s="591"/>
      <c r="V397" s="591"/>
      <c r="W397" s="591"/>
      <c r="X397" s="591"/>
      <c r="Y397" s="591"/>
      <c r="Z397" s="592"/>
      <c r="AA397" s="45"/>
      <c r="AD397" s="516"/>
    </row>
    <row r="398" spans="1:30" s="519" customFormat="1" ht="30" customHeight="1" thickBot="1" x14ac:dyDescent="0.25">
      <c r="A398" s="321"/>
      <c r="B398" s="232" t="s">
        <v>38</v>
      </c>
      <c r="C398" s="181" t="s">
        <v>1032</v>
      </c>
      <c r="D398" s="293"/>
      <c r="E398" s="294"/>
      <c r="F398" s="295"/>
      <c r="G398" s="296"/>
      <c r="H398" s="416"/>
      <c r="I398" s="294"/>
      <c r="J398" s="297"/>
      <c r="K398" s="296"/>
      <c r="L398" s="293"/>
      <c r="M398" s="294"/>
      <c r="N398" s="295"/>
      <c r="O398" s="296"/>
      <c r="P398" s="416"/>
      <c r="Q398" s="294"/>
      <c r="R398" s="295"/>
      <c r="S398" s="296"/>
      <c r="T398" s="293"/>
      <c r="U398" s="294"/>
      <c r="V398" s="295"/>
      <c r="W398" s="296"/>
      <c r="X398" s="298"/>
      <c r="Y398" s="298"/>
      <c r="Z398" s="335"/>
      <c r="AA398" s="195"/>
      <c r="AB398" s="539"/>
      <c r="AD398" s="516"/>
    </row>
    <row r="399" spans="1:30" ht="30" customHeight="1" thickBot="1" x14ac:dyDescent="0.25">
      <c r="A399" s="342"/>
      <c r="B399" s="219"/>
      <c r="C399" s="154" t="s">
        <v>446</v>
      </c>
      <c r="D399" s="681"/>
      <c r="E399" s="670"/>
      <c r="F399" s="670"/>
      <c r="G399" s="670"/>
      <c r="H399" s="670"/>
      <c r="I399" s="670"/>
      <c r="J399" s="670"/>
      <c r="K399" s="670"/>
      <c r="L399" s="670"/>
      <c r="M399" s="670"/>
      <c r="N399" s="670"/>
      <c r="O399" s="670"/>
      <c r="P399" s="670"/>
      <c r="Q399" s="670"/>
      <c r="R399" s="670"/>
      <c r="S399" s="670"/>
      <c r="T399" s="670"/>
      <c r="U399" s="670"/>
      <c r="V399" s="670"/>
      <c r="W399" s="670"/>
      <c r="X399" s="670"/>
      <c r="Y399" s="670"/>
      <c r="Z399" s="671"/>
      <c r="AA399" s="195"/>
      <c r="AD399" s="516"/>
    </row>
    <row r="400" spans="1:30" s="519" customFormat="1" ht="67.7" customHeight="1" thickBot="1" x14ac:dyDescent="0.25">
      <c r="A400" s="342"/>
      <c r="B400" s="207" t="s">
        <v>1031</v>
      </c>
      <c r="C400" s="116" t="s">
        <v>1033</v>
      </c>
      <c r="D400" s="595"/>
      <c r="E400" s="596"/>
      <c r="F400" s="595"/>
      <c r="G400" s="596"/>
      <c r="H400" s="595"/>
      <c r="I400" s="596"/>
      <c r="J400" s="595"/>
      <c r="K400" s="596"/>
      <c r="L400" s="595"/>
      <c r="M400" s="596"/>
      <c r="N400" s="595"/>
      <c r="O400" s="596"/>
      <c r="P400" s="595"/>
      <c r="Q400" s="596"/>
      <c r="R400" s="595"/>
      <c r="S400" s="596"/>
      <c r="T400" s="595"/>
      <c r="U400" s="596"/>
      <c r="V400" s="595"/>
      <c r="W400" s="596"/>
      <c r="X400" s="190"/>
      <c r="Y400" s="94">
        <f>IF(OR(D400="s",F400="s",H400="s",J400="s",L400="s",N400="s",P400="s",R400="s",T400="s",V400="s"), 0, IF(OR(D400="a",F400="a",H400="a",J400="a",L400="a",N400="a",P400="a",R400="a",T400="a",V400="a",X400="na"),Z400,0))</f>
        <v>0</v>
      </c>
      <c r="Z400" s="346">
        <v>30</v>
      </c>
      <c r="AA400" s="195">
        <f>COUNTIF(D400:W400,"a")+COUNTIF(D400:W400,"s")+COUNTIF(X400,"na")</f>
        <v>0</v>
      </c>
      <c r="AB400" s="536"/>
      <c r="AD400" s="516"/>
    </row>
    <row r="401" spans="1:30" s="519" customFormat="1" ht="21" customHeight="1" thickTop="1" thickBot="1" x14ac:dyDescent="0.25">
      <c r="A401" s="342"/>
      <c r="B401" s="213"/>
      <c r="C401" s="127"/>
      <c r="D401" s="597" t="s">
        <v>288</v>
      </c>
      <c r="E401" s="598"/>
      <c r="F401" s="598"/>
      <c r="G401" s="598"/>
      <c r="H401" s="598"/>
      <c r="I401" s="598"/>
      <c r="J401" s="598"/>
      <c r="K401" s="598"/>
      <c r="L401" s="598"/>
      <c r="M401" s="598"/>
      <c r="N401" s="598"/>
      <c r="O401" s="598"/>
      <c r="P401" s="598"/>
      <c r="Q401" s="598"/>
      <c r="R401" s="598"/>
      <c r="S401" s="598"/>
      <c r="T401" s="598"/>
      <c r="U401" s="598"/>
      <c r="V401" s="598"/>
      <c r="W401" s="598"/>
      <c r="X401" s="635"/>
      <c r="Y401" s="9">
        <f>SUM(Y400:Y400)</f>
        <v>0</v>
      </c>
      <c r="Z401" s="339">
        <f>SUM(Z400:Z400)</f>
        <v>30</v>
      </c>
      <c r="AA401" s="195"/>
      <c r="AB401" s="539"/>
      <c r="AD401" s="516"/>
    </row>
    <row r="402" spans="1:30" s="519" customFormat="1" ht="21" customHeight="1" thickBot="1" x14ac:dyDescent="0.25">
      <c r="A402" s="342"/>
      <c r="B402" s="250"/>
      <c r="C402" s="162"/>
      <c r="D402" s="584"/>
      <c r="E402" s="585"/>
      <c r="F402" s="774">
        <v>0</v>
      </c>
      <c r="G402" s="775"/>
      <c r="H402" s="775"/>
      <c r="I402" s="775"/>
      <c r="J402" s="775"/>
      <c r="K402" s="775"/>
      <c r="L402" s="775"/>
      <c r="M402" s="775"/>
      <c r="N402" s="775"/>
      <c r="O402" s="775"/>
      <c r="P402" s="775"/>
      <c r="Q402" s="775"/>
      <c r="R402" s="775"/>
      <c r="S402" s="775"/>
      <c r="T402" s="775"/>
      <c r="U402" s="775"/>
      <c r="V402" s="775"/>
      <c r="W402" s="775"/>
      <c r="X402" s="775"/>
      <c r="Y402" s="775"/>
      <c r="Z402" s="776"/>
      <c r="AA402" s="195"/>
      <c r="AB402" s="539"/>
      <c r="AD402" s="516"/>
    </row>
    <row r="403" spans="1:30" s="519" customFormat="1" ht="33" customHeight="1" thickBot="1" x14ac:dyDescent="0.25">
      <c r="A403" s="321"/>
      <c r="B403" s="212"/>
      <c r="C403" s="777" t="s">
        <v>33</v>
      </c>
      <c r="D403" s="778"/>
      <c r="E403" s="778"/>
      <c r="F403" s="778"/>
      <c r="G403" s="778"/>
      <c r="H403" s="778"/>
      <c r="I403" s="778"/>
      <c r="J403" s="778"/>
      <c r="K403" s="778"/>
      <c r="L403" s="778"/>
      <c r="M403" s="778"/>
      <c r="N403" s="778"/>
      <c r="O403" s="778"/>
      <c r="P403" s="778"/>
      <c r="Q403" s="778"/>
      <c r="R403" s="778"/>
      <c r="S403" s="778"/>
      <c r="T403" s="778"/>
      <c r="U403" s="778"/>
      <c r="V403" s="778"/>
      <c r="W403" s="778"/>
      <c r="X403" s="778"/>
      <c r="Y403" s="778"/>
      <c r="Z403" s="779"/>
      <c r="AA403" s="195"/>
      <c r="AB403" s="539"/>
      <c r="AD403" s="516"/>
    </row>
    <row r="404" spans="1:30" s="519" customFormat="1" ht="30" customHeight="1" thickBot="1" x14ac:dyDescent="0.25">
      <c r="A404" s="342"/>
      <c r="B404" s="230">
        <v>5810</v>
      </c>
      <c r="C404" s="154" t="s">
        <v>34</v>
      </c>
      <c r="D404" s="243"/>
      <c r="E404" s="244"/>
      <c r="F404" s="245"/>
      <c r="G404" s="246"/>
      <c r="H404" s="416" t="s">
        <v>287</v>
      </c>
      <c r="I404" s="244"/>
      <c r="J404" s="247"/>
      <c r="K404" s="246"/>
      <c r="L404" s="243"/>
      <c r="M404" s="244"/>
      <c r="N404" s="245"/>
      <c r="O404" s="246"/>
      <c r="P404" s="416" t="s">
        <v>287</v>
      </c>
      <c r="Q404" s="244"/>
      <c r="R404" s="245"/>
      <c r="S404" s="246"/>
      <c r="T404" s="243"/>
      <c r="U404" s="244"/>
      <c r="V404" s="245"/>
      <c r="W404" s="246"/>
      <c r="X404" s="248"/>
      <c r="Y404" s="248"/>
      <c r="Z404" s="340"/>
      <c r="AA404" s="195"/>
      <c r="AB404" s="539"/>
      <c r="AD404" s="516"/>
    </row>
    <row r="405" spans="1:30" s="519" customFormat="1" ht="45" customHeight="1" x14ac:dyDescent="0.2">
      <c r="A405" s="342"/>
      <c r="B405" s="207" t="s">
        <v>35</v>
      </c>
      <c r="C405" s="116" t="s">
        <v>655</v>
      </c>
      <c r="D405" s="595"/>
      <c r="E405" s="596"/>
      <c r="F405" s="595"/>
      <c r="G405" s="596"/>
      <c r="H405" s="595"/>
      <c r="I405" s="596"/>
      <c r="J405" s="595"/>
      <c r="K405" s="596"/>
      <c r="L405" s="595"/>
      <c r="M405" s="596"/>
      <c r="N405" s="595"/>
      <c r="O405" s="596"/>
      <c r="P405" s="595"/>
      <c r="Q405" s="596"/>
      <c r="R405" s="595"/>
      <c r="S405" s="596"/>
      <c r="T405" s="595"/>
      <c r="U405" s="596"/>
      <c r="V405" s="595"/>
      <c r="W405" s="596"/>
      <c r="X405" s="249"/>
      <c r="Y405" s="94">
        <f t="shared" ref="Y405" si="37">IF(OR(D405="s",F405="s",H405="s",J405="s",L405="s",N405="s",P405="s",R405="s",T405="s",V405="s"), 0, IF(OR(D405="a",F405="a",H405="a",J405="a",L405="a",N405="a",P405="a",R405="a",T405="a",V405="a"),Z405,0))</f>
        <v>0</v>
      </c>
      <c r="Z405" s="337">
        <v>60</v>
      </c>
      <c r="AA405" s="195">
        <f>IF((COUNTIF(D405:W405,"a")+COUNTIF(D405:W405,"s"))&gt;0,IF(OR((COUNTIF(D406:W407,"a")+COUNTIF(D406:W407,"s"))),0,COUNTIF(D405:W405,"a")+COUNTIF(D405:W405,"s")),COUNTIF(D405:W405,"a")+COUNTIF(D405:W405,"s"))</f>
        <v>0</v>
      </c>
      <c r="AB405" s="537"/>
      <c r="AD405" s="516"/>
    </row>
    <row r="406" spans="1:30" s="519" customFormat="1" ht="106.5" customHeight="1" x14ac:dyDescent="0.2">
      <c r="A406" s="342"/>
      <c r="B406" s="412" t="s">
        <v>656</v>
      </c>
      <c r="C406" s="413" t="s">
        <v>657</v>
      </c>
      <c r="D406" s="586"/>
      <c r="E406" s="587"/>
      <c r="F406" s="586"/>
      <c r="G406" s="587"/>
      <c r="H406" s="586"/>
      <c r="I406" s="587"/>
      <c r="J406" s="586"/>
      <c r="K406" s="587"/>
      <c r="L406" s="586"/>
      <c r="M406" s="587"/>
      <c r="N406" s="586"/>
      <c r="O406" s="587"/>
      <c r="P406" s="586"/>
      <c r="Q406" s="587"/>
      <c r="R406" s="586"/>
      <c r="S406" s="587"/>
      <c r="T406" s="586"/>
      <c r="U406" s="587"/>
      <c r="V406" s="586"/>
      <c r="W406" s="587"/>
      <c r="X406" s="249"/>
      <c r="Y406" s="176">
        <f t="shared" ref="Y406" si="38">IF(OR(D406="s",F406="s",H406="s",J406="s",L406="s",N406="s",P406="s",R406="s",T406="s",V406="s"), 0, IF(OR(D406="a",F406="a",H406="a",J406="a",L406="a",N406="a",P406="a",R406="a",T406="a",V406="a"),Z406,0))</f>
        <v>0</v>
      </c>
      <c r="Z406" s="337">
        <v>50</v>
      </c>
      <c r="AA406" s="195">
        <f>IF(OR(COUNTIF(D405:W405,"a")+COUNTIF(D405:W405,"s")+COUNTIF(D407:W407,"a")+COUNTIF(D407:W407,"s")&gt;0),0,(COUNTIF(D406:W406,"a")+COUNTIF(D406:W406,"s")))</f>
        <v>0</v>
      </c>
      <c r="AB406" s="537"/>
      <c r="AD406" s="516"/>
    </row>
    <row r="407" spans="1:30" s="519" customFormat="1" ht="67.7" customHeight="1" thickBot="1" x14ac:dyDescent="0.25">
      <c r="A407" s="342"/>
      <c r="B407" s="412" t="s">
        <v>36</v>
      </c>
      <c r="C407" s="413" t="s">
        <v>665</v>
      </c>
      <c r="D407" s="555"/>
      <c r="E407" s="556"/>
      <c r="F407" s="555"/>
      <c r="G407" s="556"/>
      <c r="H407" s="555"/>
      <c r="I407" s="556"/>
      <c r="J407" s="555"/>
      <c r="K407" s="556"/>
      <c r="L407" s="555"/>
      <c r="M407" s="556"/>
      <c r="N407" s="555"/>
      <c r="O407" s="556"/>
      <c r="P407" s="555"/>
      <c r="Q407" s="556"/>
      <c r="R407" s="555"/>
      <c r="S407" s="556"/>
      <c r="T407" s="555"/>
      <c r="U407" s="556"/>
      <c r="V407" s="555"/>
      <c r="W407" s="556"/>
      <c r="X407" s="249"/>
      <c r="Y407" s="176">
        <f>IF(OR(D407="s",F407="s",H407="s",J407="s",L407="s",N407="s",P407="s",R407="s",T407="s",V407="s"), 0, IF(OR(D407="a",F407="a",H407="a",J407="a",L407="a",N407="a",P407="a",R407="a",T407="a",V407="a"),Z407,0))</f>
        <v>0</v>
      </c>
      <c r="Z407" s="337">
        <v>25</v>
      </c>
      <c r="AA407" s="195">
        <f>IF((COUNTIF(D407:W407,"a")+COUNTIF(D407:W407,"s"))&gt;0,IF(OR((COUNTIF(D405:W406,"a")+COUNTIF(D405:W406,"s"))),0,COUNTIF(D407:W407,"a")+COUNTIF(D407:W407,"s")),COUNTIF(D407:W407,"a")+COUNTIF(D407:W407,"s"))</f>
        <v>0</v>
      </c>
      <c r="AB407" s="537"/>
      <c r="AD407" s="516"/>
    </row>
    <row r="408" spans="1:30" s="519" customFormat="1" ht="17.45" customHeight="1" thickTop="1" thickBot="1" x14ac:dyDescent="0.25">
      <c r="A408" s="342"/>
      <c r="B408" s="213"/>
      <c r="C408" s="127"/>
      <c r="D408" s="597" t="s">
        <v>288</v>
      </c>
      <c r="E408" s="598"/>
      <c r="F408" s="598"/>
      <c r="G408" s="598"/>
      <c r="H408" s="598"/>
      <c r="I408" s="598"/>
      <c r="J408" s="598"/>
      <c r="K408" s="598"/>
      <c r="L408" s="598"/>
      <c r="M408" s="598"/>
      <c r="N408" s="598"/>
      <c r="O408" s="598"/>
      <c r="P408" s="598"/>
      <c r="Q408" s="598"/>
      <c r="R408" s="598"/>
      <c r="S408" s="598"/>
      <c r="T408" s="598"/>
      <c r="U408" s="598"/>
      <c r="V408" s="598"/>
      <c r="W408" s="598"/>
      <c r="X408" s="635"/>
      <c r="Y408" s="9">
        <f>SUM(Y405:Y407)</f>
        <v>0</v>
      </c>
      <c r="Z408" s="339">
        <f>SUM(Z405)</f>
        <v>60</v>
      </c>
      <c r="AA408" s="195"/>
      <c r="AB408" s="539"/>
      <c r="AD408" s="516"/>
    </row>
    <row r="409" spans="1:30" s="519" customFormat="1" ht="21.6" customHeight="1" thickBot="1" x14ac:dyDescent="0.25">
      <c r="A409" s="342"/>
      <c r="B409" s="213"/>
      <c r="C409" s="127"/>
      <c r="D409" s="584"/>
      <c r="E409" s="585"/>
      <c r="F409" s="764">
        <v>0</v>
      </c>
      <c r="G409" s="591"/>
      <c r="H409" s="591"/>
      <c r="I409" s="591"/>
      <c r="J409" s="591"/>
      <c r="K409" s="591"/>
      <c r="L409" s="591"/>
      <c r="M409" s="591"/>
      <c r="N409" s="591"/>
      <c r="O409" s="591"/>
      <c r="P409" s="591"/>
      <c r="Q409" s="591"/>
      <c r="R409" s="591"/>
      <c r="S409" s="591"/>
      <c r="T409" s="591"/>
      <c r="U409" s="591"/>
      <c r="V409" s="591"/>
      <c r="W409" s="591"/>
      <c r="X409" s="591"/>
      <c r="Y409" s="591"/>
      <c r="Z409" s="592"/>
      <c r="AA409" s="195"/>
      <c r="AB409" s="539"/>
      <c r="AD409" s="516"/>
    </row>
    <row r="410" spans="1:30" s="519" customFormat="1" ht="30" customHeight="1" thickBot="1" x14ac:dyDescent="0.25">
      <c r="A410" s="342"/>
      <c r="B410" s="230">
        <v>5811</v>
      </c>
      <c r="C410" s="154" t="s">
        <v>336</v>
      </c>
      <c r="D410" s="243"/>
      <c r="E410" s="244"/>
      <c r="F410" s="245"/>
      <c r="G410" s="246"/>
      <c r="H410" s="16" t="s">
        <v>287</v>
      </c>
      <c r="I410" s="244"/>
      <c r="J410" s="247"/>
      <c r="K410" s="246"/>
      <c r="L410" s="243"/>
      <c r="M410" s="244"/>
      <c r="N410" s="245"/>
      <c r="O410" s="246"/>
      <c r="P410" s="16" t="s">
        <v>287</v>
      </c>
      <c r="Q410" s="244"/>
      <c r="R410" s="245"/>
      <c r="S410" s="246"/>
      <c r="T410" s="243"/>
      <c r="U410" s="244"/>
      <c r="V410" s="245"/>
      <c r="W410" s="246"/>
      <c r="X410" s="248"/>
      <c r="Y410" s="248"/>
      <c r="Z410" s="340"/>
      <c r="AA410" s="195"/>
      <c r="AB410" s="539"/>
      <c r="AD410" s="516"/>
    </row>
    <row r="411" spans="1:30" s="519" customFormat="1" ht="45" customHeight="1" thickBot="1" x14ac:dyDescent="0.25">
      <c r="A411" s="342"/>
      <c r="B411" s="207" t="s">
        <v>233</v>
      </c>
      <c r="C411" s="116" t="s">
        <v>337</v>
      </c>
      <c r="D411" s="595"/>
      <c r="E411" s="596"/>
      <c r="F411" s="595"/>
      <c r="G411" s="596"/>
      <c r="H411" s="595"/>
      <c r="I411" s="596"/>
      <c r="J411" s="595"/>
      <c r="K411" s="596"/>
      <c r="L411" s="595"/>
      <c r="M411" s="596"/>
      <c r="N411" s="595"/>
      <c r="O411" s="596"/>
      <c r="P411" s="595"/>
      <c r="Q411" s="596"/>
      <c r="R411" s="595"/>
      <c r="S411" s="596"/>
      <c r="T411" s="595"/>
      <c r="U411" s="596"/>
      <c r="V411" s="595"/>
      <c r="W411" s="596"/>
      <c r="X411" s="190"/>
      <c r="Y411" s="94">
        <f>IF(OR(D411="s",F411="s",H411="s",J411="s",L411="s",N411="s",P411="s",R411="s",T411="s",V411="s"), 0, IF(OR(D411="a",F411="a",H411="a",J411="a",L411="a",N411="a",P411="a",R411="a",T411="a",V411="a",X411="na"),Z411,0))</f>
        <v>0</v>
      </c>
      <c r="Z411" s="346">
        <v>20</v>
      </c>
      <c r="AA411" s="195">
        <f>COUNTIF(D411:W411,"a")+COUNTIF(D411:W411,"s")+COUNTIF(X411,"na")</f>
        <v>0</v>
      </c>
      <c r="AB411" s="536"/>
      <c r="AD411" s="516"/>
    </row>
    <row r="412" spans="1:30" s="519" customFormat="1" ht="21" customHeight="1" thickTop="1" thickBot="1" x14ac:dyDescent="0.25">
      <c r="A412" s="342"/>
      <c r="B412" s="213"/>
      <c r="C412" s="127"/>
      <c r="D412" s="597" t="s">
        <v>288</v>
      </c>
      <c r="E412" s="598"/>
      <c r="F412" s="598"/>
      <c r="G412" s="598"/>
      <c r="H412" s="598"/>
      <c r="I412" s="598"/>
      <c r="J412" s="598"/>
      <c r="K412" s="598"/>
      <c r="L412" s="598"/>
      <c r="M412" s="598"/>
      <c r="N412" s="598"/>
      <c r="O412" s="598"/>
      <c r="P412" s="598"/>
      <c r="Q412" s="598"/>
      <c r="R412" s="598"/>
      <c r="S412" s="598"/>
      <c r="T412" s="598"/>
      <c r="U412" s="598"/>
      <c r="V412" s="598"/>
      <c r="W412" s="598"/>
      <c r="X412" s="635"/>
      <c r="Y412" s="9">
        <f>SUM(Y411:Y411)</f>
        <v>0</v>
      </c>
      <c r="Z412" s="339">
        <f>SUM(Z411:Z411)</f>
        <v>20</v>
      </c>
      <c r="AA412" s="195"/>
      <c r="AB412" s="539"/>
      <c r="AD412" s="516"/>
    </row>
    <row r="413" spans="1:30" s="519" customFormat="1" ht="21" customHeight="1" thickBot="1" x14ac:dyDescent="0.25">
      <c r="A413" s="342"/>
      <c r="B413" s="250"/>
      <c r="C413" s="162"/>
      <c r="D413" s="584"/>
      <c r="E413" s="585"/>
      <c r="F413" s="762">
        <v>0</v>
      </c>
      <c r="G413" s="591"/>
      <c r="H413" s="591"/>
      <c r="I413" s="591"/>
      <c r="J413" s="591"/>
      <c r="K413" s="591"/>
      <c r="L413" s="591"/>
      <c r="M413" s="591"/>
      <c r="N413" s="591"/>
      <c r="O413" s="591"/>
      <c r="P413" s="591"/>
      <c r="Q413" s="591"/>
      <c r="R413" s="591"/>
      <c r="S413" s="591"/>
      <c r="T413" s="591"/>
      <c r="U413" s="591"/>
      <c r="V413" s="591"/>
      <c r="W413" s="591"/>
      <c r="X413" s="591"/>
      <c r="Y413" s="591"/>
      <c r="Z413" s="592"/>
      <c r="AA413" s="195"/>
      <c r="AB413" s="539"/>
      <c r="AD413" s="516"/>
    </row>
    <row r="414" spans="1:30" s="519" customFormat="1" ht="30" customHeight="1" thickBot="1" x14ac:dyDescent="0.25">
      <c r="A414" s="342"/>
      <c r="B414" s="232">
        <v>5812</v>
      </c>
      <c r="C414" s="181" t="s">
        <v>338</v>
      </c>
      <c r="D414" s="293"/>
      <c r="E414" s="294"/>
      <c r="F414" s="295"/>
      <c r="G414" s="296"/>
      <c r="H414" s="416" t="s">
        <v>287</v>
      </c>
      <c r="I414" s="294"/>
      <c r="J414" s="297"/>
      <c r="K414" s="296"/>
      <c r="L414" s="293"/>
      <c r="M414" s="294"/>
      <c r="N414" s="295"/>
      <c r="O414" s="296"/>
      <c r="P414" s="416" t="s">
        <v>287</v>
      </c>
      <c r="Q414" s="294"/>
      <c r="R414" s="295"/>
      <c r="S414" s="296"/>
      <c r="T414" s="293"/>
      <c r="U414" s="294"/>
      <c r="V414" s="295"/>
      <c r="W414" s="296"/>
      <c r="X414" s="298"/>
      <c r="Y414" s="298"/>
      <c r="Z414" s="335"/>
      <c r="AA414" s="195"/>
      <c r="AB414" s="539"/>
      <c r="AD414" s="516"/>
    </row>
    <row r="415" spans="1:30" s="519" customFormat="1" ht="30" customHeight="1" x14ac:dyDescent="0.2">
      <c r="A415" s="342"/>
      <c r="B415" s="207" t="s">
        <v>131</v>
      </c>
      <c r="C415" s="116" t="s">
        <v>339</v>
      </c>
      <c r="D415" s="595"/>
      <c r="E415" s="596"/>
      <c r="F415" s="595"/>
      <c r="G415" s="596"/>
      <c r="H415" s="595"/>
      <c r="I415" s="596"/>
      <c r="J415" s="595"/>
      <c r="K415" s="596"/>
      <c r="L415" s="595"/>
      <c r="M415" s="596"/>
      <c r="N415" s="595"/>
      <c r="O415" s="596"/>
      <c r="P415" s="595"/>
      <c r="Q415" s="596"/>
      <c r="R415" s="595"/>
      <c r="S415" s="596"/>
      <c r="T415" s="595"/>
      <c r="U415" s="596"/>
      <c r="V415" s="595"/>
      <c r="W415" s="596"/>
      <c r="X415" s="249"/>
      <c r="Y415" s="94">
        <f>IF(OR(D415="s",F415="s",H415="s",J415="s",L415="s",N415="s",P415="s",R415="s",T415="s",V415="s"), 0, IF(OR(D415="a",F415="a",H415="a",J415="a",L415="a",N415="a",P415="a",R415="a",T415="a",V415="a"),Z415,0))</f>
        <v>0</v>
      </c>
      <c r="Z415" s="341">
        <v>15</v>
      </c>
      <c r="AA415" s="195">
        <f>COUNTIF(D415:W415,"a")+COUNTIF(D415:W415,"s")</f>
        <v>0</v>
      </c>
      <c r="AB415" s="536"/>
      <c r="AD415" s="516"/>
    </row>
    <row r="416" spans="1:30" s="519" customFormat="1" ht="30" customHeight="1" x14ac:dyDescent="0.2">
      <c r="A416" s="342"/>
      <c r="B416" s="217" t="s">
        <v>132</v>
      </c>
      <c r="C416" s="155" t="s">
        <v>340</v>
      </c>
      <c r="D416" s="586"/>
      <c r="E416" s="587"/>
      <c r="F416" s="586"/>
      <c r="G416" s="587"/>
      <c r="H416" s="586"/>
      <c r="I416" s="587"/>
      <c r="J416" s="586"/>
      <c r="K416" s="587"/>
      <c r="L416" s="586"/>
      <c r="M416" s="587"/>
      <c r="N416" s="586"/>
      <c r="O416" s="587"/>
      <c r="P416" s="586"/>
      <c r="Q416" s="587"/>
      <c r="R416" s="586"/>
      <c r="S416" s="587"/>
      <c r="T416" s="586"/>
      <c r="U416" s="587"/>
      <c r="V416" s="586"/>
      <c r="W416" s="587"/>
      <c r="X416" s="249"/>
      <c r="Y416" s="94">
        <f>IF(OR(D416="s",F416="s",H416="s",J416="s",L416="s",N416="s",P416="s",R416="s",T416="s",V416="s"), 0, IF(OR(D416="a",F416="a",H416="a",J416="a",L416="a",N416="a",P416="a",R416="a",T416="a",V416="a"),Z416,0))</f>
        <v>0</v>
      </c>
      <c r="Z416" s="338">
        <v>10</v>
      </c>
      <c r="AA416" s="195">
        <f>COUNTIF(D416:W416,"a")+COUNTIF(D416:W416,"s")</f>
        <v>0</v>
      </c>
      <c r="AB416" s="536"/>
      <c r="AD416" s="516"/>
    </row>
    <row r="417" spans="1:30" s="519" customFormat="1" ht="45" customHeight="1" x14ac:dyDescent="0.2">
      <c r="A417" s="342"/>
      <c r="B417" s="217" t="s">
        <v>133</v>
      </c>
      <c r="C417" s="155" t="s">
        <v>41</v>
      </c>
      <c r="D417" s="555"/>
      <c r="E417" s="556"/>
      <c r="F417" s="555"/>
      <c r="G417" s="556"/>
      <c r="H417" s="555"/>
      <c r="I417" s="556"/>
      <c r="J417" s="555"/>
      <c r="K417" s="556"/>
      <c r="L417" s="555"/>
      <c r="M417" s="556"/>
      <c r="N417" s="555"/>
      <c r="O417" s="556"/>
      <c r="P417" s="555"/>
      <c r="Q417" s="556"/>
      <c r="R417" s="555"/>
      <c r="S417" s="556"/>
      <c r="T417" s="555"/>
      <c r="U417" s="556"/>
      <c r="V417" s="555"/>
      <c r="W417" s="556"/>
      <c r="X417" s="249"/>
      <c r="Y417" s="101">
        <f>IF(OR(D417="s",F417="s",H417="s",J417="s",L417="s",N417="s",P417="s",R417="s",T417="s",V417="s"), 0, IF(OR(D417="a",F417="a",H417="a",J417="a",L417="a",N417="a",P417="a",R417="a",T417="a",V417="a"),Z417,0))</f>
        <v>0</v>
      </c>
      <c r="Z417" s="338">
        <v>10</v>
      </c>
      <c r="AA417" s="195">
        <f>COUNTIF(D417:W417,"a")+COUNTIF(D417:W417,"s")</f>
        <v>0</v>
      </c>
      <c r="AB417" s="536"/>
      <c r="AD417" s="516"/>
    </row>
    <row r="418" spans="1:30" s="519" customFormat="1" ht="30" customHeight="1" x14ac:dyDescent="0.2">
      <c r="A418" s="342"/>
      <c r="B418" s="217" t="s">
        <v>280</v>
      </c>
      <c r="C418" s="155" t="s">
        <v>42</v>
      </c>
      <c r="D418" s="586"/>
      <c r="E418" s="587"/>
      <c r="F418" s="586"/>
      <c r="G418" s="587"/>
      <c r="H418" s="586"/>
      <c r="I418" s="587"/>
      <c r="J418" s="586"/>
      <c r="K418" s="587"/>
      <c r="L418" s="586"/>
      <c r="M418" s="587"/>
      <c r="N418" s="586"/>
      <c r="O418" s="587"/>
      <c r="P418" s="586"/>
      <c r="Q418" s="587"/>
      <c r="R418" s="586"/>
      <c r="S418" s="587"/>
      <c r="T418" s="586"/>
      <c r="U418" s="587"/>
      <c r="V418" s="586"/>
      <c r="W418" s="587"/>
      <c r="X418" s="249"/>
      <c r="Y418" s="94">
        <f>IF(OR(D418="s",F418="s",H418="s",J418="s",L418="s",N418="s",P418="s",R418="s",T418="s",V418="s"), 0, IF(OR(D418="a",F418="a",H418="a",J418="a",L418="a",N418="a",P418="a",R418="a",T418="a",V418="a"),Z418,0))</f>
        <v>0</v>
      </c>
      <c r="Z418" s="338">
        <v>10</v>
      </c>
      <c r="AA418" s="195">
        <f>COUNTIF(D418:W418,"a")+COUNTIF(D418:W418,"s")</f>
        <v>0</v>
      </c>
      <c r="AB418" s="536"/>
      <c r="AD418" s="516"/>
    </row>
    <row r="419" spans="1:30" s="519" customFormat="1" ht="67.7" customHeight="1" thickBot="1" x14ac:dyDescent="0.2">
      <c r="A419" s="342"/>
      <c r="B419" s="217" t="s">
        <v>281</v>
      </c>
      <c r="C419" s="155" t="s">
        <v>217</v>
      </c>
      <c r="D419" s="555"/>
      <c r="E419" s="556"/>
      <c r="F419" s="555"/>
      <c r="G419" s="556"/>
      <c r="H419" s="555"/>
      <c r="I419" s="556"/>
      <c r="J419" s="555"/>
      <c r="K419" s="556"/>
      <c r="L419" s="555"/>
      <c r="M419" s="556"/>
      <c r="N419" s="555"/>
      <c r="O419" s="556"/>
      <c r="P419" s="555"/>
      <c r="Q419" s="556"/>
      <c r="R419" s="555"/>
      <c r="S419" s="556"/>
      <c r="T419" s="555"/>
      <c r="U419" s="556"/>
      <c r="V419" s="555"/>
      <c r="W419" s="556"/>
      <c r="X419" s="190"/>
      <c r="Y419" s="94">
        <f>IF(OR(D419="s",F419="s",H419="s",J419="s",L419="s",N419="s",P419="s",R419="s",T419="s",V419="s"), 0, IF(OR(D419="a",F419="a",H419="a",J419="a",L419="a",N419="a",P419="a",R419="a",T419="a",V419="a"),Z419,0))</f>
        <v>0</v>
      </c>
      <c r="Z419" s="338">
        <v>10</v>
      </c>
      <c r="AA419" s="195">
        <f>COUNTIF(D419:W419,"a")+COUNTIF(D419:W419,"s")+COUNTIF(X419,"na")</f>
        <v>0</v>
      </c>
      <c r="AB419" s="536"/>
      <c r="AD419" s="516"/>
    </row>
    <row r="420" spans="1:30" s="519" customFormat="1" ht="21" customHeight="1" thickTop="1" thickBot="1" x14ac:dyDescent="0.25">
      <c r="A420" s="342"/>
      <c r="B420" s="213"/>
      <c r="C420" s="127"/>
      <c r="D420" s="597" t="s">
        <v>288</v>
      </c>
      <c r="E420" s="598"/>
      <c r="F420" s="598"/>
      <c r="G420" s="598"/>
      <c r="H420" s="598"/>
      <c r="I420" s="598"/>
      <c r="J420" s="598"/>
      <c r="K420" s="598"/>
      <c r="L420" s="598"/>
      <c r="M420" s="598"/>
      <c r="N420" s="598"/>
      <c r="O420" s="598"/>
      <c r="P420" s="598"/>
      <c r="Q420" s="598"/>
      <c r="R420" s="598"/>
      <c r="S420" s="598"/>
      <c r="T420" s="598"/>
      <c r="U420" s="598"/>
      <c r="V420" s="598"/>
      <c r="W420" s="598"/>
      <c r="X420" s="635"/>
      <c r="Y420" s="9">
        <f>SUM(Y415:Y419)</f>
        <v>0</v>
      </c>
      <c r="Z420" s="339">
        <f>SUM(Z415:Z419)</f>
        <v>55</v>
      </c>
      <c r="AA420" s="195"/>
      <c r="AB420" s="539"/>
      <c r="AD420" s="516"/>
    </row>
    <row r="421" spans="1:30" s="519" customFormat="1" ht="21" customHeight="1" thickBot="1" x14ac:dyDescent="0.25">
      <c r="A421" s="328"/>
      <c r="B421" s="250"/>
      <c r="C421" s="162"/>
      <c r="D421" s="584"/>
      <c r="E421" s="585"/>
      <c r="F421" s="696">
        <v>0</v>
      </c>
      <c r="G421" s="591"/>
      <c r="H421" s="591"/>
      <c r="I421" s="591"/>
      <c r="J421" s="591"/>
      <c r="K421" s="591"/>
      <c r="L421" s="591"/>
      <c r="M421" s="591"/>
      <c r="N421" s="591"/>
      <c r="O421" s="591"/>
      <c r="P421" s="591"/>
      <c r="Q421" s="591"/>
      <c r="R421" s="591"/>
      <c r="S421" s="591"/>
      <c r="T421" s="591"/>
      <c r="U421" s="591"/>
      <c r="V421" s="591"/>
      <c r="W421" s="591"/>
      <c r="X421" s="591"/>
      <c r="Y421" s="591"/>
      <c r="Z421" s="592"/>
      <c r="AA421" s="195"/>
      <c r="AB421" s="539"/>
      <c r="AD421" s="516"/>
    </row>
    <row r="422" spans="1:30" s="519" customFormat="1" ht="30" customHeight="1" thickBot="1" x14ac:dyDescent="0.25">
      <c r="A422" s="321"/>
      <c r="B422" s="232" t="s">
        <v>0</v>
      </c>
      <c r="C422" s="163" t="s">
        <v>1</v>
      </c>
      <c r="D422" s="293"/>
      <c r="E422" s="294"/>
      <c r="F422" s="261" t="s">
        <v>287</v>
      </c>
      <c r="G422" s="54"/>
      <c r="H422" s="416" t="s">
        <v>287</v>
      </c>
      <c r="I422" s="415"/>
      <c r="J422" s="179" t="s">
        <v>287</v>
      </c>
      <c r="K422" s="54"/>
      <c r="L422" s="416" t="s">
        <v>287</v>
      </c>
      <c r="M422" s="185"/>
      <c r="N422" s="416" t="s">
        <v>287</v>
      </c>
      <c r="O422" s="296"/>
      <c r="P422" s="416"/>
      <c r="Q422" s="294"/>
      <c r="R422" s="295"/>
      <c r="S422" s="296"/>
      <c r="T422" s="293"/>
      <c r="U422" s="294"/>
      <c r="V422" s="295"/>
      <c r="W422" s="296"/>
      <c r="X422" s="298"/>
      <c r="Y422" s="298"/>
      <c r="Z422" s="335"/>
      <c r="AA422" s="195"/>
      <c r="AB422" s="539"/>
      <c r="AD422" s="516"/>
    </row>
    <row r="423" spans="1:30" s="519" customFormat="1" ht="45" customHeight="1" x14ac:dyDescent="0.2">
      <c r="A423" s="342"/>
      <c r="B423" s="217" t="s">
        <v>384</v>
      </c>
      <c r="C423" s="155" t="s">
        <v>722</v>
      </c>
      <c r="D423" s="555"/>
      <c r="E423" s="556"/>
      <c r="F423" s="555"/>
      <c r="G423" s="556"/>
      <c r="H423" s="555"/>
      <c r="I423" s="556"/>
      <c r="J423" s="555"/>
      <c r="K423" s="556"/>
      <c r="L423" s="555"/>
      <c r="M423" s="556"/>
      <c r="N423" s="555"/>
      <c r="O423" s="556"/>
      <c r="P423" s="555"/>
      <c r="Q423" s="556"/>
      <c r="R423" s="555"/>
      <c r="S423" s="556"/>
      <c r="T423" s="555"/>
      <c r="U423" s="556"/>
      <c r="V423" s="555"/>
      <c r="W423" s="556"/>
      <c r="X423" s="249"/>
      <c r="Y423" s="36">
        <f>IF(OR(D423="s",F423="s",H423="s",J423="s",L423="s",N423="s",P423="s",R423="s",T423="s",V423="s"), 0, IF(OR(D423="a",F423="a",H423="a",J423="a",L423="a",N423="a",P423="a",R423="a",T423="a",V423="a"),Z423,0))</f>
        <v>0</v>
      </c>
      <c r="Z423" s="338">
        <v>10</v>
      </c>
      <c r="AA423" s="195">
        <f>COUNTIF(D423:W423,"a")+COUNTIF(D423:W423,"s")</f>
        <v>0</v>
      </c>
      <c r="AB423" s="536"/>
      <c r="AD423" s="516" t="s">
        <v>285</v>
      </c>
    </row>
    <row r="424" spans="1:30" s="519" customFormat="1" ht="45" customHeight="1" x14ac:dyDescent="0.2">
      <c r="A424" s="342"/>
      <c r="B424" s="207" t="s">
        <v>385</v>
      </c>
      <c r="C424" s="155" t="s">
        <v>723</v>
      </c>
      <c r="D424" s="555"/>
      <c r="E424" s="556"/>
      <c r="F424" s="555"/>
      <c r="G424" s="556"/>
      <c r="H424" s="555"/>
      <c r="I424" s="556"/>
      <c r="J424" s="555"/>
      <c r="K424" s="556"/>
      <c r="L424" s="555"/>
      <c r="M424" s="556"/>
      <c r="N424" s="555"/>
      <c r="O424" s="556"/>
      <c r="P424" s="555"/>
      <c r="Q424" s="556"/>
      <c r="R424" s="555"/>
      <c r="S424" s="556"/>
      <c r="T424" s="555"/>
      <c r="U424" s="556"/>
      <c r="V424" s="555"/>
      <c r="W424" s="556"/>
      <c r="X424" s="249"/>
      <c r="Y424" s="101">
        <f>IF(OR(D424="s",F424="s",H424="s",J424="s",L424="s",N424="s",P424="s",R424="s",T424="s",V424="s"), 0, IF(OR(D424="a",F424="a",H424="a",J424="a",L424="a",N424="a",P424="a",R424="a",T424="a",V424="a"),Z424,0))</f>
        <v>0</v>
      </c>
      <c r="Z424" s="338">
        <v>5</v>
      </c>
      <c r="AA424" s="195">
        <f>COUNTIF(D424:W424,"a")+COUNTIF(D424:W424,"s")</f>
        <v>0</v>
      </c>
      <c r="AB424" s="536"/>
      <c r="AD424" s="516" t="s">
        <v>285</v>
      </c>
    </row>
    <row r="425" spans="1:30" s="519" customFormat="1" ht="45" customHeight="1" x14ac:dyDescent="0.2">
      <c r="A425" s="342"/>
      <c r="B425" s="217" t="s">
        <v>386</v>
      </c>
      <c r="C425" s="155" t="s">
        <v>387</v>
      </c>
      <c r="D425" s="586"/>
      <c r="E425" s="587"/>
      <c r="F425" s="586"/>
      <c r="G425" s="587"/>
      <c r="H425" s="586"/>
      <c r="I425" s="587"/>
      <c r="J425" s="586"/>
      <c r="K425" s="587"/>
      <c r="L425" s="586"/>
      <c r="M425" s="587"/>
      <c r="N425" s="586"/>
      <c r="O425" s="587"/>
      <c r="P425" s="586"/>
      <c r="Q425" s="587"/>
      <c r="R425" s="586"/>
      <c r="S425" s="587"/>
      <c r="T425" s="586"/>
      <c r="U425" s="587"/>
      <c r="V425" s="586"/>
      <c r="W425" s="587"/>
      <c r="X425" s="190"/>
      <c r="Y425" s="94">
        <f>IF(OR(D425="s",F425="s",H425="s",J425="s",L425="s",N425="s",P425="s",R425="s",T425="s",V425="s"), 0, IF(OR(D425="a",F425="a",H425="a",J425="a",L425="a",N425="a",P425="a",R425="a",T425="a",V425="a",X425="na"),Z425,0))</f>
        <v>0</v>
      </c>
      <c r="Z425" s="338">
        <v>5</v>
      </c>
      <c r="AA425" s="195">
        <f>COUNTIF(D425:W425,"a")+COUNTIF(D425:W425,"s")+COUNTIF(X425,"na")</f>
        <v>0</v>
      </c>
      <c r="AB425" s="536"/>
      <c r="AD425" s="516"/>
    </row>
    <row r="426" spans="1:30" s="519" customFormat="1" ht="45" customHeight="1" thickBot="1" x14ac:dyDescent="0.2">
      <c r="A426" s="342"/>
      <c r="B426" s="217" t="s">
        <v>388</v>
      </c>
      <c r="C426" s="155" t="s">
        <v>846</v>
      </c>
      <c r="D426" s="555"/>
      <c r="E426" s="556"/>
      <c r="F426" s="555"/>
      <c r="G426" s="556"/>
      <c r="H426" s="555"/>
      <c r="I426" s="556"/>
      <c r="J426" s="555"/>
      <c r="K426" s="556"/>
      <c r="L426" s="555"/>
      <c r="M426" s="556"/>
      <c r="N426" s="555"/>
      <c r="O426" s="556"/>
      <c r="P426" s="555"/>
      <c r="Q426" s="556"/>
      <c r="R426" s="555"/>
      <c r="S426" s="556"/>
      <c r="T426" s="555"/>
      <c r="U426" s="556"/>
      <c r="V426" s="555"/>
      <c r="W426" s="556"/>
      <c r="X426" s="299"/>
      <c r="Y426" s="94">
        <f>IF(OR(D426="s",F426="s",H426="s",J426="s",L426="s",N426="s",P426="s",R426="s",T426="s",V426="s"), 0, IF(OR(D426="a",F426="a",H426="a",J426="a",L426="a",N426="a",P426="a",R426="a",T426="a",V426="a"),Z426,0))</f>
        <v>0</v>
      </c>
      <c r="Z426" s="338">
        <v>5</v>
      </c>
      <c r="AA426" s="195">
        <f>COUNTIF(D426:W426,"a")+COUNTIF(D426:W426,"s")</f>
        <v>0</v>
      </c>
      <c r="AB426" s="536"/>
      <c r="AD426" s="516"/>
    </row>
    <row r="427" spans="1:30" s="519" customFormat="1" ht="21" customHeight="1" thickTop="1" thickBot="1" x14ac:dyDescent="0.25">
      <c r="A427" s="342"/>
      <c r="B427" s="213"/>
      <c r="C427" s="127"/>
      <c r="D427" s="597" t="s">
        <v>288</v>
      </c>
      <c r="E427" s="598"/>
      <c r="F427" s="598"/>
      <c r="G427" s="598"/>
      <c r="H427" s="598"/>
      <c r="I427" s="598"/>
      <c r="J427" s="598"/>
      <c r="K427" s="598"/>
      <c r="L427" s="598"/>
      <c r="M427" s="598"/>
      <c r="N427" s="598"/>
      <c r="O427" s="598"/>
      <c r="P427" s="598"/>
      <c r="Q427" s="598"/>
      <c r="R427" s="598"/>
      <c r="S427" s="598"/>
      <c r="T427" s="598"/>
      <c r="U427" s="598"/>
      <c r="V427" s="598"/>
      <c r="W427" s="598"/>
      <c r="X427" s="635"/>
      <c r="Y427" s="9">
        <f>SUM(Y423:Y426)</f>
        <v>0</v>
      </c>
      <c r="Z427" s="339">
        <f>SUM(Z423:Z426)</f>
        <v>25</v>
      </c>
      <c r="AA427" s="195"/>
      <c r="AB427" s="539"/>
      <c r="AD427" s="516"/>
    </row>
    <row r="428" spans="1:30" s="519" customFormat="1" ht="21" customHeight="1" thickBot="1" x14ac:dyDescent="0.25">
      <c r="A428" s="328"/>
      <c r="B428" s="250"/>
      <c r="C428" s="162"/>
      <c r="D428" s="584"/>
      <c r="E428" s="585"/>
      <c r="F428" s="693">
        <v>15</v>
      </c>
      <c r="G428" s="694"/>
      <c r="H428" s="694"/>
      <c r="I428" s="694"/>
      <c r="J428" s="694"/>
      <c r="K428" s="694"/>
      <c r="L428" s="694"/>
      <c r="M428" s="694"/>
      <c r="N428" s="694"/>
      <c r="O428" s="694"/>
      <c r="P428" s="694"/>
      <c r="Q428" s="694"/>
      <c r="R428" s="694"/>
      <c r="S428" s="694"/>
      <c r="T428" s="694"/>
      <c r="U428" s="694"/>
      <c r="V428" s="694"/>
      <c r="W428" s="694"/>
      <c r="X428" s="694"/>
      <c r="Y428" s="694"/>
      <c r="Z428" s="695"/>
      <c r="AA428" s="195"/>
      <c r="AB428" s="539"/>
      <c r="AD428" s="516"/>
    </row>
    <row r="429" spans="1:30" s="519" customFormat="1" ht="30" customHeight="1" thickBot="1" x14ac:dyDescent="0.25">
      <c r="A429" s="321"/>
      <c r="B429" s="215" t="s">
        <v>389</v>
      </c>
      <c r="C429" s="163" t="s">
        <v>390</v>
      </c>
      <c r="D429" s="293"/>
      <c r="E429" s="294"/>
      <c r="F429" s="261" t="s">
        <v>287</v>
      </c>
      <c r="G429" s="54"/>
      <c r="H429" s="416" t="s">
        <v>287</v>
      </c>
      <c r="I429" s="415"/>
      <c r="J429" s="179" t="s">
        <v>287</v>
      </c>
      <c r="K429" s="54"/>
      <c r="L429" s="416" t="s">
        <v>287</v>
      </c>
      <c r="M429" s="185"/>
      <c r="N429" s="416" t="s">
        <v>287</v>
      </c>
      <c r="O429" s="296"/>
      <c r="P429" s="416"/>
      <c r="Q429" s="294"/>
      <c r="R429" s="295"/>
      <c r="S429" s="296"/>
      <c r="T429" s="293"/>
      <c r="U429" s="294"/>
      <c r="V429" s="295"/>
      <c r="W429" s="296"/>
      <c r="X429" s="298"/>
      <c r="Y429" s="298"/>
      <c r="Z429" s="335"/>
      <c r="AA429" s="195"/>
      <c r="AB429" s="539"/>
      <c r="AD429" s="516"/>
    </row>
    <row r="430" spans="1:30" ht="30" customHeight="1" x14ac:dyDescent="0.2">
      <c r="A430" s="342"/>
      <c r="B430" s="207"/>
      <c r="C430" s="311" t="s">
        <v>724</v>
      </c>
      <c r="D430" s="664"/>
      <c r="E430" s="664"/>
      <c r="F430" s="664"/>
      <c r="G430" s="664"/>
      <c r="H430" s="664"/>
      <c r="I430" s="664"/>
      <c r="J430" s="664"/>
      <c r="K430" s="664"/>
      <c r="L430" s="664"/>
      <c r="M430" s="664"/>
      <c r="N430" s="664"/>
      <c r="O430" s="664"/>
      <c r="P430" s="664"/>
      <c r="Q430" s="664"/>
      <c r="R430" s="664"/>
      <c r="S430" s="664"/>
      <c r="T430" s="664"/>
      <c r="U430" s="664"/>
      <c r="V430" s="664"/>
      <c r="W430" s="664"/>
      <c r="X430" s="664"/>
      <c r="Y430" s="664"/>
      <c r="Z430" s="665"/>
      <c r="AA430" s="45"/>
    </row>
    <row r="431" spans="1:30" s="519" customFormat="1" ht="45" customHeight="1" x14ac:dyDescent="0.2">
      <c r="A431" s="342"/>
      <c r="B431" s="217" t="s">
        <v>391</v>
      </c>
      <c r="C431" s="116" t="s">
        <v>725</v>
      </c>
      <c r="D431" s="588"/>
      <c r="E431" s="589"/>
      <c r="F431" s="588"/>
      <c r="G431" s="589"/>
      <c r="H431" s="588"/>
      <c r="I431" s="589"/>
      <c r="J431" s="588"/>
      <c r="K431" s="589"/>
      <c r="L431" s="588"/>
      <c r="M431" s="589"/>
      <c r="N431" s="588"/>
      <c r="O431" s="589"/>
      <c r="P431" s="588"/>
      <c r="Q431" s="589"/>
      <c r="R431" s="588"/>
      <c r="S431" s="589"/>
      <c r="T431" s="588"/>
      <c r="U431" s="589"/>
      <c r="V431" s="588"/>
      <c r="W431" s="589"/>
      <c r="X431" s="41"/>
      <c r="Y431" s="96">
        <f>IF(OR(D431="s",F431="s",H431="s",J431="s",L431="s",N431="s",P431="s",R431="s",T431="s",V431="s"), 0, IF(OR(D431="a",F431="a",H431="a",J431="a",L431="a",N431="a",P431="a",R431="a",T431="a",V431="a"),Z431,0))</f>
        <v>0</v>
      </c>
      <c r="Z431" s="341">
        <f>IF(X431="na",0,5)</f>
        <v>5</v>
      </c>
      <c r="AA431" s="45">
        <f>IF(OR(COUNTIF(D443:W443,"a")+COUNTIF(D443:W443,"s")&gt;0),0,(COUNTIF(D431:W431,"a")+COUNTIF(D431:W431,"s")+COUNTIF(X431,"na")))</f>
        <v>0</v>
      </c>
      <c r="AB431" s="537"/>
      <c r="AD431" s="516" t="s">
        <v>285</v>
      </c>
    </row>
    <row r="432" spans="1:30" s="519" customFormat="1" ht="45" customHeight="1" x14ac:dyDescent="0.2">
      <c r="A432" s="342"/>
      <c r="B432" s="217" t="s">
        <v>726</v>
      </c>
      <c r="C432" s="116" t="s">
        <v>845</v>
      </c>
      <c r="D432" s="588"/>
      <c r="E432" s="589"/>
      <c r="F432" s="588"/>
      <c r="G432" s="589"/>
      <c r="H432" s="588"/>
      <c r="I432" s="589"/>
      <c r="J432" s="588"/>
      <c r="K432" s="589"/>
      <c r="L432" s="588"/>
      <c r="M432" s="589"/>
      <c r="N432" s="588"/>
      <c r="O432" s="589"/>
      <c r="P432" s="588"/>
      <c r="Q432" s="589"/>
      <c r="R432" s="588"/>
      <c r="S432" s="589"/>
      <c r="T432" s="588"/>
      <c r="U432" s="589"/>
      <c r="V432" s="588"/>
      <c r="W432" s="589"/>
      <c r="X432" s="325" t="str">
        <f>IF(X431="na","na","")</f>
        <v/>
      </c>
      <c r="Y432" s="96">
        <f>IF(OR(D432="s",F432="s",H432="s",J432="s",L432="s",N432="s",P432="s",R432="s",T432="s",V432="s"), 0, IF(OR(D432="a",F432="a",H432="a",J432="a",L432="a",N432="a",P432="a",R432="a",T432="a",V432="a"),Z432,0))</f>
        <v>0</v>
      </c>
      <c r="Z432" s="341">
        <f>IF(X432="na",0,5)</f>
        <v>5</v>
      </c>
      <c r="AA432" s="45">
        <f>IF(OR(COUNTIF(D443:W443,"a")+COUNTIF(D443:W443,"s")&gt;0),0,(COUNTIF(D432:W432,"a")+COUNTIF(D432:W432,"s")+COUNTIF(X432,"na")))</f>
        <v>0</v>
      </c>
      <c r="AB432" s="537"/>
      <c r="AD432" s="516"/>
    </row>
    <row r="433" spans="1:30" ht="30" customHeight="1" x14ac:dyDescent="0.2">
      <c r="A433" s="342"/>
      <c r="B433" s="217"/>
      <c r="C433" s="312" t="s">
        <v>727</v>
      </c>
      <c r="D433" s="753"/>
      <c r="E433" s="753"/>
      <c r="F433" s="753"/>
      <c r="G433" s="753"/>
      <c r="H433" s="753"/>
      <c r="I433" s="753"/>
      <c r="J433" s="753"/>
      <c r="K433" s="753"/>
      <c r="L433" s="753"/>
      <c r="M433" s="753"/>
      <c r="N433" s="753"/>
      <c r="O433" s="753"/>
      <c r="P433" s="753"/>
      <c r="Q433" s="753"/>
      <c r="R433" s="753"/>
      <c r="S433" s="753"/>
      <c r="T433" s="753"/>
      <c r="U433" s="753"/>
      <c r="V433" s="753"/>
      <c r="W433" s="753"/>
      <c r="X433" s="753"/>
      <c r="Y433" s="753"/>
      <c r="Z433" s="754"/>
      <c r="AA433" s="45"/>
    </row>
    <row r="434" spans="1:30" s="519" customFormat="1" ht="45" customHeight="1" x14ac:dyDescent="0.2">
      <c r="A434" s="342"/>
      <c r="B434" s="217" t="s">
        <v>392</v>
      </c>
      <c r="C434" s="155" t="s">
        <v>297</v>
      </c>
      <c r="D434" s="586"/>
      <c r="E434" s="587"/>
      <c r="F434" s="586"/>
      <c r="G434" s="587"/>
      <c r="H434" s="586"/>
      <c r="I434" s="587"/>
      <c r="J434" s="586"/>
      <c r="K434" s="587"/>
      <c r="L434" s="586"/>
      <c r="M434" s="587"/>
      <c r="N434" s="586"/>
      <c r="O434" s="587"/>
      <c r="P434" s="586"/>
      <c r="Q434" s="587"/>
      <c r="R434" s="586"/>
      <c r="S434" s="587"/>
      <c r="T434" s="586"/>
      <c r="U434" s="587"/>
      <c r="V434" s="586"/>
      <c r="W434" s="587"/>
      <c r="X434" s="41"/>
      <c r="Y434" s="94">
        <f>IF(OR(D434="s",F434="s",H434="s",J434="s",L434="s",N434="s",P434="s",R434="s",T434="s",V434="s"), 0, IF(OR(D434="a",F434="a",H434="a",J434="a",L434="a",N434="a",P434="a",R434="a",T434="a",V434="a"),Z434,0))</f>
        <v>0</v>
      </c>
      <c r="Z434" s="338">
        <f>IF(X434="na",0,5)</f>
        <v>5</v>
      </c>
      <c r="AA434" s="45">
        <f>IF(OR(COUNTIF(D443:W443,"a")+COUNTIF(D443:W443,"s")&gt;0),0,(COUNTIF(D434:W434,"a")+COUNTIF(D434:W434,"s")+COUNTIF(X434,"na")))</f>
        <v>0</v>
      </c>
      <c r="AB434" s="537"/>
      <c r="AD434" s="516" t="s">
        <v>285</v>
      </c>
    </row>
    <row r="435" spans="1:30" ht="30" customHeight="1" x14ac:dyDescent="0.2">
      <c r="A435" s="342"/>
      <c r="B435" s="217"/>
      <c r="C435" s="312" t="s">
        <v>728</v>
      </c>
      <c r="D435" s="711"/>
      <c r="E435" s="711"/>
      <c r="F435" s="711"/>
      <c r="G435" s="711"/>
      <c r="H435" s="711"/>
      <c r="I435" s="711"/>
      <c r="J435" s="711"/>
      <c r="K435" s="711"/>
      <c r="L435" s="711"/>
      <c r="M435" s="711"/>
      <c r="N435" s="711"/>
      <c r="O435" s="711"/>
      <c r="P435" s="711"/>
      <c r="Q435" s="711"/>
      <c r="R435" s="711"/>
      <c r="S435" s="711"/>
      <c r="T435" s="711"/>
      <c r="U435" s="711"/>
      <c r="V435" s="711"/>
      <c r="W435" s="711"/>
      <c r="X435" s="711"/>
      <c r="Y435" s="711"/>
      <c r="Z435" s="712"/>
      <c r="AA435" s="45"/>
    </row>
    <row r="436" spans="1:30" s="519" customFormat="1" ht="45" customHeight="1" x14ac:dyDescent="0.15">
      <c r="A436" s="342"/>
      <c r="B436" s="217" t="s">
        <v>298</v>
      </c>
      <c r="C436" s="155" t="s">
        <v>229</v>
      </c>
      <c r="D436" s="555"/>
      <c r="E436" s="556"/>
      <c r="F436" s="555"/>
      <c r="G436" s="556"/>
      <c r="H436" s="555"/>
      <c r="I436" s="556"/>
      <c r="J436" s="555"/>
      <c r="K436" s="556"/>
      <c r="L436" s="555"/>
      <c r="M436" s="556"/>
      <c r="N436" s="555"/>
      <c r="O436" s="556"/>
      <c r="P436" s="555"/>
      <c r="Q436" s="556"/>
      <c r="R436" s="555"/>
      <c r="S436" s="556"/>
      <c r="T436" s="555"/>
      <c r="U436" s="556"/>
      <c r="V436" s="555"/>
      <c r="W436" s="556"/>
      <c r="X436" s="41"/>
      <c r="Y436" s="36">
        <f>IF(OR(D436="s",F436="s",H436="s",J436="s",L436="s",N436="s",P436="s",R436="s",T436="s",V436="s"), 0, IF(OR(D436="a",F436="a",H436="a",J436="a",L436="a",N436="a",P436="a",R436="a",T436="a",V436="a"),Z436,0))</f>
        <v>0</v>
      </c>
      <c r="Z436" s="338">
        <f>IF(X436="na",0,10)</f>
        <v>10</v>
      </c>
      <c r="AA436" s="45">
        <f>IF(OR(COUNTIF(D443:W443,"a")+COUNTIF(D443:W443,"s")&gt;0),0,(COUNTIF(D436:W436,"a")+COUNTIF(D436:W436,"s")+COUNTIF(X436,"na")))</f>
        <v>0</v>
      </c>
      <c r="AB436" s="537"/>
      <c r="AD436" s="516"/>
    </row>
    <row r="437" spans="1:30" s="519" customFormat="1" ht="45" customHeight="1" x14ac:dyDescent="0.15">
      <c r="A437" s="342"/>
      <c r="B437" s="217" t="s">
        <v>299</v>
      </c>
      <c r="C437" s="155" t="s">
        <v>729</v>
      </c>
      <c r="D437" s="555"/>
      <c r="E437" s="556"/>
      <c r="F437" s="555"/>
      <c r="G437" s="556"/>
      <c r="H437" s="555"/>
      <c r="I437" s="556"/>
      <c r="J437" s="555"/>
      <c r="K437" s="556"/>
      <c r="L437" s="555"/>
      <c r="M437" s="556"/>
      <c r="N437" s="555"/>
      <c r="O437" s="556"/>
      <c r="P437" s="555"/>
      <c r="Q437" s="556"/>
      <c r="R437" s="555"/>
      <c r="S437" s="556"/>
      <c r="T437" s="555"/>
      <c r="U437" s="556"/>
      <c r="V437" s="555"/>
      <c r="W437" s="556"/>
      <c r="X437" s="325" t="str">
        <f>IF(X436="na","na","")</f>
        <v/>
      </c>
      <c r="Y437" s="36">
        <f>IF(OR(D437="s",F437="s",H437="s",J437="s",L437="s",N437="s",P437="s",R437="s",T437="s",V437="s"), 0, IF(OR(D437="a",F437="a",H437="a",J437="a",L437="a",N437="a",P437="a",R437="a",T437="a",V437="a"),Z437,0))</f>
        <v>0</v>
      </c>
      <c r="Z437" s="338">
        <f>IF(X437="na",0,5)</f>
        <v>5</v>
      </c>
      <c r="AA437" s="45">
        <f>IF(OR(COUNTIF(D443:W443,"a")+COUNTIF(D443:W443,"s")&gt;0),0,(COUNTIF(D437:W437,"a")+COUNTIF(D437:W437,"s")+COUNTIF(X437,"na")))</f>
        <v>0</v>
      </c>
      <c r="AB437" s="537"/>
      <c r="AD437" s="516"/>
    </row>
    <row r="438" spans="1:30" ht="30" customHeight="1" x14ac:dyDescent="0.2">
      <c r="A438" s="342"/>
      <c r="B438" s="210"/>
      <c r="C438" s="312" t="s">
        <v>730</v>
      </c>
      <c r="D438" s="710"/>
      <c r="E438" s="711"/>
      <c r="F438" s="711"/>
      <c r="G438" s="711"/>
      <c r="H438" s="711"/>
      <c r="I438" s="711"/>
      <c r="J438" s="711"/>
      <c r="K438" s="711"/>
      <c r="L438" s="711"/>
      <c r="M438" s="711"/>
      <c r="N438" s="711"/>
      <c r="O438" s="711"/>
      <c r="P438" s="711"/>
      <c r="Q438" s="711"/>
      <c r="R438" s="711"/>
      <c r="S438" s="711"/>
      <c r="T438" s="711"/>
      <c r="U438" s="711"/>
      <c r="V438" s="711"/>
      <c r="W438" s="711"/>
      <c r="X438" s="711"/>
      <c r="Y438" s="711"/>
      <c r="Z438" s="712"/>
      <c r="AA438" s="45"/>
    </row>
    <row r="439" spans="1:30" s="519" customFormat="1" ht="67.7" customHeight="1" x14ac:dyDescent="0.15">
      <c r="A439" s="342"/>
      <c r="B439" s="217" t="s">
        <v>497</v>
      </c>
      <c r="C439" s="155" t="s">
        <v>731</v>
      </c>
      <c r="D439" s="555"/>
      <c r="E439" s="556"/>
      <c r="F439" s="555"/>
      <c r="G439" s="556"/>
      <c r="H439" s="555"/>
      <c r="I439" s="556"/>
      <c r="J439" s="555"/>
      <c r="K439" s="556"/>
      <c r="L439" s="555"/>
      <c r="M439" s="556"/>
      <c r="N439" s="555"/>
      <c r="O439" s="556"/>
      <c r="P439" s="555"/>
      <c r="Q439" s="556"/>
      <c r="R439" s="555"/>
      <c r="S439" s="556"/>
      <c r="T439" s="555"/>
      <c r="U439" s="556"/>
      <c r="V439" s="555"/>
      <c r="W439" s="556"/>
      <c r="X439" s="41"/>
      <c r="Y439" s="36">
        <f>IF(OR(D439="s",F439="s",H439="s",J439="s",L439="s",N439="s",P439="s",R439="s",T439="s",V439="s"), 0, IF(OR(D439="a",F439="a",H439="a",J439="a",L439="a",N439="a",P439="a",R439="a",T439="a",V439="a"),Z439,0))</f>
        <v>0</v>
      </c>
      <c r="Z439" s="338">
        <f>IF(X439="na",0,5)</f>
        <v>5</v>
      </c>
      <c r="AA439" s="45">
        <f>IF(OR(COUNTIF(D443:W443,"a")+COUNTIF(D443:W443,"s")&gt;0),0,(COUNTIF(D439:W439,"a")+COUNTIF(D439:W439,"s")+COUNTIF(X439,"na")))</f>
        <v>0</v>
      </c>
      <c r="AB439" s="537"/>
      <c r="AD439" s="516" t="s">
        <v>285</v>
      </c>
    </row>
    <row r="440" spans="1:30" s="519" customFormat="1" ht="88.5" customHeight="1" x14ac:dyDescent="0.2">
      <c r="A440" s="342"/>
      <c r="B440" s="217" t="s">
        <v>498</v>
      </c>
      <c r="C440" s="155" t="s">
        <v>732</v>
      </c>
      <c r="D440" s="555"/>
      <c r="E440" s="556"/>
      <c r="F440" s="555"/>
      <c r="G440" s="556"/>
      <c r="H440" s="555"/>
      <c r="I440" s="556"/>
      <c r="J440" s="555"/>
      <c r="K440" s="556"/>
      <c r="L440" s="555"/>
      <c r="M440" s="556"/>
      <c r="N440" s="555"/>
      <c r="O440" s="556"/>
      <c r="P440" s="555"/>
      <c r="Q440" s="556"/>
      <c r="R440" s="555"/>
      <c r="S440" s="556"/>
      <c r="T440" s="555"/>
      <c r="U440" s="556"/>
      <c r="V440" s="555"/>
      <c r="W440" s="556"/>
      <c r="X440" s="249"/>
      <c r="Y440" s="36">
        <f>IF(OR(D440="s",F440="s",H440="s",J440="s",L440="s",N440="s",P440="s",R440="s",T440="s",V440="s"), 0, IF(OR(D440="a",F440="a",H440="a",J440="a",L440="a",N440="a",P440="a",R440="a",T440="a",V440="a"),Z440,0))</f>
        <v>0</v>
      </c>
      <c r="Z440" s="338">
        <v>10</v>
      </c>
      <c r="AA440" s="45">
        <f>IF((COUNTIF(D440:W440,"a")+COUNTIF(D440:W440,"s"))&gt;0,IF((COUNTIF(D443:W443,"a")+COUNTIF(D443:W443,"s"))&gt;0,0,COUNTIF(D440:W440,"a")+COUNTIF(D440:W440,"s")), COUNTIF(D440:W440,"a")+COUNTIF(D440:W440,"s"))</f>
        <v>0</v>
      </c>
      <c r="AB440" s="537"/>
      <c r="AD440" s="516"/>
    </row>
    <row r="441" spans="1:30" s="519" customFormat="1" ht="67.7" customHeight="1" x14ac:dyDescent="0.2">
      <c r="A441" s="342"/>
      <c r="B441" s="217" t="s">
        <v>499</v>
      </c>
      <c r="C441" s="155" t="s">
        <v>733</v>
      </c>
      <c r="D441" s="586"/>
      <c r="E441" s="587"/>
      <c r="F441" s="586"/>
      <c r="G441" s="587"/>
      <c r="H441" s="586"/>
      <c r="I441" s="587"/>
      <c r="J441" s="586"/>
      <c r="K441" s="587"/>
      <c r="L441" s="586"/>
      <c r="M441" s="587"/>
      <c r="N441" s="586"/>
      <c r="O441" s="587"/>
      <c r="P441" s="586"/>
      <c r="Q441" s="587"/>
      <c r="R441" s="586"/>
      <c r="S441" s="587"/>
      <c r="T441" s="586"/>
      <c r="U441" s="587"/>
      <c r="V441" s="586"/>
      <c r="W441" s="587"/>
      <c r="X441" s="325" t="str">
        <f>IF(X439="na","na","")</f>
        <v/>
      </c>
      <c r="Y441" s="36">
        <f>IF(OR(D441="s",F441="s",H441="s",J441="s",L441="s",N441="s",P441="s",R441="s",T441="s",V441="s"), 0, IF(OR(D441="a",F441="a",H441="a",J441="a",L441="a",N441="a",P441="a",R441="a",T441="a",V441="a"),Z441,0))</f>
        <v>0</v>
      </c>
      <c r="Z441" s="338">
        <f>IF(X441="na",0,5)</f>
        <v>5</v>
      </c>
      <c r="AA441" s="45">
        <f>IF(OR(COUNTIF(D443:W443,"a")+COUNTIF(D443:W443,"s")&gt;0),0,(COUNTIF(D441:W441,"a")+COUNTIF(D441:W441,"s")+COUNTIF(X441,"na")))</f>
        <v>0</v>
      </c>
      <c r="AB441" s="537"/>
      <c r="AD441" s="516" t="s">
        <v>285</v>
      </c>
    </row>
    <row r="442" spans="1:30" ht="30" customHeight="1" x14ac:dyDescent="0.2">
      <c r="A442" s="342"/>
      <c r="B442" s="225"/>
      <c r="C442" s="141" t="s">
        <v>734</v>
      </c>
      <c r="D442" s="683"/>
      <c r="E442" s="684"/>
      <c r="F442" s="653"/>
      <c r="G442" s="653"/>
      <c r="H442" s="653"/>
      <c r="I442" s="653"/>
      <c r="J442" s="653"/>
      <c r="K442" s="653"/>
      <c r="L442" s="653"/>
      <c r="M442" s="653"/>
      <c r="N442" s="653"/>
      <c r="O442" s="653"/>
      <c r="P442" s="653"/>
      <c r="Q442" s="653"/>
      <c r="R442" s="653"/>
      <c r="S442" s="653"/>
      <c r="T442" s="653"/>
      <c r="U442" s="653"/>
      <c r="V442" s="653"/>
      <c r="W442" s="653"/>
      <c r="X442" s="653"/>
      <c r="Y442" s="653"/>
      <c r="Z442" s="654"/>
      <c r="AA442" s="45"/>
      <c r="AD442" s="516"/>
    </row>
    <row r="443" spans="1:30" s="519" customFormat="1" ht="27.95" customHeight="1" thickBot="1" x14ac:dyDescent="0.2">
      <c r="A443" s="342"/>
      <c r="B443" s="217" t="s">
        <v>10</v>
      </c>
      <c r="C443" s="155" t="s">
        <v>11</v>
      </c>
      <c r="D443" s="555"/>
      <c r="E443" s="556"/>
      <c r="F443" s="555"/>
      <c r="G443" s="556"/>
      <c r="H443" s="555"/>
      <c r="I443" s="556"/>
      <c r="J443" s="555"/>
      <c r="K443" s="556"/>
      <c r="L443" s="555"/>
      <c r="M443" s="556"/>
      <c r="N443" s="555"/>
      <c r="O443" s="556"/>
      <c r="P443" s="555"/>
      <c r="Q443" s="556"/>
      <c r="R443" s="555"/>
      <c r="S443" s="556"/>
      <c r="T443" s="555"/>
      <c r="U443" s="556"/>
      <c r="V443" s="555"/>
      <c r="W443" s="556"/>
      <c r="X443" s="313"/>
      <c r="Y443" s="435">
        <f>IF(OR(D443="s",F443="s",H443="s",J443="s",L443="s",N443="s",P443="s",R443="s",T443="s",V443="s"), 0, IF(OR(D443="a",F443="a",H443="a",J443="a",L443="a",N443="a",P443="a",R443="a",T443="a",V443="a"),Z443,0))</f>
        <v>0</v>
      </c>
      <c r="Z443" s="338">
        <v>50</v>
      </c>
      <c r="AA443" s="45">
        <f>IF(OR(COUNTIF(D431:W441,"a")+COUNTIF(D431:W441,"s")+COUNTIF(X431:X441,"na")&gt;0),0,(COUNTIF(D443:W443,"a")+COUNTIF(D443:W443,"s")))</f>
        <v>0</v>
      </c>
      <c r="AB443" s="537"/>
      <c r="AD443" s="516"/>
    </row>
    <row r="444" spans="1:30" s="519" customFormat="1" ht="21" customHeight="1" thickTop="1" thickBot="1" x14ac:dyDescent="0.25">
      <c r="A444" s="342"/>
      <c r="B444" s="213"/>
      <c r="C444" s="127"/>
      <c r="D444" s="597" t="s">
        <v>288</v>
      </c>
      <c r="E444" s="598"/>
      <c r="F444" s="598"/>
      <c r="G444" s="598"/>
      <c r="H444" s="598"/>
      <c r="I444" s="598"/>
      <c r="J444" s="598"/>
      <c r="K444" s="598"/>
      <c r="L444" s="598"/>
      <c r="M444" s="598"/>
      <c r="N444" s="598"/>
      <c r="O444" s="598"/>
      <c r="P444" s="598"/>
      <c r="Q444" s="598"/>
      <c r="R444" s="598"/>
      <c r="S444" s="598"/>
      <c r="T444" s="598"/>
      <c r="U444" s="598"/>
      <c r="V444" s="598"/>
      <c r="W444" s="598"/>
      <c r="X444" s="635"/>
      <c r="Y444" s="9">
        <f>SUM(Y431:Y443)</f>
        <v>0</v>
      </c>
      <c r="Z444" s="339">
        <f>SUM(Z431:Z441)</f>
        <v>50</v>
      </c>
      <c r="AA444" s="195"/>
      <c r="AB444" s="539"/>
      <c r="AD444" s="516"/>
    </row>
    <row r="445" spans="1:30" s="519" customFormat="1" ht="21" customHeight="1" thickBot="1" x14ac:dyDescent="0.25">
      <c r="A445" s="328"/>
      <c r="B445" s="250"/>
      <c r="C445" s="162"/>
      <c r="D445" s="584"/>
      <c r="E445" s="585"/>
      <c r="F445" s="688">
        <f>IF(AND(X431="na",X434="na",X439="na"),0,IF(AND(X431="na",X434="na"),10,IF(AND(X431="na",X439="na"),5,IF(AND(X434="na",X439="na"),5,IF(X431="na",15,IF(X434="na",15,IF(X439="na",10,20)))))))</f>
        <v>20</v>
      </c>
      <c r="G445" s="689"/>
      <c r="H445" s="689"/>
      <c r="I445" s="689"/>
      <c r="J445" s="689"/>
      <c r="K445" s="689"/>
      <c r="L445" s="689"/>
      <c r="M445" s="689"/>
      <c r="N445" s="689"/>
      <c r="O445" s="689"/>
      <c r="P445" s="689"/>
      <c r="Q445" s="689"/>
      <c r="R445" s="689"/>
      <c r="S445" s="689"/>
      <c r="T445" s="689"/>
      <c r="U445" s="689"/>
      <c r="V445" s="689"/>
      <c r="W445" s="689"/>
      <c r="X445" s="689"/>
      <c r="Y445" s="689"/>
      <c r="Z445" s="690"/>
      <c r="AA445" s="195"/>
      <c r="AB445" s="539"/>
      <c r="AD445" s="516"/>
    </row>
    <row r="446" spans="1:30" s="519" customFormat="1" ht="30" customHeight="1" thickBot="1" x14ac:dyDescent="0.25">
      <c r="A446" s="321"/>
      <c r="B446" s="355" t="s">
        <v>12</v>
      </c>
      <c r="C446" s="163" t="s">
        <v>13</v>
      </c>
      <c r="D446" s="293"/>
      <c r="E446" s="294"/>
      <c r="F446" s="261" t="s">
        <v>287</v>
      </c>
      <c r="G446" s="54"/>
      <c r="H446" s="416" t="s">
        <v>287</v>
      </c>
      <c r="I446" s="415"/>
      <c r="J446" s="179" t="s">
        <v>287</v>
      </c>
      <c r="K446" s="54"/>
      <c r="L446" s="416"/>
      <c r="M446" s="185"/>
      <c r="N446" s="416" t="s">
        <v>287</v>
      </c>
      <c r="O446" s="296"/>
      <c r="P446" s="416"/>
      <c r="Q446" s="294"/>
      <c r="R446" s="295"/>
      <c r="S446" s="296"/>
      <c r="T446" s="293"/>
      <c r="U446" s="294"/>
      <c r="V446" s="295"/>
      <c r="W446" s="296"/>
      <c r="X446" s="298"/>
      <c r="Y446" s="298"/>
      <c r="Z446" s="335"/>
      <c r="AA446" s="195"/>
      <c r="AB446" s="539"/>
      <c r="AD446" s="516"/>
    </row>
    <row r="447" spans="1:30" s="519" customFormat="1" ht="45" customHeight="1" x14ac:dyDescent="0.2">
      <c r="A447" s="342"/>
      <c r="B447" s="207" t="s">
        <v>14</v>
      </c>
      <c r="C447" s="116" t="s">
        <v>15</v>
      </c>
      <c r="D447" s="595"/>
      <c r="E447" s="596"/>
      <c r="F447" s="595"/>
      <c r="G447" s="596"/>
      <c r="H447" s="595"/>
      <c r="I447" s="596"/>
      <c r="J447" s="595"/>
      <c r="K447" s="596"/>
      <c r="L447" s="595"/>
      <c r="M447" s="596"/>
      <c r="N447" s="595"/>
      <c r="O447" s="596"/>
      <c r="P447" s="595"/>
      <c r="Q447" s="596"/>
      <c r="R447" s="595"/>
      <c r="S447" s="596"/>
      <c r="T447" s="595"/>
      <c r="U447" s="596"/>
      <c r="V447" s="595"/>
      <c r="W447" s="596"/>
      <c r="X447" s="249"/>
      <c r="Y447" s="94">
        <f t="shared" ref="Y447:Y450" si="39">IF(OR(D447="s",F447="s",H447="s",J447="s",L447="s",N447="s",P447="s",R447="s",T447="s",V447="s"), 0, IF(OR(D447="a",F447="a",H447="a",J447="a",L447="a",N447="a",P447="a",R447="a",T447="a",V447="a"),Z447,0))</f>
        <v>0</v>
      </c>
      <c r="Z447" s="341">
        <v>5</v>
      </c>
      <c r="AA447" s="195">
        <f t="shared" ref="AA447:AA450" si="40">COUNTIF(D447:W447,"a")+COUNTIF(D447:W447,"s")</f>
        <v>0</v>
      </c>
      <c r="AB447" s="536"/>
      <c r="AD447" s="516"/>
    </row>
    <row r="448" spans="1:30" s="519" customFormat="1" ht="45" customHeight="1" x14ac:dyDescent="0.2">
      <c r="A448" s="342"/>
      <c r="B448" s="217" t="s">
        <v>6</v>
      </c>
      <c r="C448" s="155" t="s">
        <v>7</v>
      </c>
      <c r="D448" s="586"/>
      <c r="E448" s="587"/>
      <c r="F448" s="586"/>
      <c r="G448" s="587"/>
      <c r="H448" s="586"/>
      <c r="I448" s="587"/>
      <c r="J448" s="586"/>
      <c r="K448" s="587"/>
      <c r="L448" s="586"/>
      <c r="M448" s="587"/>
      <c r="N448" s="586"/>
      <c r="O448" s="587"/>
      <c r="P448" s="586"/>
      <c r="Q448" s="587"/>
      <c r="R448" s="586"/>
      <c r="S448" s="587"/>
      <c r="T448" s="586"/>
      <c r="U448" s="587"/>
      <c r="V448" s="586"/>
      <c r="W448" s="587"/>
      <c r="X448" s="249"/>
      <c r="Y448" s="94">
        <f t="shared" si="39"/>
        <v>0</v>
      </c>
      <c r="Z448" s="338">
        <v>5</v>
      </c>
      <c r="AA448" s="195">
        <f t="shared" si="40"/>
        <v>0</v>
      </c>
      <c r="AB448" s="536"/>
      <c r="AD448" s="516" t="s">
        <v>285</v>
      </c>
    </row>
    <row r="449" spans="1:30" s="519" customFormat="1" ht="126" customHeight="1" x14ac:dyDescent="0.2">
      <c r="A449" s="342"/>
      <c r="B449" s="217" t="s">
        <v>8</v>
      </c>
      <c r="C449" s="155" t="s">
        <v>735</v>
      </c>
      <c r="D449" s="555"/>
      <c r="E449" s="556"/>
      <c r="F449" s="555"/>
      <c r="G449" s="556"/>
      <c r="H449" s="555"/>
      <c r="I449" s="556"/>
      <c r="J449" s="555"/>
      <c r="K449" s="556"/>
      <c r="L449" s="555"/>
      <c r="M449" s="556"/>
      <c r="N449" s="555"/>
      <c r="O449" s="556"/>
      <c r="P449" s="555"/>
      <c r="Q449" s="556"/>
      <c r="R449" s="555"/>
      <c r="S449" s="556"/>
      <c r="T449" s="555"/>
      <c r="U449" s="556"/>
      <c r="V449" s="555"/>
      <c r="W449" s="556"/>
      <c r="X449" s="249"/>
      <c r="Y449" s="36">
        <f t="shared" si="39"/>
        <v>0</v>
      </c>
      <c r="Z449" s="338">
        <v>5</v>
      </c>
      <c r="AA449" s="195">
        <f t="shared" si="40"/>
        <v>0</v>
      </c>
      <c r="AB449" s="536"/>
      <c r="AD449" s="516" t="s">
        <v>285</v>
      </c>
    </row>
    <row r="450" spans="1:30" s="519" customFormat="1" ht="45" customHeight="1" thickBot="1" x14ac:dyDescent="0.25">
      <c r="A450" s="342"/>
      <c r="B450" s="217" t="s">
        <v>154</v>
      </c>
      <c r="C450" s="155" t="s">
        <v>155</v>
      </c>
      <c r="D450" s="586"/>
      <c r="E450" s="587"/>
      <c r="F450" s="586"/>
      <c r="G450" s="587"/>
      <c r="H450" s="586"/>
      <c r="I450" s="587"/>
      <c r="J450" s="586"/>
      <c r="K450" s="587"/>
      <c r="L450" s="586"/>
      <c r="M450" s="587"/>
      <c r="N450" s="586"/>
      <c r="O450" s="587"/>
      <c r="P450" s="586"/>
      <c r="Q450" s="587"/>
      <c r="R450" s="586"/>
      <c r="S450" s="587"/>
      <c r="T450" s="586"/>
      <c r="U450" s="587"/>
      <c r="V450" s="586"/>
      <c r="W450" s="587"/>
      <c r="X450" s="249"/>
      <c r="Y450" s="94">
        <f t="shared" si="39"/>
        <v>0</v>
      </c>
      <c r="Z450" s="338">
        <v>5</v>
      </c>
      <c r="AA450" s="195">
        <f t="shared" si="40"/>
        <v>0</v>
      </c>
      <c r="AB450" s="536"/>
      <c r="AD450" s="516"/>
    </row>
    <row r="451" spans="1:30" s="519" customFormat="1" ht="21" customHeight="1" thickTop="1" thickBot="1" x14ac:dyDescent="0.25">
      <c r="A451" s="342"/>
      <c r="B451" s="213"/>
      <c r="C451" s="127"/>
      <c r="D451" s="597" t="s">
        <v>288</v>
      </c>
      <c r="E451" s="598"/>
      <c r="F451" s="598"/>
      <c r="G451" s="598"/>
      <c r="H451" s="598"/>
      <c r="I451" s="598"/>
      <c r="J451" s="598"/>
      <c r="K451" s="598"/>
      <c r="L451" s="598"/>
      <c r="M451" s="598"/>
      <c r="N451" s="598"/>
      <c r="O451" s="598"/>
      <c r="P451" s="598"/>
      <c r="Q451" s="598"/>
      <c r="R451" s="598"/>
      <c r="S451" s="598"/>
      <c r="T451" s="598"/>
      <c r="U451" s="598"/>
      <c r="V451" s="598"/>
      <c r="W451" s="598"/>
      <c r="X451" s="635"/>
      <c r="Y451" s="9">
        <f>SUM(Y447:Y450)</f>
        <v>0</v>
      </c>
      <c r="Z451" s="339">
        <f>SUM(Z447:Z450)</f>
        <v>20</v>
      </c>
      <c r="AA451" s="195"/>
      <c r="AB451" s="537"/>
      <c r="AD451" s="516"/>
    </row>
    <row r="452" spans="1:30" s="519" customFormat="1" ht="21" customHeight="1" thickBot="1" x14ac:dyDescent="0.25">
      <c r="A452" s="328"/>
      <c r="B452" s="250"/>
      <c r="C452" s="162"/>
      <c r="D452" s="584"/>
      <c r="E452" s="585"/>
      <c r="F452" s="685">
        <v>10</v>
      </c>
      <c r="G452" s="686"/>
      <c r="H452" s="686"/>
      <c r="I452" s="686"/>
      <c r="J452" s="686"/>
      <c r="K452" s="686"/>
      <c r="L452" s="686"/>
      <c r="M452" s="686"/>
      <c r="N452" s="686"/>
      <c r="O452" s="686"/>
      <c r="P452" s="686"/>
      <c r="Q452" s="686"/>
      <c r="R452" s="686"/>
      <c r="S452" s="686"/>
      <c r="T452" s="686"/>
      <c r="U452" s="686"/>
      <c r="V452" s="686"/>
      <c r="W452" s="686"/>
      <c r="X452" s="686"/>
      <c r="Y452" s="686"/>
      <c r="Z452" s="687"/>
      <c r="AA452" s="195"/>
      <c r="AB452" s="539"/>
      <c r="AD452" s="516"/>
    </row>
    <row r="453" spans="1:30" ht="30" customHeight="1" thickBot="1" x14ac:dyDescent="0.25">
      <c r="A453" s="321"/>
      <c r="B453" s="215">
        <v>5900</v>
      </c>
      <c r="C453" s="184" t="s">
        <v>447</v>
      </c>
      <c r="D453" s="416" t="s">
        <v>287</v>
      </c>
      <c r="E453" s="185"/>
      <c r="F453" s="416" t="s">
        <v>287</v>
      </c>
      <c r="G453" s="186"/>
      <c r="H453" s="416" t="s">
        <v>287</v>
      </c>
      <c r="I453" s="185"/>
      <c r="J453" s="179"/>
      <c r="K453" s="186"/>
      <c r="L453" s="187"/>
      <c r="M453" s="185"/>
      <c r="N453" s="188"/>
      <c r="O453" s="185"/>
      <c r="P453" s="187"/>
      <c r="Q453" s="185"/>
      <c r="R453" s="187"/>
      <c r="S453" s="185"/>
      <c r="T453" s="187"/>
      <c r="U453" s="189"/>
      <c r="V453" s="416"/>
      <c r="W453" s="185"/>
      <c r="X453" s="172"/>
      <c r="Y453" s="172"/>
      <c r="Z453" s="335"/>
      <c r="AA453" s="195"/>
      <c r="AD453" s="516"/>
    </row>
    <row r="454" spans="1:30" ht="48" customHeight="1" thickBot="1" x14ac:dyDescent="0.25">
      <c r="A454" s="342"/>
      <c r="B454" s="207"/>
      <c r="C454" s="154" t="s">
        <v>362</v>
      </c>
      <c r="D454" s="670"/>
      <c r="E454" s="670"/>
      <c r="F454" s="670"/>
      <c r="G454" s="670"/>
      <c r="H454" s="670"/>
      <c r="I454" s="670"/>
      <c r="J454" s="670"/>
      <c r="K454" s="670"/>
      <c r="L454" s="670"/>
      <c r="M454" s="670"/>
      <c r="N454" s="670"/>
      <c r="O454" s="670"/>
      <c r="P454" s="670"/>
      <c r="Q454" s="670"/>
      <c r="R454" s="670"/>
      <c r="S454" s="670"/>
      <c r="T454" s="670"/>
      <c r="U454" s="670"/>
      <c r="V454" s="670"/>
      <c r="W454" s="670"/>
      <c r="X454" s="670"/>
      <c r="Y454" s="670"/>
      <c r="Z454" s="671"/>
      <c r="AA454" s="195"/>
      <c r="AD454" s="516"/>
    </row>
    <row r="455" spans="1:30" ht="45" customHeight="1" x14ac:dyDescent="0.2">
      <c r="A455" s="342"/>
      <c r="B455" s="217" t="s">
        <v>98</v>
      </c>
      <c r="C455" s="116" t="s">
        <v>736</v>
      </c>
      <c r="D455" s="595"/>
      <c r="E455" s="596"/>
      <c r="F455" s="595"/>
      <c r="G455" s="596"/>
      <c r="H455" s="595"/>
      <c r="I455" s="596"/>
      <c r="J455" s="595"/>
      <c r="K455" s="596"/>
      <c r="L455" s="595"/>
      <c r="M455" s="596"/>
      <c r="N455" s="595"/>
      <c r="O455" s="596"/>
      <c r="P455" s="595"/>
      <c r="Q455" s="596"/>
      <c r="R455" s="595"/>
      <c r="S455" s="596"/>
      <c r="T455" s="595"/>
      <c r="U455" s="596"/>
      <c r="V455" s="595"/>
      <c r="W455" s="596"/>
      <c r="X455" s="414"/>
      <c r="Y455" s="96">
        <f>IF(OR(D455="s",F455="s",H455="s",J455="s",L455="s",N455="s",P455="s",R455="s",T455="s",V455="s"), 0, IF(OR(D455="a",F455="a",H455="a",J455="a",L455="a",N455="a",P455="a",R455="a",T455="a",V455="a"),Z455,0))</f>
        <v>0</v>
      </c>
      <c r="Z455" s="341">
        <v>40</v>
      </c>
      <c r="AA455" s="195">
        <f>COUNTIF(D455:W455,"a")+COUNTIF(D455:W455,"s")</f>
        <v>0</v>
      </c>
      <c r="AB455" s="536"/>
      <c r="AD455" s="516" t="s">
        <v>285</v>
      </c>
    </row>
    <row r="456" spans="1:30" ht="67.7" customHeight="1" x14ac:dyDescent="0.2">
      <c r="A456" s="342"/>
      <c r="B456" s="217" t="s">
        <v>99</v>
      </c>
      <c r="C456" s="123" t="s">
        <v>239</v>
      </c>
      <c r="D456" s="586"/>
      <c r="E456" s="587"/>
      <c r="F456" s="586"/>
      <c r="G456" s="587"/>
      <c r="H456" s="586"/>
      <c r="I456" s="587"/>
      <c r="J456" s="586"/>
      <c r="K456" s="587"/>
      <c r="L456" s="586"/>
      <c r="M456" s="587"/>
      <c r="N456" s="586"/>
      <c r="O456" s="587"/>
      <c r="P456" s="586"/>
      <c r="Q456" s="587"/>
      <c r="R456" s="586"/>
      <c r="S456" s="587"/>
      <c r="T456" s="586"/>
      <c r="U456" s="587"/>
      <c r="V456" s="586"/>
      <c r="W456" s="587"/>
      <c r="X456" s="414"/>
      <c r="Y456" s="94">
        <f>IF(OR(D456="s",F456="s",H456="s",J456="s",L456="s",N456="s",P456="s",R456="s",T456="s",V456="s"), 0, IF(OR(D456="a",F456="a",H456="a",J456="a",L456="a",N456="a",P456="a",R456="a",T456="a",V456="a"),Z456,0))</f>
        <v>0</v>
      </c>
      <c r="Z456" s="338">
        <v>10</v>
      </c>
      <c r="AA456" s="195">
        <f>COUNTIF(D456:W456,"a")+COUNTIF(D456:W456,"s")</f>
        <v>0</v>
      </c>
      <c r="AB456" s="536"/>
      <c r="AD456" s="516"/>
    </row>
    <row r="457" spans="1:30" ht="67.7" customHeight="1" thickBot="1" x14ac:dyDescent="0.25">
      <c r="A457" s="342"/>
      <c r="B457" s="217" t="s">
        <v>100</v>
      </c>
      <c r="C457" s="123" t="s">
        <v>171</v>
      </c>
      <c r="D457" s="600"/>
      <c r="E457" s="601"/>
      <c r="F457" s="600"/>
      <c r="G457" s="601"/>
      <c r="H457" s="600"/>
      <c r="I457" s="601"/>
      <c r="J457" s="600"/>
      <c r="K457" s="601"/>
      <c r="L457" s="600"/>
      <c r="M457" s="601"/>
      <c r="N457" s="600"/>
      <c r="O457" s="601"/>
      <c r="P457" s="600"/>
      <c r="Q457" s="601"/>
      <c r="R457" s="600"/>
      <c r="S457" s="601"/>
      <c r="T457" s="600"/>
      <c r="U457" s="601"/>
      <c r="V457" s="600"/>
      <c r="W457" s="601"/>
      <c r="X457" s="414"/>
      <c r="Y457" s="94">
        <f>IF(OR(D457="s",F457="s",H457="s",J457="s",L457="s",N457="s",P457="s",R457="s",T457="s",V457="s"), 0, IF(OR(D457="a",F457="a",H457="a",J457="a",L457="a",N457="a",P457="a",R457="a",T457="a",V457="a"),Z457,0))</f>
        <v>0</v>
      </c>
      <c r="Z457" s="338">
        <v>10</v>
      </c>
      <c r="AA457" s="195">
        <f>COUNTIF(D457:W457,"a")+COUNTIF(D457:W457,"s")</f>
        <v>0</v>
      </c>
      <c r="AB457" s="536"/>
      <c r="AD457" s="516"/>
    </row>
    <row r="458" spans="1:30" ht="48" customHeight="1" thickBot="1" x14ac:dyDescent="0.25">
      <c r="A458" s="342"/>
      <c r="B458" s="217"/>
      <c r="C458" s="691" t="s">
        <v>1119</v>
      </c>
      <c r="D458" s="670"/>
      <c r="E458" s="670"/>
      <c r="F458" s="670"/>
      <c r="G458" s="670"/>
      <c r="H458" s="670"/>
      <c r="I458" s="670"/>
      <c r="J458" s="670"/>
      <c r="K458" s="670"/>
      <c r="L458" s="670"/>
      <c r="M458" s="670"/>
      <c r="N458" s="670"/>
      <c r="O458" s="670"/>
      <c r="P458" s="670"/>
      <c r="Q458" s="670"/>
      <c r="R458" s="670"/>
      <c r="S458" s="670"/>
      <c r="T458" s="670"/>
      <c r="U458" s="670"/>
      <c r="V458" s="670"/>
      <c r="W458" s="670"/>
      <c r="X458" s="670"/>
      <c r="Y458" s="670"/>
      <c r="Z458" s="671"/>
      <c r="AA458" s="195"/>
      <c r="AD458" s="516"/>
    </row>
    <row r="459" spans="1:30" ht="45" customHeight="1" x14ac:dyDescent="0.2">
      <c r="A459" s="342"/>
      <c r="B459" s="217" t="s">
        <v>134</v>
      </c>
      <c r="C459" s="123" t="s">
        <v>737</v>
      </c>
      <c r="D459" s="595"/>
      <c r="E459" s="596"/>
      <c r="F459" s="595"/>
      <c r="G459" s="596"/>
      <c r="H459" s="595"/>
      <c r="I459" s="596"/>
      <c r="J459" s="595"/>
      <c r="K459" s="596"/>
      <c r="L459" s="595"/>
      <c r="M459" s="596"/>
      <c r="N459" s="595"/>
      <c r="O459" s="596"/>
      <c r="P459" s="595"/>
      <c r="Q459" s="596"/>
      <c r="R459" s="595"/>
      <c r="S459" s="596"/>
      <c r="T459" s="595"/>
      <c r="U459" s="596"/>
      <c r="V459" s="595"/>
      <c r="W459" s="596"/>
      <c r="X459" s="80"/>
      <c r="Y459" s="36">
        <f>IF(OR(D459="s",F459="s",H459="s",J459="s",L459="s",N459="s",P459="s",R459="s",T459="s",V459="s"), 0, IF(OR(D459="a",F459="a",H459="a",J459="a",L459="a",N459="a",P459="a",R459="a",T459="a",V459="a"),Z459,0))</f>
        <v>0</v>
      </c>
      <c r="Z459" s="338">
        <f>IF(X459="na",0,40)</f>
        <v>40</v>
      </c>
      <c r="AA459" s="195">
        <f>IF((COUNTIF(D459:W459,"a")+COUNTIF(D459:W459,"s")+COUNTIF(X459,"na"))&gt;0,IF((COUNTIF(D460:W460,"a")+COUNTIF(D460:W460,"s")),0,COUNTIF(D459:W459,"a")+COUNTIF(D459:W459,"s")+COUNTIF(X459,"na")),COUNTIF(D459:W459,"a")+COUNTIF(D459:W459,"s"))</f>
        <v>0</v>
      </c>
      <c r="AB459" s="537"/>
      <c r="AD459" s="516"/>
    </row>
    <row r="460" spans="1:30" ht="67.7" customHeight="1" x14ac:dyDescent="0.2">
      <c r="A460" s="342"/>
      <c r="B460" s="218" t="s">
        <v>101</v>
      </c>
      <c r="C460" s="182" t="s">
        <v>738</v>
      </c>
      <c r="D460" s="586"/>
      <c r="E460" s="587"/>
      <c r="F460" s="586"/>
      <c r="G460" s="587"/>
      <c r="H460" s="586"/>
      <c r="I460" s="587"/>
      <c r="J460" s="586"/>
      <c r="K460" s="587"/>
      <c r="L460" s="586"/>
      <c r="M460" s="587"/>
      <c r="N460" s="586"/>
      <c r="O460" s="587"/>
      <c r="P460" s="586"/>
      <c r="Q460" s="587"/>
      <c r="R460" s="586"/>
      <c r="S460" s="587"/>
      <c r="T460" s="586"/>
      <c r="U460" s="587"/>
      <c r="V460" s="586"/>
      <c r="W460" s="587"/>
      <c r="X460" s="38"/>
      <c r="Y460" s="77">
        <f>IF(OR(D460="s",F460="s",H460="s",J460="s",L460="s",N460="s",P460="s",R460="s",T460="s",V460="s"), 0, IF(OR(D460="a",F460="a",H460="a",J460="a",L460="a",N460="a",P460="a",R460="a",T460="a",V460="a"),Z460,0))</f>
        <v>0</v>
      </c>
      <c r="Z460" s="338">
        <f>IF(X459="na",0,20)</f>
        <v>20</v>
      </c>
      <c r="AA460" s="195">
        <f>IF((COUNTIF(D460:W460,"a")+COUNTIF(D460:W460,"s"))&gt;0,IF((COUNTIF(D459:W459,"a")+COUNTIF(D459:W459,"s")+COUNTIF(X459,"na")),0,COUNTIF(D460:W460,"a")+COUNTIF(D460:W460,"s")),COUNTIF(D460:W460,"a")+COUNTIF(D460:W460,"s"))</f>
        <v>0</v>
      </c>
      <c r="AB460" s="537"/>
      <c r="AD460" s="516"/>
    </row>
    <row r="461" spans="1:30" ht="67.7" customHeight="1" thickBot="1" x14ac:dyDescent="0.25">
      <c r="A461" s="342"/>
      <c r="B461" s="217" t="s">
        <v>1120</v>
      </c>
      <c r="C461" s="123" t="s">
        <v>1121</v>
      </c>
      <c r="D461" s="600"/>
      <c r="E461" s="601"/>
      <c r="F461" s="600"/>
      <c r="G461" s="601"/>
      <c r="H461" s="600"/>
      <c r="I461" s="601"/>
      <c r="J461" s="600"/>
      <c r="K461" s="601"/>
      <c r="L461" s="600"/>
      <c r="M461" s="601"/>
      <c r="N461" s="600"/>
      <c r="O461" s="601"/>
      <c r="P461" s="600"/>
      <c r="Q461" s="601"/>
      <c r="R461" s="600"/>
      <c r="S461" s="601"/>
      <c r="T461" s="600"/>
      <c r="U461" s="601"/>
      <c r="V461" s="600"/>
      <c r="W461" s="601"/>
      <c r="X461" s="414"/>
      <c r="Y461" s="94">
        <f>IF(OR(D461="s",F461="s",H461="s",J461="s",L461="s",N461="s",P461="s",R461="s",T461="s",V461="s"), 0, IF(OR(D461="a",F461="a",H461="a",J461="a",L461="a",N461="a",P461="a",R461="a",T461="a",V461="a"),Z461,0))</f>
        <v>0</v>
      </c>
      <c r="Z461" s="338">
        <v>20</v>
      </c>
      <c r="AA461" s="195">
        <f>COUNTIF(D461:W461,"a")+COUNTIF(D461:W461,"s")</f>
        <v>0</v>
      </c>
      <c r="AB461" s="536"/>
      <c r="AD461" s="516"/>
    </row>
    <row r="462" spans="1:30" ht="21" customHeight="1" thickTop="1" thickBot="1" x14ac:dyDescent="0.25">
      <c r="A462" s="342"/>
      <c r="B462" s="47"/>
      <c r="C462" s="126"/>
      <c r="D462" s="597" t="s">
        <v>288</v>
      </c>
      <c r="E462" s="640"/>
      <c r="F462" s="640"/>
      <c r="G462" s="640"/>
      <c r="H462" s="640"/>
      <c r="I462" s="640"/>
      <c r="J462" s="640"/>
      <c r="K462" s="640"/>
      <c r="L462" s="640"/>
      <c r="M462" s="640"/>
      <c r="N462" s="640"/>
      <c r="O462" s="640"/>
      <c r="P462" s="640"/>
      <c r="Q462" s="640"/>
      <c r="R462" s="640"/>
      <c r="S462" s="640"/>
      <c r="T462" s="640"/>
      <c r="U462" s="640"/>
      <c r="V462" s="640"/>
      <c r="W462" s="640"/>
      <c r="X462" s="641"/>
      <c r="Y462" s="85">
        <f>SUM(Y455:Y461)</f>
        <v>0</v>
      </c>
      <c r="Z462" s="339">
        <f>SUM(Z455:Z459,Z461)</f>
        <v>120</v>
      </c>
      <c r="AA462" s="195"/>
      <c r="AD462" s="516"/>
    </row>
    <row r="463" spans="1:30" ht="21" customHeight="1" thickBot="1" x14ac:dyDescent="0.25">
      <c r="A463" s="328"/>
      <c r="B463" s="287"/>
      <c r="C463" s="288"/>
      <c r="D463" s="584"/>
      <c r="E463" s="585"/>
      <c r="F463" s="692">
        <v>40</v>
      </c>
      <c r="G463" s="591"/>
      <c r="H463" s="591"/>
      <c r="I463" s="591"/>
      <c r="J463" s="591"/>
      <c r="K463" s="591"/>
      <c r="L463" s="591"/>
      <c r="M463" s="591"/>
      <c r="N463" s="591"/>
      <c r="O463" s="591"/>
      <c r="P463" s="591"/>
      <c r="Q463" s="591"/>
      <c r="R463" s="591"/>
      <c r="S463" s="591"/>
      <c r="T463" s="591"/>
      <c r="U463" s="591"/>
      <c r="V463" s="591"/>
      <c r="W463" s="591"/>
      <c r="X463" s="591"/>
      <c r="Y463" s="591"/>
      <c r="Z463" s="592"/>
      <c r="AA463" s="195"/>
      <c r="AD463" s="516"/>
    </row>
    <row r="464" spans="1:30" ht="30" customHeight="1" thickBot="1" x14ac:dyDescent="0.25">
      <c r="A464" s="321"/>
      <c r="B464" s="215">
        <v>5910</v>
      </c>
      <c r="C464" s="184" t="s">
        <v>445</v>
      </c>
      <c r="D464" s="416" t="s">
        <v>287</v>
      </c>
      <c r="E464" s="185"/>
      <c r="F464" s="416" t="s">
        <v>287</v>
      </c>
      <c r="G464" s="186"/>
      <c r="H464" s="416" t="s">
        <v>287</v>
      </c>
      <c r="I464" s="185"/>
      <c r="J464" s="179"/>
      <c r="K464" s="186"/>
      <c r="L464" s="187"/>
      <c r="M464" s="185"/>
      <c r="N464" s="188"/>
      <c r="O464" s="185"/>
      <c r="P464" s="187"/>
      <c r="Q464" s="185"/>
      <c r="R464" s="187"/>
      <c r="S464" s="185"/>
      <c r="T464" s="187"/>
      <c r="U464" s="189"/>
      <c r="V464" s="416"/>
      <c r="W464" s="185"/>
      <c r="X464" s="172"/>
      <c r="Y464" s="172"/>
      <c r="Z464" s="335"/>
      <c r="AA464" s="195"/>
      <c r="AD464" s="516"/>
    </row>
    <row r="465" spans="1:30" ht="30" customHeight="1" thickBot="1" x14ac:dyDescent="0.25">
      <c r="A465" s="342"/>
      <c r="B465" s="219"/>
      <c r="C465" s="154" t="s">
        <v>446</v>
      </c>
      <c r="D465" s="681"/>
      <c r="E465" s="670"/>
      <c r="F465" s="670"/>
      <c r="G465" s="670"/>
      <c r="H465" s="670"/>
      <c r="I465" s="670"/>
      <c r="J465" s="670"/>
      <c r="K465" s="670"/>
      <c r="L465" s="670"/>
      <c r="M465" s="670"/>
      <c r="N465" s="670"/>
      <c r="O465" s="670"/>
      <c r="P465" s="670"/>
      <c r="Q465" s="670"/>
      <c r="R465" s="670"/>
      <c r="S465" s="670"/>
      <c r="T465" s="670"/>
      <c r="U465" s="670"/>
      <c r="V465" s="670"/>
      <c r="W465" s="670"/>
      <c r="X465" s="670"/>
      <c r="Y465" s="670"/>
      <c r="Z465" s="671"/>
      <c r="AA465" s="195"/>
      <c r="AD465" s="516"/>
    </row>
    <row r="466" spans="1:30" ht="88.5" customHeight="1" x14ac:dyDescent="0.2">
      <c r="A466" s="342"/>
      <c r="B466" s="207" t="s">
        <v>739</v>
      </c>
      <c r="C466" s="116" t="s">
        <v>740</v>
      </c>
      <c r="D466" s="595"/>
      <c r="E466" s="596"/>
      <c r="F466" s="595"/>
      <c r="G466" s="596"/>
      <c r="H466" s="595"/>
      <c r="I466" s="596"/>
      <c r="J466" s="595"/>
      <c r="K466" s="596"/>
      <c r="L466" s="595"/>
      <c r="M466" s="596"/>
      <c r="N466" s="595"/>
      <c r="O466" s="596"/>
      <c r="P466" s="595"/>
      <c r="Q466" s="596"/>
      <c r="R466" s="595"/>
      <c r="S466" s="596"/>
      <c r="T466" s="595"/>
      <c r="U466" s="596"/>
      <c r="V466" s="595"/>
      <c r="W466" s="596"/>
      <c r="X466" s="80"/>
      <c r="Y466" s="94">
        <f t="shared" ref="Y466:Y470" si="41">IF(OR(D466="s",F466="s",H466="s",J466="s",L466="s",N466="s",P466="s",R466="s",T466="s",V466="s"), 0, IF(OR(D466="a",F466="a",H466="a",J466="a",L466="a",N466="a",P466="a",R466="a",T466="a",V466="a"),Z466,0))</f>
        <v>0</v>
      </c>
      <c r="Z466" s="341">
        <f>IF(X466="na",0,20)</f>
        <v>20</v>
      </c>
      <c r="AA466" s="195">
        <f t="shared" ref="AA466:AA472" si="42">COUNTIF(D466:W466,"a")+COUNTIF(D466:W466,"s")+COUNTIF(X466,"NA")</f>
        <v>0</v>
      </c>
      <c r="AB466" s="537"/>
      <c r="AD466" s="516"/>
    </row>
    <row r="467" spans="1:30" ht="45" customHeight="1" x14ac:dyDescent="0.2">
      <c r="A467" s="342"/>
      <c r="B467" s="217" t="s">
        <v>419</v>
      </c>
      <c r="C467" s="123" t="s">
        <v>741</v>
      </c>
      <c r="D467" s="586"/>
      <c r="E467" s="587"/>
      <c r="F467" s="586"/>
      <c r="G467" s="587"/>
      <c r="H467" s="586"/>
      <c r="I467" s="587"/>
      <c r="J467" s="586"/>
      <c r="K467" s="587"/>
      <c r="L467" s="586"/>
      <c r="M467" s="587"/>
      <c r="N467" s="586"/>
      <c r="O467" s="587"/>
      <c r="P467" s="586"/>
      <c r="Q467" s="587"/>
      <c r="R467" s="586"/>
      <c r="S467" s="587"/>
      <c r="T467" s="586"/>
      <c r="U467" s="587"/>
      <c r="V467" s="586"/>
      <c r="W467" s="587"/>
      <c r="X467" s="79" t="str">
        <f>IF(X466="na","na","")</f>
        <v/>
      </c>
      <c r="Y467" s="94">
        <f t="shared" si="41"/>
        <v>0</v>
      </c>
      <c r="Z467" s="338">
        <f>IF(X467="na",0,10)</f>
        <v>10</v>
      </c>
      <c r="AA467" s="195">
        <f t="shared" si="42"/>
        <v>0</v>
      </c>
      <c r="AB467" s="537"/>
      <c r="AD467" s="516"/>
    </row>
    <row r="468" spans="1:30" ht="88.5" customHeight="1" x14ac:dyDescent="0.2">
      <c r="A468" s="342"/>
      <c r="B468" s="217" t="s">
        <v>420</v>
      </c>
      <c r="C468" s="119" t="s">
        <v>39</v>
      </c>
      <c r="D468" s="586"/>
      <c r="E468" s="587"/>
      <c r="F468" s="586"/>
      <c r="G468" s="587"/>
      <c r="H468" s="586"/>
      <c r="I468" s="587"/>
      <c r="J468" s="586"/>
      <c r="K468" s="587"/>
      <c r="L468" s="586"/>
      <c r="M468" s="587"/>
      <c r="N468" s="586"/>
      <c r="O468" s="587"/>
      <c r="P468" s="586"/>
      <c r="Q468" s="587"/>
      <c r="R468" s="586"/>
      <c r="S468" s="587"/>
      <c r="T468" s="586"/>
      <c r="U468" s="587"/>
      <c r="V468" s="586"/>
      <c r="W468" s="587"/>
      <c r="X468" s="79" t="str">
        <f>IF(X466="na","na","")</f>
        <v/>
      </c>
      <c r="Y468" s="94">
        <f>IF(OR(D468="s",F468="s",H468="s",J468="s",L468="s",N468="s",P468="s",R468="s",T468="s",V468="s"), 0, IF(OR(D468="a",F468="a",H468="a",J468="a",L468="a",N468="a",P468="a",R468="a",T468="a",V468="a"),Z468,0))</f>
        <v>0</v>
      </c>
      <c r="Z468" s="338">
        <f>IF(X468="na", 0,20)</f>
        <v>20</v>
      </c>
      <c r="AA468" s="195">
        <f t="shared" si="42"/>
        <v>0</v>
      </c>
      <c r="AB468" s="537"/>
      <c r="AD468" s="516"/>
    </row>
    <row r="469" spans="1:30" ht="67.7" customHeight="1" x14ac:dyDescent="0.2">
      <c r="A469" s="351"/>
      <c r="B469" s="207" t="s">
        <v>421</v>
      </c>
      <c r="C469" s="155" t="s">
        <v>179</v>
      </c>
      <c r="D469" s="586"/>
      <c r="E469" s="587"/>
      <c r="F469" s="586"/>
      <c r="G469" s="587"/>
      <c r="H469" s="586"/>
      <c r="I469" s="587"/>
      <c r="J469" s="586"/>
      <c r="K469" s="587"/>
      <c r="L469" s="586"/>
      <c r="M469" s="587"/>
      <c r="N469" s="586"/>
      <c r="O469" s="587"/>
      <c r="P469" s="586"/>
      <c r="Q469" s="587"/>
      <c r="R469" s="586"/>
      <c r="S469" s="587"/>
      <c r="T469" s="586"/>
      <c r="U469" s="587"/>
      <c r="V469" s="586"/>
      <c r="W469" s="587"/>
      <c r="X469" s="79" t="str">
        <f>IF(X466="na","na","")</f>
        <v/>
      </c>
      <c r="Y469" s="94">
        <f t="shared" si="41"/>
        <v>0</v>
      </c>
      <c r="Z469" s="338">
        <f>IF(X469="na",0,20)</f>
        <v>20</v>
      </c>
      <c r="AA469" s="195">
        <f t="shared" si="42"/>
        <v>0</v>
      </c>
      <c r="AB469" s="537"/>
      <c r="AD469" s="516" t="s">
        <v>285</v>
      </c>
    </row>
    <row r="470" spans="1:30" ht="67.7" customHeight="1" x14ac:dyDescent="0.2">
      <c r="A470" s="342"/>
      <c r="B470" s="217" t="s">
        <v>135</v>
      </c>
      <c r="C470" s="155" t="s">
        <v>180</v>
      </c>
      <c r="D470" s="586"/>
      <c r="E470" s="587"/>
      <c r="F470" s="586"/>
      <c r="G470" s="587"/>
      <c r="H470" s="586"/>
      <c r="I470" s="587"/>
      <c r="J470" s="586"/>
      <c r="K470" s="587"/>
      <c r="L470" s="586"/>
      <c r="M470" s="587"/>
      <c r="N470" s="586"/>
      <c r="O470" s="587"/>
      <c r="P470" s="586"/>
      <c r="Q470" s="587"/>
      <c r="R470" s="586"/>
      <c r="S470" s="587"/>
      <c r="T470" s="586"/>
      <c r="U470" s="587"/>
      <c r="V470" s="586"/>
      <c r="W470" s="587"/>
      <c r="X470" s="79" t="str">
        <f>IF(X466="na","na","")</f>
        <v/>
      </c>
      <c r="Y470" s="94">
        <f t="shared" si="41"/>
        <v>0</v>
      </c>
      <c r="Z470" s="338">
        <f>IF(X470="na",0,20)</f>
        <v>20</v>
      </c>
      <c r="AA470" s="195">
        <f t="shared" si="42"/>
        <v>0</v>
      </c>
      <c r="AB470" s="537"/>
      <c r="AD470" s="516" t="s">
        <v>285</v>
      </c>
    </row>
    <row r="471" spans="1:30" ht="67.7" customHeight="1" x14ac:dyDescent="0.2">
      <c r="A471" s="351"/>
      <c r="B471" s="217" t="s">
        <v>422</v>
      </c>
      <c r="C471" s="155" t="s">
        <v>153</v>
      </c>
      <c r="D471" s="586"/>
      <c r="E471" s="587"/>
      <c r="F471" s="586"/>
      <c r="G471" s="587"/>
      <c r="H471" s="586"/>
      <c r="I471" s="587"/>
      <c r="J471" s="586"/>
      <c r="K471" s="587"/>
      <c r="L471" s="586"/>
      <c r="M471" s="587"/>
      <c r="N471" s="586"/>
      <c r="O471" s="587"/>
      <c r="P471" s="586"/>
      <c r="Q471" s="587"/>
      <c r="R471" s="586"/>
      <c r="S471" s="587"/>
      <c r="T471" s="586"/>
      <c r="U471" s="587"/>
      <c r="V471" s="586"/>
      <c r="W471" s="587"/>
      <c r="X471" s="79" t="str">
        <f>IF(X466="na","na","")</f>
        <v/>
      </c>
      <c r="Y471" s="94">
        <f>IF(OR(D471="s",F471="s",H471="s",J471="s",L471="s",N471="s",P471="s",R471="s",T471="s",V471="s"), 0, IF(OR(D471="a",F471="a",H471="a",J471="a",L471="a",N471="a",P471="a",R471="a",T471="a",V471="a"),Z471,0))</f>
        <v>0</v>
      </c>
      <c r="Z471" s="338">
        <f>IF(X471="na",0,20)</f>
        <v>20</v>
      </c>
      <c r="AA471" s="195">
        <f t="shared" si="42"/>
        <v>0</v>
      </c>
      <c r="AB471" s="537"/>
      <c r="AD471" s="516" t="s">
        <v>285</v>
      </c>
    </row>
    <row r="472" spans="1:30" ht="67.7" customHeight="1" thickBot="1" x14ac:dyDescent="0.25">
      <c r="A472" s="342"/>
      <c r="B472" s="217" t="s">
        <v>742</v>
      </c>
      <c r="C472" s="119" t="s">
        <v>743</v>
      </c>
      <c r="D472" s="588"/>
      <c r="E472" s="589"/>
      <c r="F472" s="588"/>
      <c r="G472" s="589"/>
      <c r="H472" s="588"/>
      <c r="I472" s="589"/>
      <c r="J472" s="588"/>
      <c r="K472" s="589"/>
      <c r="L472" s="588"/>
      <c r="M472" s="589"/>
      <c r="N472" s="588"/>
      <c r="O472" s="589"/>
      <c r="P472" s="588"/>
      <c r="Q472" s="589"/>
      <c r="R472" s="588"/>
      <c r="S472" s="589"/>
      <c r="T472" s="588"/>
      <c r="U472" s="589"/>
      <c r="V472" s="588"/>
      <c r="W472" s="589"/>
      <c r="X472" s="79" t="str">
        <f>IF(X466="na","na","")</f>
        <v/>
      </c>
      <c r="Y472" s="94">
        <f>IF(OR(D472="s",F472="s",H472="s",J472="s",L472="s",N472="s",P472="s",R472="s",T472="s",V472="s"), 0, IF(OR(D472="a",F472="a",H472="a",J472="a",L472="a",N472="a",P472="a",R472="a",T472="a",V472="a"),Z472,0))</f>
        <v>0</v>
      </c>
      <c r="Z472" s="338">
        <f>IF(X472="na", 0,10)</f>
        <v>10</v>
      </c>
      <c r="AA472" s="195">
        <f t="shared" si="42"/>
        <v>0</v>
      </c>
      <c r="AB472" s="536"/>
      <c r="AD472" s="516"/>
    </row>
    <row r="473" spans="1:30" ht="30" customHeight="1" thickBot="1" x14ac:dyDescent="0.25">
      <c r="A473" s="342"/>
      <c r="B473" s="219"/>
      <c r="C473" s="154" t="s">
        <v>744</v>
      </c>
      <c r="D473" s="681"/>
      <c r="E473" s="670"/>
      <c r="F473" s="670"/>
      <c r="G473" s="670"/>
      <c r="H473" s="670"/>
      <c r="I473" s="670"/>
      <c r="J473" s="670"/>
      <c r="K473" s="670"/>
      <c r="L473" s="670"/>
      <c r="M473" s="670"/>
      <c r="N473" s="670"/>
      <c r="O473" s="670"/>
      <c r="P473" s="670"/>
      <c r="Q473" s="670"/>
      <c r="R473" s="670"/>
      <c r="S473" s="670"/>
      <c r="T473" s="670"/>
      <c r="U473" s="670"/>
      <c r="V473" s="670"/>
      <c r="W473" s="670"/>
      <c r="X473" s="670"/>
      <c r="Y473" s="670"/>
      <c r="Z473" s="671"/>
      <c r="AA473" s="195"/>
      <c r="AD473" s="516"/>
    </row>
    <row r="474" spans="1:30" ht="67.7" customHeight="1" x14ac:dyDescent="0.2">
      <c r="A474" s="351"/>
      <c r="B474" s="207" t="s">
        <v>745</v>
      </c>
      <c r="C474" s="155" t="s">
        <v>748</v>
      </c>
      <c r="D474" s="586"/>
      <c r="E474" s="587"/>
      <c r="F474" s="586"/>
      <c r="G474" s="587"/>
      <c r="H474" s="586"/>
      <c r="I474" s="587"/>
      <c r="J474" s="586"/>
      <c r="K474" s="587"/>
      <c r="L474" s="586"/>
      <c r="M474" s="587"/>
      <c r="N474" s="586"/>
      <c r="O474" s="587"/>
      <c r="P474" s="586"/>
      <c r="Q474" s="587"/>
      <c r="R474" s="586"/>
      <c r="S474" s="587"/>
      <c r="T474" s="586"/>
      <c r="U474" s="587"/>
      <c r="V474" s="586"/>
      <c r="W474" s="587"/>
      <c r="X474" s="81" t="str">
        <f>IF(X466="na","na","")</f>
        <v/>
      </c>
      <c r="Y474" s="94">
        <f t="shared" ref="Y474:Y475" si="43">IF(OR(D474="s",F474="s",H474="s",J474="s",L474="s",N474="s",P474="s",R474="s",T474="s",V474="s"), 0, IF(OR(D474="a",F474="a",H474="a",J474="a",L474="a",N474="a",P474="a",R474="a",T474="a",V474="a"),Z474,0))</f>
        <v>0</v>
      </c>
      <c r="Z474" s="338">
        <f>IF(X474="na",0,20)</f>
        <v>20</v>
      </c>
      <c r="AA474" s="195">
        <f>IF(OR(COUNTIF(D475:W476,"a")+COUNTIF(D475:W476,"s")+COUNTIF(X475:X476,"na")&gt;0),0,(COUNTIF(D474:W474,"a")+COUNTIF(D474:W474,"s")+COUNTIF(X474,"na")))</f>
        <v>0</v>
      </c>
      <c r="AB474" s="536"/>
      <c r="AD474" s="516"/>
    </row>
    <row r="475" spans="1:30" ht="88.5" customHeight="1" x14ac:dyDescent="0.2">
      <c r="A475" s="342"/>
      <c r="B475" s="412" t="s">
        <v>746</v>
      </c>
      <c r="C475" s="413" t="s">
        <v>749</v>
      </c>
      <c r="D475" s="586"/>
      <c r="E475" s="587"/>
      <c r="F475" s="586"/>
      <c r="G475" s="587"/>
      <c r="H475" s="586"/>
      <c r="I475" s="587"/>
      <c r="J475" s="586"/>
      <c r="K475" s="587"/>
      <c r="L475" s="586"/>
      <c r="M475" s="587"/>
      <c r="N475" s="586"/>
      <c r="O475" s="587"/>
      <c r="P475" s="586"/>
      <c r="Q475" s="587"/>
      <c r="R475" s="586"/>
      <c r="S475" s="587"/>
      <c r="T475" s="586"/>
      <c r="U475" s="587"/>
      <c r="V475" s="586"/>
      <c r="W475" s="587"/>
      <c r="X475" s="414"/>
      <c r="Y475" s="435">
        <f t="shared" si="43"/>
        <v>0</v>
      </c>
      <c r="Z475" s="338">
        <f>IF(X466="na",0,10)</f>
        <v>10</v>
      </c>
      <c r="AA475" s="195">
        <f>IF(OR(COUNTIF(D474:W474,"a")+COUNTIF(D474:W474,"s")+COUNTIF(X474:X474,"na")+COUNTIF(D476:W476,"a")+COUNTIF(D476:W476,"s")+COUNTIF(X476:X476,"na")&gt;0),0,(COUNTIF(D475:W475,"a")+COUNTIF(D475:W475,"s")+COUNTIF(X475,"na")))</f>
        <v>0</v>
      </c>
      <c r="AB475" s="536"/>
      <c r="AD475" s="516"/>
    </row>
    <row r="476" spans="1:30" ht="67.7" customHeight="1" thickBot="1" x14ac:dyDescent="0.25">
      <c r="A476" s="351"/>
      <c r="B476" s="412" t="s">
        <v>747</v>
      </c>
      <c r="C476" s="413" t="s">
        <v>750</v>
      </c>
      <c r="D476" s="600"/>
      <c r="E476" s="601"/>
      <c r="F476" s="600"/>
      <c r="G476" s="601"/>
      <c r="H476" s="600"/>
      <c r="I476" s="601"/>
      <c r="J476" s="600"/>
      <c r="K476" s="601"/>
      <c r="L476" s="600"/>
      <c r="M476" s="601"/>
      <c r="N476" s="600"/>
      <c r="O476" s="601"/>
      <c r="P476" s="600"/>
      <c r="Q476" s="601"/>
      <c r="R476" s="600"/>
      <c r="S476" s="601"/>
      <c r="T476" s="600"/>
      <c r="U476" s="601"/>
      <c r="V476" s="600"/>
      <c r="W476" s="601"/>
      <c r="X476" s="414"/>
      <c r="Y476" s="435">
        <f>IF(OR(D476="s",F476="s",H476="s",J476="s",L476="s",N476="s",P476="s",R476="s",T476="s",V476="s"), 0, IF(OR(D476="a",F476="a",H476="a",J476="a",L476="a",N476="a",P476="a",R476="a",T476="a",V476="a"),Z476,0))</f>
        <v>0</v>
      </c>
      <c r="Z476" s="338">
        <f>IF(X466="na",0,5)</f>
        <v>5</v>
      </c>
      <c r="AA476" s="195">
        <f>IF(OR(COUNTIF(D474:W475,"a")+COUNTIF(D474:W475,"s")+COUNTIF(X474:X475,"na")&gt;0),0,(COUNTIF(D476:W476,"a")+COUNTIF(D476:W476,"s")+COUNTIF(X476,"na")))</f>
        <v>0</v>
      </c>
      <c r="AB476" s="536"/>
      <c r="AD476" s="516"/>
    </row>
    <row r="477" spans="1:30" ht="21" customHeight="1" thickTop="1" thickBot="1" x14ac:dyDescent="0.25">
      <c r="A477" s="342"/>
      <c r="B477" s="47"/>
      <c r="C477" s="126"/>
      <c r="D477" s="597" t="s">
        <v>288</v>
      </c>
      <c r="E477" s="640"/>
      <c r="F477" s="640"/>
      <c r="G477" s="640"/>
      <c r="H477" s="640"/>
      <c r="I477" s="640"/>
      <c r="J477" s="640"/>
      <c r="K477" s="640"/>
      <c r="L477" s="640"/>
      <c r="M477" s="640"/>
      <c r="N477" s="640"/>
      <c r="O477" s="640"/>
      <c r="P477" s="640"/>
      <c r="Q477" s="640"/>
      <c r="R477" s="640"/>
      <c r="S477" s="640"/>
      <c r="T477" s="640"/>
      <c r="U477" s="640"/>
      <c r="V477" s="640"/>
      <c r="W477" s="640"/>
      <c r="X477" s="641"/>
      <c r="Y477" s="267">
        <f>SUM(Y466:Y476)</f>
        <v>0</v>
      </c>
      <c r="Z477" s="339">
        <f>SUM(Z466:Z474)</f>
        <v>140</v>
      </c>
      <c r="AA477" s="195"/>
      <c r="AD477" s="516"/>
    </row>
    <row r="478" spans="1:30" ht="21" customHeight="1" thickBot="1" x14ac:dyDescent="0.25">
      <c r="A478" s="328"/>
      <c r="B478" s="287"/>
      <c r="C478" s="288"/>
      <c r="D478" s="584"/>
      <c r="E478" s="585"/>
      <c r="F478" s="673">
        <f>IF(X466="na",0,60)</f>
        <v>60</v>
      </c>
      <c r="G478" s="674"/>
      <c r="H478" s="674"/>
      <c r="I478" s="674"/>
      <c r="J478" s="674"/>
      <c r="K478" s="674"/>
      <c r="L478" s="674"/>
      <c r="M478" s="674"/>
      <c r="N478" s="674"/>
      <c r="O478" s="674"/>
      <c r="P478" s="674"/>
      <c r="Q478" s="674"/>
      <c r="R478" s="674"/>
      <c r="S478" s="674"/>
      <c r="T478" s="674"/>
      <c r="U478" s="674"/>
      <c r="V478" s="674"/>
      <c r="W478" s="674"/>
      <c r="X478" s="674"/>
      <c r="Y478" s="674"/>
      <c r="Z478" s="675"/>
      <c r="AA478" s="195"/>
      <c r="AD478" s="516"/>
    </row>
    <row r="479" spans="1:30" ht="33" customHeight="1" thickBot="1" x14ac:dyDescent="0.25">
      <c r="A479" s="321"/>
      <c r="B479" s="235">
        <v>6000</v>
      </c>
      <c r="C479" s="666" t="s">
        <v>300</v>
      </c>
      <c r="D479" s="667"/>
      <c r="E479" s="667"/>
      <c r="F479" s="667"/>
      <c r="G479" s="667"/>
      <c r="H479" s="667"/>
      <c r="I479" s="667"/>
      <c r="J479" s="667"/>
      <c r="K479" s="667"/>
      <c r="L479" s="667"/>
      <c r="M479" s="667"/>
      <c r="N479" s="667"/>
      <c r="O479" s="667"/>
      <c r="P479" s="667"/>
      <c r="Q479" s="667"/>
      <c r="R479" s="667"/>
      <c r="S479" s="667"/>
      <c r="T479" s="667"/>
      <c r="U479" s="667"/>
      <c r="V479" s="667"/>
      <c r="W479" s="667"/>
      <c r="X479" s="667"/>
      <c r="Y479" s="667"/>
      <c r="Z479" s="668"/>
      <c r="AA479" s="45"/>
      <c r="AD479" s="516"/>
    </row>
    <row r="480" spans="1:30" ht="30" customHeight="1" thickBot="1" x14ac:dyDescent="0.25">
      <c r="A480" s="342"/>
      <c r="B480" s="221">
        <v>6100</v>
      </c>
      <c r="C480" s="140" t="s">
        <v>156</v>
      </c>
      <c r="D480" s="12"/>
      <c r="E480" s="11"/>
      <c r="F480" s="12"/>
      <c r="G480" s="13"/>
      <c r="H480" s="16" t="s">
        <v>287</v>
      </c>
      <c r="I480" s="11"/>
      <c r="J480" s="16" t="s">
        <v>287</v>
      </c>
      <c r="K480" s="13"/>
      <c r="L480" s="10"/>
      <c r="M480" s="11"/>
      <c r="N480" s="12"/>
      <c r="O480" s="13"/>
      <c r="P480" s="10"/>
      <c r="Q480" s="11"/>
      <c r="R480" s="12"/>
      <c r="S480" s="13"/>
      <c r="T480" s="10"/>
      <c r="U480" s="11"/>
      <c r="V480" s="12"/>
      <c r="W480" s="13"/>
      <c r="X480" s="17"/>
      <c r="Y480" s="17"/>
      <c r="Z480" s="340"/>
      <c r="AA480" s="45"/>
      <c r="AD480" s="516"/>
    </row>
    <row r="481" spans="1:30" ht="27.95" customHeight="1" x14ac:dyDescent="0.2">
      <c r="A481" s="342"/>
      <c r="B481" s="207" t="s">
        <v>301</v>
      </c>
      <c r="C481" s="148" t="s">
        <v>157</v>
      </c>
      <c r="D481" s="595"/>
      <c r="E481" s="596"/>
      <c r="F481" s="595"/>
      <c r="G481" s="596"/>
      <c r="H481" s="595"/>
      <c r="I481" s="596"/>
      <c r="J481" s="595"/>
      <c r="K481" s="596"/>
      <c r="L481" s="595"/>
      <c r="M481" s="596"/>
      <c r="N481" s="595"/>
      <c r="O481" s="596"/>
      <c r="P481" s="595"/>
      <c r="Q481" s="596"/>
      <c r="R481" s="595"/>
      <c r="S481" s="596"/>
      <c r="T481" s="595"/>
      <c r="U481" s="596"/>
      <c r="V481" s="595"/>
      <c r="W481" s="596"/>
      <c r="X481" s="44"/>
      <c r="Y481" s="96">
        <f t="shared" ref="Y481:Y486" si="44">IF(OR(D481="s",F481="s",H481="s",J481="s",L481="s",N481="s",P481="s",R481="s",T481="s",V481="s"), 0, IF(OR(D481="a",F481="a",H481="a",J481="a",L481="a",N481="a",P481="a",R481="a",T481="a",V481="a"),Z481,0))</f>
        <v>0</v>
      </c>
      <c r="Z481" s="341">
        <v>10</v>
      </c>
      <c r="AA481" s="45">
        <f t="shared" ref="AA481:AA486" si="45">COUNTIF(D481:W481,"a")+COUNTIF(D481:W481,"s")</f>
        <v>0</v>
      </c>
      <c r="AB481" s="536"/>
      <c r="AD481" s="516" t="s">
        <v>285</v>
      </c>
    </row>
    <row r="482" spans="1:30" ht="27.95" customHeight="1" x14ac:dyDescent="0.2">
      <c r="A482" s="342"/>
      <c r="B482" s="217" t="s">
        <v>141</v>
      </c>
      <c r="C482" s="131" t="s">
        <v>158</v>
      </c>
      <c r="D482" s="586"/>
      <c r="E482" s="587"/>
      <c r="F482" s="586"/>
      <c r="G482" s="587"/>
      <c r="H482" s="586"/>
      <c r="I482" s="587"/>
      <c r="J482" s="586"/>
      <c r="K482" s="587"/>
      <c r="L482" s="586"/>
      <c r="M482" s="587"/>
      <c r="N482" s="586"/>
      <c r="O482" s="587"/>
      <c r="P482" s="586"/>
      <c r="Q482" s="587"/>
      <c r="R482" s="586"/>
      <c r="S482" s="587"/>
      <c r="T482" s="586"/>
      <c r="U482" s="587"/>
      <c r="V482" s="586"/>
      <c r="W482" s="587"/>
      <c r="X482" s="44"/>
      <c r="Y482" s="94">
        <f t="shared" si="44"/>
        <v>0</v>
      </c>
      <c r="Z482" s="338">
        <v>10</v>
      </c>
      <c r="AA482" s="45">
        <f t="shared" si="45"/>
        <v>0</v>
      </c>
      <c r="AB482" s="536"/>
      <c r="AD482" s="516" t="s">
        <v>285</v>
      </c>
    </row>
    <row r="483" spans="1:30" ht="27.95" customHeight="1" x14ac:dyDescent="0.2">
      <c r="A483" s="342"/>
      <c r="B483" s="210" t="s">
        <v>370</v>
      </c>
      <c r="C483" s="126" t="s">
        <v>376</v>
      </c>
      <c r="D483" s="586"/>
      <c r="E483" s="587"/>
      <c r="F483" s="586"/>
      <c r="G483" s="587"/>
      <c r="H483" s="586"/>
      <c r="I483" s="587"/>
      <c r="J483" s="586"/>
      <c r="K483" s="587"/>
      <c r="L483" s="586"/>
      <c r="M483" s="587"/>
      <c r="N483" s="586"/>
      <c r="O483" s="587"/>
      <c r="P483" s="586"/>
      <c r="Q483" s="587"/>
      <c r="R483" s="586"/>
      <c r="S483" s="587"/>
      <c r="T483" s="586"/>
      <c r="U483" s="587"/>
      <c r="V483" s="586"/>
      <c r="W483" s="587"/>
      <c r="X483" s="44"/>
      <c r="Y483" s="94">
        <f t="shared" si="44"/>
        <v>0</v>
      </c>
      <c r="Z483" s="338">
        <v>10</v>
      </c>
      <c r="AA483" s="45">
        <f t="shared" si="45"/>
        <v>0</v>
      </c>
      <c r="AB483" s="536"/>
      <c r="AD483" s="516" t="s">
        <v>285</v>
      </c>
    </row>
    <row r="484" spans="1:30" ht="45" customHeight="1" x14ac:dyDescent="0.2">
      <c r="A484" s="342"/>
      <c r="B484" s="210" t="s">
        <v>371</v>
      </c>
      <c r="C484" s="126" t="s">
        <v>177</v>
      </c>
      <c r="D484" s="586"/>
      <c r="E484" s="587"/>
      <c r="F484" s="586"/>
      <c r="G484" s="587"/>
      <c r="H484" s="586"/>
      <c r="I484" s="587"/>
      <c r="J484" s="586"/>
      <c r="K484" s="587"/>
      <c r="L484" s="586"/>
      <c r="M484" s="587"/>
      <c r="N484" s="586"/>
      <c r="O484" s="587"/>
      <c r="P484" s="586"/>
      <c r="Q484" s="587"/>
      <c r="R484" s="586"/>
      <c r="S484" s="587"/>
      <c r="T484" s="586"/>
      <c r="U484" s="587"/>
      <c r="V484" s="586"/>
      <c r="W484" s="587"/>
      <c r="X484" s="44"/>
      <c r="Y484" s="94">
        <f t="shared" si="44"/>
        <v>0</v>
      </c>
      <c r="Z484" s="338">
        <v>20</v>
      </c>
      <c r="AA484" s="45">
        <f t="shared" si="45"/>
        <v>0</v>
      </c>
      <c r="AB484" s="536"/>
      <c r="AD484" s="516" t="s">
        <v>285</v>
      </c>
    </row>
    <row r="485" spans="1:30" ht="27.95" customHeight="1" x14ac:dyDescent="0.2">
      <c r="A485" s="342"/>
      <c r="B485" s="217" t="s">
        <v>372</v>
      </c>
      <c r="C485" s="131" t="s">
        <v>178</v>
      </c>
      <c r="D485" s="586"/>
      <c r="E485" s="587"/>
      <c r="F485" s="586"/>
      <c r="G485" s="587"/>
      <c r="H485" s="586"/>
      <c r="I485" s="587"/>
      <c r="J485" s="586"/>
      <c r="K485" s="587"/>
      <c r="L485" s="586"/>
      <c r="M485" s="587"/>
      <c r="N485" s="586"/>
      <c r="O485" s="587"/>
      <c r="P485" s="586"/>
      <c r="Q485" s="587"/>
      <c r="R485" s="586"/>
      <c r="S485" s="587"/>
      <c r="T485" s="586"/>
      <c r="U485" s="587"/>
      <c r="V485" s="586"/>
      <c r="W485" s="587"/>
      <c r="X485" s="44"/>
      <c r="Y485" s="94">
        <f t="shared" si="44"/>
        <v>0</v>
      </c>
      <c r="Z485" s="338">
        <v>10</v>
      </c>
      <c r="AA485" s="45">
        <f t="shared" si="45"/>
        <v>0</v>
      </c>
      <c r="AB485" s="536"/>
      <c r="AD485" s="516" t="s">
        <v>285</v>
      </c>
    </row>
    <row r="486" spans="1:30" ht="27.95" customHeight="1" thickBot="1" x14ac:dyDescent="0.2">
      <c r="A486" s="342"/>
      <c r="B486" s="217" t="s">
        <v>18</v>
      </c>
      <c r="C486" s="131" t="s">
        <v>227</v>
      </c>
      <c r="D486" s="555"/>
      <c r="E486" s="556"/>
      <c r="F486" s="555"/>
      <c r="G486" s="556"/>
      <c r="H486" s="555"/>
      <c r="I486" s="556"/>
      <c r="J486" s="555"/>
      <c r="K486" s="556"/>
      <c r="L486" s="555"/>
      <c r="M486" s="556"/>
      <c r="N486" s="555"/>
      <c r="O486" s="556"/>
      <c r="P486" s="555"/>
      <c r="Q486" s="556"/>
      <c r="R486" s="555"/>
      <c r="S486" s="556"/>
      <c r="T486" s="555"/>
      <c r="U486" s="556"/>
      <c r="V486" s="555"/>
      <c r="W486" s="556"/>
      <c r="X486" s="44"/>
      <c r="Y486" s="94">
        <f t="shared" si="44"/>
        <v>0</v>
      </c>
      <c r="Z486" s="338">
        <v>10</v>
      </c>
      <c r="AA486" s="45">
        <f t="shared" si="45"/>
        <v>0</v>
      </c>
      <c r="AB486" s="536"/>
      <c r="AD486" s="516" t="s">
        <v>285</v>
      </c>
    </row>
    <row r="487" spans="1:30" ht="21" customHeight="1" thickTop="1" thickBot="1" x14ac:dyDescent="0.25">
      <c r="A487" s="342"/>
      <c r="B487" s="83"/>
      <c r="C487" s="150"/>
      <c r="D487" s="597" t="s">
        <v>288</v>
      </c>
      <c r="E487" s="598"/>
      <c r="F487" s="598"/>
      <c r="G487" s="598"/>
      <c r="H487" s="598"/>
      <c r="I487" s="598"/>
      <c r="J487" s="598"/>
      <c r="K487" s="598"/>
      <c r="L487" s="598"/>
      <c r="M487" s="598"/>
      <c r="N487" s="598"/>
      <c r="O487" s="598"/>
      <c r="P487" s="598"/>
      <c r="Q487" s="598"/>
      <c r="R487" s="598"/>
      <c r="S487" s="598"/>
      <c r="T487" s="598"/>
      <c r="U487" s="598"/>
      <c r="V487" s="598"/>
      <c r="W487" s="598"/>
      <c r="X487" s="599"/>
      <c r="Y487" s="85">
        <f>SUM(Y481:Y486)</f>
        <v>0</v>
      </c>
      <c r="Z487" s="339">
        <f>SUM(Z481:Z486)</f>
        <v>70</v>
      </c>
      <c r="AA487" s="45"/>
      <c r="AD487" s="516"/>
    </row>
    <row r="488" spans="1:30" ht="21" customHeight="1" thickBot="1" x14ac:dyDescent="0.25">
      <c r="A488" s="328"/>
      <c r="B488" s="173"/>
      <c r="C488" s="285"/>
      <c r="D488" s="584"/>
      <c r="E488" s="585"/>
      <c r="F488" s="679">
        <v>60</v>
      </c>
      <c r="G488" s="591"/>
      <c r="H488" s="591"/>
      <c r="I488" s="591"/>
      <c r="J488" s="591"/>
      <c r="K488" s="591"/>
      <c r="L488" s="591"/>
      <c r="M488" s="591"/>
      <c r="N488" s="591"/>
      <c r="O488" s="591"/>
      <c r="P488" s="591"/>
      <c r="Q488" s="591"/>
      <c r="R488" s="591"/>
      <c r="S488" s="591"/>
      <c r="T488" s="591"/>
      <c r="U488" s="591"/>
      <c r="V488" s="591"/>
      <c r="W488" s="591"/>
      <c r="X488" s="591"/>
      <c r="Y488" s="591"/>
      <c r="Z488" s="592"/>
      <c r="AA488" s="45"/>
      <c r="AD488" s="516"/>
    </row>
    <row r="489" spans="1:30" ht="30" customHeight="1" thickBot="1" x14ac:dyDescent="0.25">
      <c r="A489" s="321"/>
      <c r="B489" s="356" t="s">
        <v>159</v>
      </c>
      <c r="C489" s="160" t="s">
        <v>160</v>
      </c>
      <c r="D489" s="416" t="s">
        <v>287</v>
      </c>
      <c r="E489" s="54"/>
      <c r="F489" s="416" t="s">
        <v>287</v>
      </c>
      <c r="G489" s="54"/>
      <c r="H489" s="416" t="s">
        <v>287</v>
      </c>
      <c r="I489" s="167"/>
      <c r="J489" s="416"/>
      <c r="K489" s="171"/>
      <c r="L489" s="168"/>
      <c r="M489" s="167"/>
      <c r="N489" s="170"/>
      <c r="O489" s="171"/>
      <c r="P489" s="168"/>
      <c r="Q489" s="167"/>
      <c r="R489" s="170"/>
      <c r="S489" s="171"/>
      <c r="T489" s="168"/>
      <c r="U489" s="167"/>
      <c r="V489" s="170"/>
      <c r="W489" s="171"/>
      <c r="X489" s="172"/>
      <c r="Y489" s="172"/>
      <c r="Z489" s="335"/>
      <c r="AA489" s="45"/>
      <c r="AD489" s="516"/>
    </row>
    <row r="490" spans="1:30" ht="45" customHeight="1" x14ac:dyDescent="0.2">
      <c r="A490" s="342"/>
      <c r="B490" s="207" t="s">
        <v>161</v>
      </c>
      <c r="C490" s="148" t="s">
        <v>277</v>
      </c>
      <c r="D490" s="595"/>
      <c r="E490" s="596"/>
      <c r="F490" s="595"/>
      <c r="G490" s="596"/>
      <c r="H490" s="595"/>
      <c r="I490" s="596"/>
      <c r="J490" s="595"/>
      <c r="K490" s="596"/>
      <c r="L490" s="595"/>
      <c r="M490" s="596"/>
      <c r="N490" s="595"/>
      <c r="O490" s="596"/>
      <c r="P490" s="595"/>
      <c r="Q490" s="596"/>
      <c r="R490" s="595"/>
      <c r="S490" s="596"/>
      <c r="T490" s="595"/>
      <c r="U490" s="596"/>
      <c r="V490" s="595"/>
      <c r="W490" s="596"/>
      <c r="X490" s="44"/>
      <c r="Y490" s="96">
        <f t="shared" ref="Y490:Y497" si="46">IF(OR(D490="s",F490="s",H490="s",J490="s",L490="s",N490="s",P490="s",R490="s",T490="s",V490="s"), 0, IF(OR(D490="a",F490="a",H490="a",J490="a",L490="a",N490="a",P490="a",R490="a",T490="a",V490="a"),Z490,0))</f>
        <v>0</v>
      </c>
      <c r="Z490" s="341">
        <v>10</v>
      </c>
      <c r="AA490" s="45">
        <f t="shared" ref="AA490:AA497" si="47">COUNTIF(D490:W490,"a")+COUNTIF(D490:W490,"s")</f>
        <v>0</v>
      </c>
      <c r="AB490" s="536"/>
      <c r="AD490" s="516" t="s">
        <v>285</v>
      </c>
    </row>
    <row r="491" spans="1:30" ht="27.95" customHeight="1" x14ac:dyDescent="0.2">
      <c r="A491" s="342"/>
      <c r="B491" s="217" t="s">
        <v>162</v>
      </c>
      <c r="C491" s="131" t="s">
        <v>163</v>
      </c>
      <c r="D491" s="586"/>
      <c r="E491" s="587"/>
      <c r="F491" s="586"/>
      <c r="G491" s="587"/>
      <c r="H491" s="586"/>
      <c r="I491" s="587"/>
      <c r="J491" s="586"/>
      <c r="K491" s="587"/>
      <c r="L491" s="586"/>
      <c r="M491" s="587"/>
      <c r="N491" s="586"/>
      <c r="O491" s="587"/>
      <c r="P491" s="586"/>
      <c r="Q491" s="587"/>
      <c r="R491" s="586"/>
      <c r="S491" s="587"/>
      <c r="T491" s="586"/>
      <c r="U491" s="587"/>
      <c r="V491" s="586"/>
      <c r="W491" s="587"/>
      <c r="X491" s="44"/>
      <c r="Y491" s="94">
        <f t="shared" si="46"/>
        <v>0</v>
      </c>
      <c r="Z491" s="338">
        <v>10</v>
      </c>
      <c r="AA491" s="45">
        <f t="shared" si="47"/>
        <v>0</v>
      </c>
      <c r="AB491" s="536"/>
      <c r="AD491" s="516"/>
    </row>
    <row r="492" spans="1:30" ht="45" customHeight="1" x14ac:dyDescent="0.2">
      <c r="A492" s="342"/>
      <c r="B492" s="210" t="s">
        <v>164</v>
      </c>
      <c r="C492" s="126" t="s">
        <v>165</v>
      </c>
      <c r="D492" s="586"/>
      <c r="E492" s="587"/>
      <c r="F492" s="586"/>
      <c r="G492" s="587"/>
      <c r="H492" s="586"/>
      <c r="I492" s="587"/>
      <c r="J492" s="586"/>
      <c r="K492" s="587"/>
      <c r="L492" s="586"/>
      <c r="M492" s="587"/>
      <c r="N492" s="586"/>
      <c r="O492" s="587"/>
      <c r="P492" s="586"/>
      <c r="Q492" s="587"/>
      <c r="R492" s="586"/>
      <c r="S492" s="587"/>
      <c r="T492" s="586"/>
      <c r="U492" s="587"/>
      <c r="V492" s="586"/>
      <c r="W492" s="587"/>
      <c r="X492" s="44"/>
      <c r="Y492" s="94">
        <f t="shared" si="46"/>
        <v>0</v>
      </c>
      <c r="Z492" s="338">
        <v>10</v>
      </c>
      <c r="AA492" s="45">
        <f t="shared" si="47"/>
        <v>0</v>
      </c>
      <c r="AB492" s="536"/>
      <c r="AD492" s="516"/>
    </row>
    <row r="493" spans="1:30" ht="45" customHeight="1" x14ac:dyDescent="0.2">
      <c r="A493" s="342"/>
      <c r="B493" s="210" t="s">
        <v>166</v>
      </c>
      <c r="C493" s="126" t="s">
        <v>208</v>
      </c>
      <c r="D493" s="586"/>
      <c r="E493" s="587"/>
      <c r="F493" s="586"/>
      <c r="G493" s="587"/>
      <c r="H493" s="586"/>
      <c r="I493" s="587"/>
      <c r="J493" s="586"/>
      <c r="K493" s="587"/>
      <c r="L493" s="586"/>
      <c r="M493" s="587"/>
      <c r="N493" s="586"/>
      <c r="O493" s="587"/>
      <c r="P493" s="586"/>
      <c r="Q493" s="587"/>
      <c r="R493" s="586"/>
      <c r="S493" s="587"/>
      <c r="T493" s="586"/>
      <c r="U493" s="587"/>
      <c r="V493" s="586"/>
      <c r="W493" s="587"/>
      <c r="X493" s="44"/>
      <c r="Y493" s="94">
        <f t="shared" si="46"/>
        <v>0</v>
      </c>
      <c r="Z493" s="338">
        <v>5</v>
      </c>
      <c r="AA493" s="45">
        <f t="shared" si="47"/>
        <v>0</v>
      </c>
      <c r="AB493" s="536"/>
      <c r="AD493" s="516"/>
    </row>
    <row r="494" spans="1:30" ht="45" customHeight="1" x14ac:dyDescent="0.2">
      <c r="A494" s="342"/>
      <c r="B494" s="217" t="s">
        <v>209</v>
      </c>
      <c r="C494" s="131" t="s">
        <v>210</v>
      </c>
      <c r="D494" s="586"/>
      <c r="E494" s="587"/>
      <c r="F494" s="586"/>
      <c r="G494" s="587"/>
      <c r="H494" s="586"/>
      <c r="I494" s="587"/>
      <c r="J494" s="586"/>
      <c r="K494" s="587"/>
      <c r="L494" s="586"/>
      <c r="M494" s="587"/>
      <c r="N494" s="586"/>
      <c r="O494" s="587"/>
      <c r="P494" s="586"/>
      <c r="Q494" s="587"/>
      <c r="R494" s="586"/>
      <c r="S494" s="587"/>
      <c r="T494" s="586"/>
      <c r="U494" s="587"/>
      <c r="V494" s="586"/>
      <c r="W494" s="587"/>
      <c r="X494" s="44"/>
      <c r="Y494" s="94">
        <f t="shared" si="46"/>
        <v>0</v>
      </c>
      <c r="Z494" s="338">
        <v>10</v>
      </c>
      <c r="AA494" s="45">
        <f t="shared" si="47"/>
        <v>0</v>
      </c>
      <c r="AB494" s="536"/>
      <c r="AD494" s="516" t="s">
        <v>285</v>
      </c>
    </row>
    <row r="495" spans="1:30" ht="27.95" customHeight="1" x14ac:dyDescent="0.15">
      <c r="A495" s="342"/>
      <c r="B495" s="210" t="s">
        <v>512</v>
      </c>
      <c r="C495" s="150" t="s">
        <v>69</v>
      </c>
      <c r="D495" s="555"/>
      <c r="E495" s="556"/>
      <c r="F495" s="555"/>
      <c r="G495" s="556"/>
      <c r="H495" s="555"/>
      <c r="I495" s="556"/>
      <c r="J495" s="555"/>
      <c r="K495" s="556"/>
      <c r="L495" s="555"/>
      <c r="M495" s="556"/>
      <c r="N495" s="555"/>
      <c r="O495" s="556"/>
      <c r="P495" s="555"/>
      <c r="Q495" s="556"/>
      <c r="R495" s="555"/>
      <c r="S495" s="556"/>
      <c r="T495" s="555"/>
      <c r="U495" s="556"/>
      <c r="V495" s="555"/>
      <c r="W495" s="556"/>
      <c r="X495" s="44"/>
      <c r="Y495" s="94">
        <f t="shared" si="46"/>
        <v>0</v>
      </c>
      <c r="Z495" s="338">
        <v>10</v>
      </c>
      <c r="AA495" s="45">
        <f t="shared" si="47"/>
        <v>0</v>
      </c>
      <c r="AB495" s="536"/>
      <c r="AD495" s="516"/>
    </row>
    <row r="496" spans="1:30" ht="45" customHeight="1" x14ac:dyDescent="0.15">
      <c r="A496" s="342"/>
      <c r="B496" s="217" t="s">
        <v>70</v>
      </c>
      <c r="C496" s="131" t="s">
        <v>167</v>
      </c>
      <c r="D496" s="555"/>
      <c r="E496" s="556"/>
      <c r="F496" s="555"/>
      <c r="G496" s="556"/>
      <c r="H496" s="555"/>
      <c r="I496" s="556"/>
      <c r="J496" s="555"/>
      <c r="K496" s="556"/>
      <c r="L496" s="555"/>
      <c r="M496" s="556"/>
      <c r="N496" s="555"/>
      <c r="O496" s="556"/>
      <c r="P496" s="555"/>
      <c r="Q496" s="556"/>
      <c r="R496" s="555"/>
      <c r="S496" s="556"/>
      <c r="T496" s="555"/>
      <c r="U496" s="556"/>
      <c r="V496" s="555"/>
      <c r="W496" s="556"/>
      <c r="X496" s="44"/>
      <c r="Y496" s="94">
        <f t="shared" si="46"/>
        <v>0</v>
      </c>
      <c r="Z496" s="338">
        <v>10</v>
      </c>
      <c r="AA496" s="45">
        <f t="shared" si="47"/>
        <v>0</v>
      </c>
      <c r="AB496" s="536"/>
      <c r="AD496" s="516" t="s">
        <v>285</v>
      </c>
    </row>
    <row r="497" spans="1:30" ht="45" customHeight="1" thickBot="1" x14ac:dyDescent="0.2">
      <c r="A497" s="342"/>
      <c r="B497" s="210" t="s">
        <v>168</v>
      </c>
      <c r="C497" s="126" t="s">
        <v>435</v>
      </c>
      <c r="D497" s="564"/>
      <c r="E497" s="565"/>
      <c r="F497" s="564"/>
      <c r="G497" s="565"/>
      <c r="H497" s="564"/>
      <c r="I497" s="565"/>
      <c r="J497" s="564"/>
      <c r="K497" s="565"/>
      <c r="L497" s="564"/>
      <c r="M497" s="565"/>
      <c r="N497" s="564"/>
      <c r="O497" s="565"/>
      <c r="P497" s="564"/>
      <c r="Q497" s="565"/>
      <c r="R497" s="564"/>
      <c r="S497" s="565"/>
      <c r="T497" s="564"/>
      <c r="U497" s="565"/>
      <c r="V497" s="564"/>
      <c r="W497" s="565"/>
      <c r="X497" s="44"/>
      <c r="Y497" s="94">
        <f t="shared" si="46"/>
        <v>0</v>
      </c>
      <c r="Z497" s="338">
        <v>10</v>
      </c>
      <c r="AA497" s="45">
        <f t="shared" si="47"/>
        <v>0</v>
      </c>
      <c r="AB497" s="536"/>
      <c r="AD497" s="516"/>
    </row>
    <row r="498" spans="1:30" ht="21" customHeight="1" thickTop="1" thickBot="1" x14ac:dyDescent="0.25">
      <c r="A498" s="342"/>
      <c r="B498" s="83"/>
      <c r="C498" s="150"/>
      <c r="D498" s="597" t="s">
        <v>288</v>
      </c>
      <c r="E498" s="598"/>
      <c r="F498" s="598"/>
      <c r="G498" s="598"/>
      <c r="H498" s="598"/>
      <c r="I498" s="598"/>
      <c r="J498" s="598"/>
      <c r="K498" s="598"/>
      <c r="L498" s="598"/>
      <c r="M498" s="598"/>
      <c r="N498" s="598"/>
      <c r="O498" s="598"/>
      <c r="P498" s="598"/>
      <c r="Q498" s="598"/>
      <c r="R498" s="598"/>
      <c r="S498" s="598"/>
      <c r="T498" s="598"/>
      <c r="U498" s="598"/>
      <c r="V498" s="598"/>
      <c r="W498" s="598"/>
      <c r="X498" s="599"/>
      <c r="Y498" s="85">
        <f>SUM(Y490:Y497)</f>
        <v>0</v>
      </c>
      <c r="Z498" s="339">
        <f>SUM(Z490:Z497)</f>
        <v>75</v>
      </c>
      <c r="AA498" s="45"/>
      <c r="AD498" s="516"/>
    </row>
    <row r="499" spans="1:30" ht="21" customHeight="1" thickBot="1" x14ac:dyDescent="0.25">
      <c r="A499" s="328"/>
      <c r="B499" s="173"/>
      <c r="C499" s="285"/>
      <c r="D499" s="584"/>
      <c r="E499" s="585"/>
      <c r="F499" s="676">
        <v>30</v>
      </c>
      <c r="G499" s="677"/>
      <c r="H499" s="677"/>
      <c r="I499" s="677"/>
      <c r="J499" s="677"/>
      <c r="K499" s="677"/>
      <c r="L499" s="677"/>
      <c r="M499" s="677"/>
      <c r="N499" s="677"/>
      <c r="O499" s="677"/>
      <c r="P499" s="677"/>
      <c r="Q499" s="677"/>
      <c r="R499" s="677"/>
      <c r="S499" s="677"/>
      <c r="T499" s="677"/>
      <c r="U499" s="677"/>
      <c r="V499" s="677"/>
      <c r="W499" s="677"/>
      <c r="X499" s="677"/>
      <c r="Y499" s="677"/>
      <c r="Z499" s="678"/>
      <c r="AA499" s="45"/>
      <c r="AD499" s="516"/>
    </row>
    <row r="500" spans="1:30" ht="30" customHeight="1" thickBot="1" x14ac:dyDescent="0.25">
      <c r="A500" s="321"/>
      <c r="B500" s="215">
        <v>6200</v>
      </c>
      <c r="C500" s="279" t="s">
        <v>186</v>
      </c>
      <c r="D500" s="289"/>
      <c r="E500" s="290"/>
      <c r="F500" s="289"/>
      <c r="G500" s="290"/>
      <c r="H500" s="416" t="s">
        <v>287</v>
      </c>
      <c r="I500" s="290"/>
      <c r="J500" s="289"/>
      <c r="K500" s="290"/>
      <c r="L500" s="289"/>
      <c r="M500" s="290"/>
      <c r="N500" s="289"/>
      <c r="O500" s="290"/>
      <c r="P500" s="416" t="s">
        <v>287</v>
      </c>
      <c r="Q500" s="290"/>
      <c r="R500" s="289"/>
      <c r="S500" s="290"/>
      <c r="T500" s="289"/>
      <c r="U500" s="290"/>
      <c r="V500" s="289"/>
      <c r="W500" s="290"/>
      <c r="X500" s="172"/>
      <c r="Y500" s="291"/>
      <c r="Z500" s="254"/>
      <c r="AA500" s="45"/>
      <c r="AD500" s="516"/>
    </row>
    <row r="501" spans="1:30" ht="45" customHeight="1" x14ac:dyDescent="0.2">
      <c r="A501" s="342"/>
      <c r="B501" s="207" t="s">
        <v>225</v>
      </c>
      <c r="C501" s="159" t="s">
        <v>120</v>
      </c>
      <c r="D501" s="595"/>
      <c r="E501" s="596"/>
      <c r="F501" s="595"/>
      <c r="G501" s="596"/>
      <c r="H501" s="595"/>
      <c r="I501" s="596"/>
      <c r="J501" s="595"/>
      <c r="K501" s="596"/>
      <c r="L501" s="595"/>
      <c r="M501" s="596"/>
      <c r="N501" s="595"/>
      <c r="O501" s="596"/>
      <c r="P501" s="595"/>
      <c r="Q501" s="596"/>
      <c r="R501" s="595"/>
      <c r="S501" s="596"/>
      <c r="T501" s="595"/>
      <c r="U501" s="596"/>
      <c r="V501" s="595"/>
      <c r="W501" s="596"/>
      <c r="X501" s="103"/>
      <c r="Y501" s="94">
        <f t="shared" ref="Y501:Y510" si="48">IF(OR(D501="s",F501="s",H501="s",J501="s",L501="s",N501="s",P501="s",R501="s",T501="s",V501="s"), 0, IF(OR(D501="a",F501="a",H501="a",J501="a",L501="a",N501="a",P501="a",R501="a",T501="a",V501="a"),Z501,0))</f>
        <v>0</v>
      </c>
      <c r="Z501" s="338">
        <v>10</v>
      </c>
      <c r="AA501" s="45">
        <f t="shared" ref="AA501:AA508" si="49">COUNTIF(D501:W501,"a")+COUNTIF(D501:W501,"s")</f>
        <v>0</v>
      </c>
      <c r="AB501" s="536"/>
      <c r="AD501" s="516" t="s">
        <v>285</v>
      </c>
    </row>
    <row r="502" spans="1:30" ht="27.95" customHeight="1" x14ac:dyDescent="0.2">
      <c r="A502" s="342"/>
      <c r="B502" s="207" t="s">
        <v>226</v>
      </c>
      <c r="C502" s="132" t="s">
        <v>296</v>
      </c>
      <c r="D502" s="586"/>
      <c r="E502" s="587"/>
      <c r="F502" s="586"/>
      <c r="G502" s="587"/>
      <c r="H502" s="586"/>
      <c r="I502" s="587"/>
      <c r="J502" s="586"/>
      <c r="K502" s="587"/>
      <c r="L502" s="586"/>
      <c r="M502" s="587"/>
      <c r="N502" s="586"/>
      <c r="O502" s="587"/>
      <c r="P502" s="586"/>
      <c r="Q502" s="587"/>
      <c r="R502" s="586"/>
      <c r="S502" s="587"/>
      <c r="T502" s="586"/>
      <c r="U502" s="587"/>
      <c r="V502" s="586"/>
      <c r="W502" s="587"/>
      <c r="X502" s="103"/>
      <c r="Y502" s="94">
        <f t="shared" si="48"/>
        <v>0</v>
      </c>
      <c r="Z502" s="338">
        <v>5</v>
      </c>
      <c r="AA502" s="45">
        <f t="shared" si="49"/>
        <v>0</v>
      </c>
      <c r="AB502" s="536"/>
      <c r="AD502" s="516" t="s">
        <v>285</v>
      </c>
    </row>
    <row r="503" spans="1:30" ht="67.7" customHeight="1" x14ac:dyDescent="0.2">
      <c r="A503" s="342"/>
      <c r="B503" s="217" t="s">
        <v>24</v>
      </c>
      <c r="C503" s="129" t="s">
        <v>222</v>
      </c>
      <c r="D503" s="586"/>
      <c r="E503" s="587"/>
      <c r="F503" s="586"/>
      <c r="G503" s="587"/>
      <c r="H503" s="586"/>
      <c r="I503" s="587"/>
      <c r="J503" s="586"/>
      <c r="K503" s="587"/>
      <c r="L503" s="586"/>
      <c r="M503" s="587"/>
      <c r="N503" s="586"/>
      <c r="O503" s="587"/>
      <c r="P503" s="586"/>
      <c r="Q503" s="587"/>
      <c r="R503" s="586"/>
      <c r="S503" s="587"/>
      <c r="T503" s="586"/>
      <c r="U503" s="587"/>
      <c r="V503" s="586"/>
      <c r="W503" s="587"/>
      <c r="X503" s="103"/>
      <c r="Y503" s="94">
        <f t="shared" si="48"/>
        <v>0</v>
      </c>
      <c r="Z503" s="338">
        <v>10</v>
      </c>
      <c r="AA503" s="45">
        <f t="shared" si="49"/>
        <v>0</v>
      </c>
      <c r="AB503" s="536"/>
      <c r="AD503" s="516"/>
    </row>
    <row r="504" spans="1:30" ht="27.95" customHeight="1" x14ac:dyDescent="0.2">
      <c r="A504" s="342"/>
      <c r="B504" s="217" t="s">
        <v>423</v>
      </c>
      <c r="C504" s="129" t="s">
        <v>125</v>
      </c>
      <c r="D504" s="586"/>
      <c r="E504" s="587"/>
      <c r="F504" s="586"/>
      <c r="G504" s="587"/>
      <c r="H504" s="586"/>
      <c r="I504" s="587"/>
      <c r="J504" s="586"/>
      <c r="K504" s="587"/>
      <c r="L504" s="586"/>
      <c r="M504" s="587"/>
      <c r="N504" s="586"/>
      <c r="O504" s="587"/>
      <c r="P504" s="586"/>
      <c r="Q504" s="587"/>
      <c r="R504" s="586"/>
      <c r="S504" s="587"/>
      <c r="T504" s="586"/>
      <c r="U504" s="587"/>
      <c r="V504" s="586"/>
      <c r="W504" s="587"/>
      <c r="X504" s="103"/>
      <c r="Y504" s="94">
        <f t="shared" si="48"/>
        <v>0</v>
      </c>
      <c r="Z504" s="338">
        <v>10</v>
      </c>
      <c r="AA504" s="45">
        <f t="shared" si="49"/>
        <v>0</v>
      </c>
      <c r="AB504" s="536"/>
      <c r="AD504" s="516"/>
    </row>
    <row r="505" spans="1:30" ht="45" customHeight="1" x14ac:dyDescent="0.2">
      <c r="A505" s="342"/>
      <c r="B505" s="217" t="s">
        <v>424</v>
      </c>
      <c r="C505" s="129" t="s">
        <v>765</v>
      </c>
      <c r="D505" s="586"/>
      <c r="E505" s="587"/>
      <c r="F505" s="586"/>
      <c r="G505" s="587"/>
      <c r="H505" s="586"/>
      <c r="I505" s="587"/>
      <c r="J505" s="586"/>
      <c r="K505" s="587"/>
      <c r="L505" s="586"/>
      <c r="M505" s="587"/>
      <c r="N505" s="586"/>
      <c r="O505" s="587"/>
      <c r="P505" s="586"/>
      <c r="Q505" s="587"/>
      <c r="R505" s="586"/>
      <c r="S505" s="587"/>
      <c r="T505" s="586"/>
      <c r="U505" s="587"/>
      <c r="V505" s="586"/>
      <c r="W505" s="587"/>
      <c r="X505" s="103"/>
      <c r="Y505" s="94">
        <f t="shared" si="48"/>
        <v>0</v>
      </c>
      <c r="Z505" s="338">
        <v>5</v>
      </c>
      <c r="AA505" s="45">
        <f t="shared" si="49"/>
        <v>0</v>
      </c>
      <c r="AB505" s="536"/>
      <c r="AD505" s="516" t="s">
        <v>285</v>
      </c>
    </row>
    <row r="506" spans="1:30" ht="45" customHeight="1" x14ac:dyDescent="0.2">
      <c r="A506" s="342"/>
      <c r="B506" s="217" t="s">
        <v>136</v>
      </c>
      <c r="C506" s="129" t="s">
        <v>406</v>
      </c>
      <c r="D506" s="586"/>
      <c r="E506" s="587"/>
      <c r="F506" s="586"/>
      <c r="G506" s="587"/>
      <c r="H506" s="586"/>
      <c r="I506" s="587"/>
      <c r="J506" s="586"/>
      <c r="K506" s="587"/>
      <c r="L506" s="586"/>
      <c r="M506" s="587"/>
      <c r="N506" s="586"/>
      <c r="O506" s="587"/>
      <c r="P506" s="586"/>
      <c r="Q506" s="587"/>
      <c r="R506" s="586"/>
      <c r="S506" s="587"/>
      <c r="T506" s="586"/>
      <c r="U506" s="587"/>
      <c r="V506" s="586"/>
      <c r="W506" s="587"/>
      <c r="X506" s="111"/>
      <c r="Y506" s="94">
        <f t="shared" si="48"/>
        <v>0</v>
      </c>
      <c r="Z506" s="338">
        <v>10</v>
      </c>
      <c r="AA506" s="45">
        <f t="shared" si="49"/>
        <v>0</v>
      </c>
      <c r="AB506" s="536"/>
      <c r="AD506" s="516" t="s">
        <v>285</v>
      </c>
    </row>
    <row r="507" spans="1:30" ht="45" customHeight="1" x14ac:dyDescent="0.2">
      <c r="A507" s="342"/>
      <c r="B507" s="217" t="s">
        <v>347</v>
      </c>
      <c r="C507" s="129" t="s">
        <v>333</v>
      </c>
      <c r="D507" s="586"/>
      <c r="E507" s="587"/>
      <c r="F507" s="586"/>
      <c r="G507" s="587"/>
      <c r="H507" s="586"/>
      <c r="I507" s="587"/>
      <c r="J507" s="586"/>
      <c r="K507" s="587"/>
      <c r="L507" s="586"/>
      <c r="M507" s="587"/>
      <c r="N507" s="586"/>
      <c r="O507" s="587"/>
      <c r="P507" s="586"/>
      <c r="Q507" s="587"/>
      <c r="R507" s="586"/>
      <c r="S507" s="587"/>
      <c r="T507" s="586"/>
      <c r="U507" s="587"/>
      <c r="V507" s="586"/>
      <c r="W507" s="587"/>
      <c r="X507" s="35"/>
      <c r="Y507" s="87">
        <f>IF(OR(D507="s",F507="s",H507="s",J507="s",L507="s",N507="s",P507="s",R507="s",T507="s",V507="s"), 0, IF(OR(D507="a",F507="a",H507="a",J507="a",L507="a",N507="a",P507="a",R507="a",T507="a",V507="a", X507="NA"),Z507,0))</f>
        <v>0</v>
      </c>
      <c r="Z507" s="338">
        <v>5</v>
      </c>
      <c r="AA507" s="45">
        <f>COUNTIF(D507:W507,"a")+COUNTIF(D507:W507,"s")+COUNTIF(X507,"NA")</f>
        <v>0</v>
      </c>
      <c r="AB507" s="536"/>
      <c r="AD507" s="516" t="s">
        <v>285</v>
      </c>
    </row>
    <row r="508" spans="1:30" ht="45" customHeight="1" x14ac:dyDescent="0.2">
      <c r="A508" s="342"/>
      <c r="B508" s="217" t="s">
        <v>25</v>
      </c>
      <c r="C508" s="129" t="s">
        <v>766</v>
      </c>
      <c r="D508" s="586"/>
      <c r="E508" s="587"/>
      <c r="F508" s="586"/>
      <c r="G508" s="587"/>
      <c r="H508" s="586"/>
      <c r="I508" s="587"/>
      <c r="J508" s="586"/>
      <c r="K508" s="587"/>
      <c r="L508" s="586"/>
      <c r="M508" s="587"/>
      <c r="N508" s="586"/>
      <c r="O508" s="587"/>
      <c r="P508" s="586"/>
      <c r="Q508" s="587"/>
      <c r="R508" s="586"/>
      <c r="S508" s="587"/>
      <c r="T508" s="586"/>
      <c r="U508" s="587"/>
      <c r="V508" s="586"/>
      <c r="W508" s="587"/>
      <c r="X508" s="103"/>
      <c r="Y508" s="94">
        <f t="shared" si="48"/>
        <v>0</v>
      </c>
      <c r="Z508" s="338">
        <v>10</v>
      </c>
      <c r="AA508" s="45">
        <f t="shared" si="49"/>
        <v>0</v>
      </c>
      <c r="AB508" s="536"/>
      <c r="AD508" s="516" t="s">
        <v>285</v>
      </c>
    </row>
    <row r="509" spans="1:30" ht="27.95" customHeight="1" x14ac:dyDescent="0.2">
      <c r="A509" s="342"/>
      <c r="B509" s="217" t="s">
        <v>365</v>
      </c>
      <c r="C509" s="129" t="s">
        <v>224</v>
      </c>
      <c r="D509" s="548"/>
      <c r="E509" s="549"/>
      <c r="F509" s="548"/>
      <c r="G509" s="549"/>
      <c r="H509" s="548"/>
      <c r="I509" s="549"/>
      <c r="J509" s="548"/>
      <c r="K509" s="549"/>
      <c r="L509" s="548"/>
      <c r="M509" s="549"/>
      <c r="N509" s="548"/>
      <c r="O509" s="549"/>
      <c r="P509" s="548"/>
      <c r="Q509" s="549"/>
      <c r="R509" s="548"/>
      <c r="S509" s="549"/>
      <c r="T509" s="548"/>
      <c r="U509" s="549"/>
      <c r="V509" s="548"/>
      <c r="W509" s="549"/>
      <c r="X509" s="103"/>
      <c r="Y509" s="97">
        <f t="shared" si="48"/>
        <v>0</v>
      </c>
      <c r="Z509" s="343">
        <v>10</v>
      </c>
      <c r="AA509" s="45">
        <f>IF((COUNTIF(D509:W509,"a")+COUNTIF(D509:W509,"s"))&gt;0,IF(OR((COUNTIF(D510:W510,"a")+COUNTIF(D510:W510,"s"))),0,COUNTIF(D509:W509,"a")+COUNTIF(D509:W509,"s")),COUNTIF(D509:W509,"a")+COUNTIF(D509:W509,"s"))</f>
        <v>0</v>
      </c>
      <c r="AB509" s="537"/>
      <c r="AD509" s="516"/>
    </row>
    <row r="510" spans="1:30" ht="27.95" customHeight="1" thickBot="1" x14ac:dyDescent="0.25">
      <c r="A510" s="342"/>
      <c r="B510" s="218" t="s">
        <v>425</v>
      </c>
      <c r="C510" s="137" t="s">
        <v>346</v>
      </c>
      <c r="D510" s="564"/>
      <c r="E510" s="565"/>
      <c r="F510" s="564"/>
      <c r="G510" s="565"/>
      <c r="H510" s="564"/>
      <c r="I510" s="565"/>
      <c r="J510" s="564"/>
      <c r="K510" s="565"/>
      <c r="L510" s="564"/>
      <c r="M510" s="565"/>
      <c r="N510" s="564"/>
      <c r="O510" s="565"/>
      <c r="P510" s="564"/>
      <c r="Q510" s="565"/>
      <c r="R510" s="564"/>
      <c r="S510" s="565"/>
      <c r="T510" s="564"/>
      <c r="U510" s="565"/>
      <c r="V510" s="564"/>
      <c r="W510" s="565"/>
      <c r="X510" s="103"/>
      <c r="Y510" s="112">
        <f t="shared" si="48"/>
        <v>0</v>
      </c>
      <c r="Z510" s="352">
        <v>10</v>
      </c>
      <c r="AA510" s="45">
        <f>IF((COUNTIF(D510:W510,"a")+COUNTIF(D510:W510,"s"))&gt;0,IF((COUNTIF(D509:W509,"a")+COUNTIF(D509:W509,"s"))&gt;0,0,COUNTIF(D510:W510,"a")+COUNTIF(D510:W510,"s")), COUNTIF(D510:W510,"a")+COUNTIF(D510:W510,"s"))</f>
        <v>0</v>
      </c>
      <c r="AB510" s="537"/>
      <c r="AD510" s="516"/>
    </row>
    <row r="511" spans="1:30" ht="21" customHeight="1" thickTop="1" thickBot="1" x14ac:dyDescent="0.25">
      <c r="A511" s="342"/>
      <c r="B511" s="42"/>
      <c r="C511" s="127"/>
      <c r="D511" s="597" t="s">
        <v>288</v>
      </c>
      <c r="E511" s="598"/>
      <c r="F511" s="598"/>
      <c r="G511" s="598"/>
      <c r="H511" s="598"/>
      <c r="I511" s="598"/>
      <c r="J511" s="598"/>
      <c r="K511" s="598"/>
      <c r="L511" s="598"/>
      <c r="M511" s="598"/>
      <c r="N511" s="598"/>
      <c r="O511" s="598"/>
      <c r="P511" s="598"/>
      <c r="Q511" s="598"/>
      <c r="R511" s="598"/>
      <c r="S511" s="598"/>
      <c r="T511" s="598"/>
      <c r="U511" s="598"/>
      <c r="V511" s="598"/>
      <c r="W511" s="598"/>
      <c r="X511" s="599"/>
      <c r="Y511" s="9">
        <f>SUM(Y501:Y510)</f>
        <v>0</v>
      </c>
      <c r="Z511" s="339">
        <f>SUM(Z501:Z509)</f>
        <v>75</v>
      </c>
      <c r="AA511" s="45"/>
      <c r="AD511" s="516"/>
    </row>
    <row r="512" spans="1:30" ht="21" customHeight="1" thickBot="1" x14ac:dyDescent="0.25">
      <c r="A512" s="328"/>
      <c r="B512" s="173"/>
      <c r="C512" s="162"/>
      <c r="D512" s="584"/>
      <c r="E512" s="585"/>
      <c r="F512" s="781">
        <v>45</v>
      </c>
      <c r="G512" s="591"/>
      <c r="H512" s="591"/>
      <c r="I512" s="591"/>
      <c r="J512" s="591"/>
      <c r="K512" s="591"/>
      <c r="L512" s="591"/>
      <c r="M512" s="591"/>
      <c r="N512" s="591"/>
      <c r="O512" s="591"/>
      <c r="P512" s="591"/>
      <c r="Q512" s="591"/>
      <c r="R512" s="591"/>
      <c r="S512" s="591"/>
      <c r="T512" s="591"/>
      <c r="U512" s="591"/>
      <c r="V512" s="591"/>
      <c r="W512" s="591"/>
      <c r="X512" s="591"/>
      <c r="Y512" s="591"/>
      <c r="Z512" s="592"/>
      <c r="AA512" s="45"/>
      <c r="AD512" s="516"/>
    </row>
    <row r="513" spans="1:30" s="519" customFormat="1" ht="30" customHeight="1" thickBot="1" x14ac:dyDescent="0.25">
      <c r="A513" s="397"/>
      <c r="B513" s="212" t="s">
        <v>283</v>
      </c>
      <c r="C513" s="160" t="s">
        <v>187</v>
      </c>
      <c r="D513" s="293"/>
      <c r="E513" s="294"/>
      <c r="F513" s="295"/>
      <c r="G513" s="296"/>
      <c r="H513" s="416" t="s">
        <v>287</v>
      </c>
      <c r="I513" s="294"/>
      <c r="J513" s="297"/>
      <c r="K513" s="296"/>
      <c r="L513" s="293"/>
      <c r="M513" s="294"/>
      <c r="N513" s="295"/>
      <c r="O513" s="296"/>
      <c r="P513" s="293"/>
      <c r="Q513" s="294"/>
      <c r="R513" s="295"/>
      <c r="S513" s="296"/>
      <c r="T513" s="293"/>
      <c r="U513" s="294"/>
      <c r="V513" s="295"/>
      <c r="W513" s="296"/>
      <c r="X513" s="298"/>
      <c r="Y513" s="298"/>
      <c r="Z513" s="335"/>
      <c r="AA513" s="195"/>
      <c r="AB513" s="539"/>
      <c r="AD513" s="516"/>
    </row>
    <row r="514" spans="1:30" s="519" customFormat="1" ht="45" customHeight="1" x14ac:dyDescent="0.2">
      <c r="A514" s="342"/>
      <c r="B514" s="210" t="s">
        <v>50</v>
      </c>
      <c r="C514" s="126" t="s">
        <v>51</v>
      </c>
      <c r="D514" s="586"/>
      <c r="E514" s="587"/>
      <c r="F514" s="586"/>
      <c r="G514" s="587"/>
      <c r="H514" s="586"/>
      <c r="I514" s="587"/>
      <c r="J514" s="586"/>
      <c r="K514" s="587"/>
      <c r="L514" s="586"/>
      <c r="M514" s="587"/>
      <c r="N514" s="586"/>
      <c r="O514" s="587"/>
      <c r="P514" s="586"/>
      <c r="Q514" s="587"/>
      <c r="R514" s="586"/>
      <c r="S514" s="587"/>
      <c r="T514" s="586"/>
      <c r="U514" s="587"/>
      <c r="V514" s="586"/>
      <c r="W514" s="587"/>
      <c r="X514" s="249"/>
      <c r="Y514" s="94">
        <f t="shared" ref="Y514:Y519" si="50">IF(OR(D514="s",F514="s",H514="s",J514="s",L514="s",N514="s",P514="s",R514="s",T514="s",V514="s"), 0, IF(OR(D514="a",F514="a",H514="a",J514="a",L514="a",N514="a",P514="a",R514="a",T514="a",V514="a"),Z514,0))</f>
        <v>0</v>
      </c>
      <c r="Z514" s="338">
        <v>20</v>
      </c>
      <c r="AA514" s="195">
        <f t="shared" ref="AA514:AA519" si="51">COUNTIF(D514:W514,"a")+COUNTIF(D514:W514,"s")</f>
        <v>0</v>
      </c>
      <c r="AB514" s="536"/>
      <c r="AD514" s="516" t="s">
        <v>285</v>
      </c>
    </row>
    <row r="515" spans="1:30" s="519" customFormat="1" ht="27.95" customHeight="1" x14ac:dyDescent="0.2">
      <c r="A515" s="342"/>
      <c r="B515" s="210" t="s">
        <v>58</v>
      </c>
      <c r="C515" s="259" t="s">
        <v>56</v>
      </c>
      <c r="D515" s="586"/>
      <c r="E515" s="587"/>
      <c r="F515" s="586"/>
      <c r="G515" s="587"/>
      <c r="H515" s="586"/>
      <c r="I515" s="587"/>
      <c r="J515" s="586"/>
      <c r="K515" s="587"/>
      <c r="L515" s="586"/>
      <c r="M515" s="587"/>
      <c r="N515" s="586"/>
      <c r="O515" s="587"/>
      <c r="P515" s="586"/>
      <c r="Q515" s="587"/>
      <c r="R515" s="586"/>
      <c r="S515" s="587"/>
      <c r="T515" s="586"/>
      <c r="U515" s="587"/>
      <c r="V515" s="586"/>
      <c r="W515" s="587"/>
      <c r="X515" s="249"/>
      <c r="Y515" s="94">
        <f t="shared" si="50"/>
        <v>0</v>
      </c>
      <c r="Z515" s="338">
        <v>10</v>
      </c>
      <c r="AA515" s="195">
        <f t="shared" si="51"/>
        <v>0</v>
      </c>
      <c r="AB515" s="536"/>
      <c r="AD515" s="516"/>
    </row>
    <row r="516" spans="1:30" s="519" customFormat="1" ht="45" customHeight="1" x14ac:dyDescent="0.2">
      <c r="A516" s="342"/>
      <c r="B516" s="210" t="s">
        <v>52</v>
      </c>
      <c r="C516" s="264" t="s">
        <v>122</v>
      </c>
      <c r="D516" s="586"/>
      <c r="E516" s="587"/>
      <c r="F516" s="586"/>
      <c r="G516" s="587"/>
      <c r="H516" s="586"/>
      <c r="I516" s="587"/>
      <c r="J516" s="586"/>
      <c r="K516" s="587"/>
      <c r="L516" s="586"/>
      <c r="M516" s="587"/>
      <c r="N516" s="586"/>
      <c r="O516" s="587"/>
      <c r="P516" s="586"/>
      <c r="Q516" s="587"/>
      <c r="R516" s="586"/>
      <c r="S516" s="587"/>
      <c r="T516" s="586"/>
      <c r="U516" s="587"/>
      <c r="V516" s="586"/>
      <c r="W516" s="587"/>
      <c r="X516" s="190"/>
      <c r="Y516" s="94">
        <f>IF(OR(D516="s",F516="s",H516="s",J516="s",L516="s",N516="s",P516="s",R516="s",T516="s",V516="s"), 0, IF(OR(D516="a",F516="a",H516="a",J516="a",L516="a",N516="a",P516="a",R516="a",T516="a",V516="a",X516="na"),Z516,0))</f>
        <v>0</v>
      </c>
      <c r="Z516" s="338">
        <v>5</v>
      </c>
      <c r="AA516" s="195">
        <f>COUNTIF(D516:W516,"a")+COUNTIF(D516:W516,"s")+COUNTIF(X516,"na")</f>
        <v>0</v>
      </c>
      <c r="AB516" s="536"/>
      <c r="AD516" s="516"/>
    </row>
    <row r="517" spans="1:30" s="519" customFormat="1" ht="45" customHeight="1" x14ac:dyDescent="0.2">
      <c r="A517" s="342"/>
      <c r="B517" s="210" t="s">
        <v>53</v>
      </c>
      <c r="C517" s="126" t="s">
        <v>54</v>
      </c>
      <c r="D517" s="555"/>
      <c r="E517" s="556"/>
      <c r="F517" s="555"/>
      <c r="G517" s="556"/>
      <c r="H517" s="555"/>
      <c r="I517" s="556"/>
      <c r="J517" s="555"/>
      <c r="K517" s="556"/>
      <c r="L517" s="555"/>
      <c r="M517" s="556"/>
      <c r="N517" s="555"/>
      <c r="O517" s="556"/>
      <c r="P517" s="555"/>
      <c r="Q517" s="556"/>
      <c r="R517" s="555"/>
      <c r="S517" s="556"/>
      <c r="T517" s="555"/>
      <c r="U517" s="556"/>
      <c r="V517" s="555"/>
      <c r="W517" s="556"/>
      <c r="X517" s="249"/>
      <c r="Y517" s="94">
        <f t="shared" si="50"/>
        <v>0</v>
      </c>
      <c r="Z517" s="338">
        <v>20</v>
      </c>
      <c r="AA517" s="195">
        <f t="shared" si="51"/>
        <v>0</v>
      </c>
      <c r="AB517" s="536"/>
      <c r="AD517" s="516"/>
    </row>
    <row r="518" spans="1:30" s="519" customFormat="1" ht="67.7" customHeight="1" x14ac:dyDescent="0.2">
      <c r="A518" s="342"/>
      <c r="B518" s="210" t="s">
        <v>59</v>
      </c>
      <c r="C518" s="126" t="s">
        <v>55</v>
      </c>
      <c r="D518" s="586"/>
      <c r="E518" s="587"/>
      <c r="F518" s="586"/>
      <c r="G518" s="587"/>
      <c r="H518" s="586"/>
      <c r="I518" s="587"/>
      <c r="J518" s="586"/>
      <c r="K518" s="587"/>
      <c r="L518" s="586"/>
      <c r="M518" s="587"/>
      <c r="N518" s="586"/>
      <c r="O518" s="587"/>
      <c r="P518" s="586"/>
      <c r="Q518" s="587"/>
      <c r="R518" s="586"/>
      <c r="S518" s="587"/>
      <c r="T518" s="586"/>
      <c r="U518" s="587"/>
      <c r="V518" s="586"/>
      <c r="W518" s="587"/>
      <c r="X518" s="249"/>
      <c r="Y518" s="94">
        <f t="shared" si="50"/>
        <v>0</v>
      </c>
      <c r="Z518" s="338">
        <v>10</v>
      </c>
      <c r="AA518" s="195">
        <f t="shared" si="51"/>
        <v>0</v>
      </c>
      <c r="AB518" s="536"/>
      <c r="AD518" s="516" t="s">
        <v>285</v>
      </c>
    </row>
    <row r="519" spans="1:30" s="519" customFormat="1" ht="45" customHeight="1" thickBot="1" x14ac:dyDescent="0.25">
      <c r="A519" s="342"/>
      <c r="B519" s="210" t="s">
        <v>491</v>
      </c>
      <c r="C519" s="126" t="s">
        <v>221</v>
      </c>
      <c r="D519" s="555"/>
      <c r="E519" s="556"/>
      <c r="F519" s="555"/>
      <c r="G519" s="556"/>
      <c r="H519" s="555"/>
      <c r="I519" s="556"/>
      <c r="J519" s="555"/>
      <c r="K519" s="556"/>
      <c r="L519" s="555"/>
      <c r="M519" s="556"/>
      <c r="N519" s="555"/>
      <c r="O519" s="556"/>
      <c r="P519" s="555"/>
      <c r="Q519" s="556"/>
      <c r="R519" s="555"/>
      <c r="S519" s="556"/>
      <c r="T519" s="555"/>
      <c r="U519" s="556"/>
      <c r="V519" s="555"/>
      <c r="W519" s="556"/>
      <c r="X519" s="249"/>
      <c r="Y519" s="94">
        <f t="shared" si="50"/>
        <v>0</v>
      </c>
      <c r="Z519" s="338">
        <v>10</v>
      </c>
      <c r="AA519" s="195">
        <f t="shared" si="51"/>
        <v>0</v>
      </c>
      <c r="AB519" s="536"/>
      <c r="AD519" s="516" t="s">
        <v>285</v>
      </c>
    </row>
    <row r="520" spans="1:30" s="518" customFormat="1" ht="21" customHeight="1" thickTop="1" thickBot="1" x14ac:dyDescent="0.25">
      <c r="A520" s="342"/>
      <c r="B520" s="84"/>
      <c r="C520" s="127"/>
      <c r="D520" s="597" t="s">
        <v>288</v>
      </c>
      <c r="E520" s="598"/>
      <c r="F520" s="598"/>
      <c r="G520" s="598"/>
      <c r="H520" s="598"/>
      <c r="I520" s="598"/>
      <c r="J520" s="598"/>
      <c r="K520" s="598"/>
      <c r="L520" s="598"/>
      <c r="M520" s="598"/>
      <c r="N520" s="598"/>
      <c r="O520" s="598"/>
      <c r="P520" s="598"/>
      <c r="Q520" s="598"/>
      <c r="R520" s="598"/>
      <c r="S520" s="598"/>
      <c r="T520" s="598"/>
      <c r="U520" s="598"/>
      <c r="V520" s="598"/>
      <c r="W520" s="598"/>
      <c r="X520" s="682"/>
      <c r="Y520" s="9">
        <f>SUM(Y514:Y519)</f>
        <v>0</v>
      </c>
      <c r="Z520" s="339">
        <f>SUM(Z514:Z519)</f>
        <v>75</v>
      </c>
      <c r="AA520" s="195"/>
      <c r="AB520" s="540"/>
      <c r="AD520" s="516"/>
    </row>
    <row r="521" spans="1:30" s="518" customFormat="1" ht="21" customHeight="1" thickBot="1" x14ac:dyDescent="0.25">
      <c r="A521" s="328"/>
      <c r="B521" s="173"/>
      <c r="C521" s="156"/>
      <c r="D521" s="584"/>
      <c r="E521" s="727"/>
      <c r="F521" s="650">
        <v>40</v>
      </c>
      <c r="G521" s="651"/>
      <c r="H521" s="651"/>
      <c r="I521" s="651"/>
      <c r="J521" s="651"/>
      <c r="K521" s="651"/>
      <c r="L521" s="651"/>
      <c r="M521" s="651"/>
      <c r="N521" s="651"/>
      <c r="O521" s="651"/>
      <c r="P521" s="651"/>
      <c r="Q521" s="651"/>
      <c r="R521" s="651"/>
      <c r="S521" s="651"/>
      <c r="T521" s="651"/>
      <c r="U521" s="651"/>
      <c r="V521" s="651"/>
      <c r="W521" s="651"/>
      <c r="X521" s="651"/>
      <c r="Y521" s="651"/>
      <c r="Z521" s="652"/>
      <c r="AA521" s="195"/>
      <c r="AB521" s="540"/>
      <c r="AD521" s="516"/>
    </row>
    <row r="522" spans="1:30" ht="30" customHeight="1" thickBot="1" x14ac:dyDescent="0.25">
      <c r="A522" s="321"/>
      <c r="B522" s="212" t="s">
        <v>282</v>
      </c>
      <c r="C522" s="160" t="s">
        <v>169</v>
      </c>
      <c r="D522" s="416" t="s">
        <v>287</v>
      </c>
      <c r="E522" s="167"/>
      <c r="F522" s="170"/>
      <c r="G522" s="171"/>
      <c r="H522" s="416" t="s">
        <v>287</v>
      </c>
      <c r="I522" s="167"/>
      <c r="J522" s="292"/>
      <c r="K522" s="171"/>
      <c r="L522" s="168"/>
      <c r="M522" s="167"/>
      <c r="N522" s="170"/>
      <c r="O522" s="171"/>
      <c r="P522" s="168"/>
      <c r="Q522" s="167"/>
      <c r="R522" s="170"/>
      <c r="S522" s="171"/>
      <c r="T522" s="168"/>
      <c r="U522" s="167"/>
      <c r="V522" s="170"/>
      <c r="W522" s="171"/>
      <c r="X522" s="172"/>
      <c r="Y522" s="172"/>
      <c r="Z522" s="335"/>
      <c r="AA522" s="45"/>
      <c r="AD522" s="516"/>
    </row>
    <row r="523" spans="1:30" ht="30" customHeight="1" thickBot="1" x14ac:dyDescent="0.25">
      <c r="A523" s="342"/>
      <c r="B523" s="207"/>
      <c r="C523" s="154" t="s">
        <v>436</v>
      </c>
      <c r="D523" s="670"/>
      <c r="E523" s="670"/>
      <c r="F523" s="670"/>
      <c r="G523" s="670"/>
      <c r="H523" s="670"/>
      <c r="I523" s="670"/>
      <c r="J523" s="670"/>
      <c r="K523" s="670"/>
      <c r="L523" s="670"/>
      <c r="M523" s="670"/>
      <c r="N523" s="670"/>
      <c r="O523" s="670"/>
      <c r="P523" s="670"/>
      <c r="Q523" s="670"/>
      <c r="R523" s="670"/>
      <c r="S523" s="670"/>
      <c r="T523" s="670"/>
      <c r="U523" s="670"/>
      <c r="V523" s="670"/>
      <c r="W523" s="670"/>
      <c r="X523" s="670"/>
      <c r="Y523" s="670"/>
      <c r="Z523" s="671"/>
      <c r="AA523" s="195"/>
      <c r="AD523" s="516"/>
    </row>
    <row r="524" spans="1:30" s="519" customFormat="1" ht="45" customHeight="1" x14ac:dyDescent="0.2">
      <c r="A524" s="342"/>
      <c r="B524" s="208" t="s">
        <v>426</v>
      </c>
      <c r="C524" s="151" t="s">
        <v>658</v>
      </c>
      <c r="D524" s="595"/>
      <c r="E524" s="596"/>
      <c r="F524" s="595"/>
      <c r="G524" s="596"/>
      <c r="H524" s="595"/>
      <c r="I524" s="596"/>
      <c r="J524" s="595"/>
      <c r="K524" s="596"/>
      <c r="L524" s="595"/>
      <c r="M524" s="596"/>
      <c r="N524" s="595"/>
      <c r="O524" s="596"/>
      <c r="P524" s="595"/>
      <c r="Q524" s="596"/>
      <c r="R524" s="595"/>
      <c r="S524" s="596"/>
      <c r="T524" s="595"/>
      <c r="U524" s="596"/>
      <c r="V524" s="595"/>
      <c r="W524" s="596"/>
      <c r="X524" s="190"/>
      <c r="Y524" s="94">
        <f>IF(OR(D524="s",F524="s",H524="s",J524="s",L524="s",N524="s",P524="s",R524="s",T524="s",V524="s"), 0, IF(OR(D524="a",F524="a",H524="a",J524="a",L524="a",N524="a",P524="a",R524="a",T524="a",V524="a",X524="na"),Z524,0))</f>
        <v>0</v>
      </c>
      <c r="Z524" s="341">
        <v>25</v>
      </c>
      <c r="AA524" s="195">
        <f>IF(OR(COUNTIF(D528:W530,"a")+COUNTIF(D528:W530,"s")+COUNTIF(X528:X530,"na")&gt;0),0,(COUNTIF(D524:W524,"a")+COUNTIF(D524:W524,"s")+COUNTIF(X524,"na")))</f>
        <v>0</v>
      </c>
      <c r="AB524" s="537"/>
      <c r="AD524" s="516" t="s">
        <v>285</v>
      </c>
    </row>
    <row r="525" spans="1:30" ht="45" customHeight="1" x14ac:dyDescent="0.2">
      <c r="A525" s="342"/>
      <c r="B525" s="210" t="s">
        <v>427</v>
      </c>
      <c r="C525" s="126" t="s">
        <v>659</v>
      </c>
      <c r="D525" s="586"/>
      <c r="E525" s="587"/>
      <c r="F525" s="586"/>
      <c r="G525" s="587"/>
      <c r="H525" s="586"/>
      <c r="I525" s="587"/>
      <c r="J525" s="586"/>
      <c r="K525" s="587"/>
      <c r="L525" s="586"/>
      <c r="M525" s="587"/>
      <c r="N525" s="586"/>
      <c r="O525" s="587"/>
      <c r="P525" s="586"/>
      <c r="Q525" s="587"/>
      <c r="R525" s="586"/>
      <c r="S525" s="587"/>
      <c r="T525" s="586"/>
      <c r="U525" s="587"/>
      <c r="V525" s="586"/>
      <c r="W525" s="587"/>
      <c r="X525" s="191" t="str">
        <f>IF(X524="na", "na","")</f>
        <v/>
      </c>
      <c r="Y525" s="94">
        <f>IF(OR(D525="s",F525="s",H525="s",J525="s",L525="s",N525="s",P525="s",R525="s",T525="s",V525="s"), 0, IF(OR(D525="a",F525="a",H525="a",J525="a",L525="a",N525="a",P525="a",R525="a",T525="a",V525="a"),Z525,0))</f>
        <v>0</v>
      </c>
      <c r="Z525" s="338">
        <v>20</v>
      </c>
      <c r="AA525" s="195">
        <f>IF(OR(COUNTIF(D528:W530,"a")+COUNTIF(D528:W530,"s")+COUNTIF(X528:X530,"na")&gt;0),0,(COUNTIF(D525:W525,"a")+COUNTIF(D525:W525,"s")+COUNTIF(X525,"na")))</f>
        <v>0</v>
      </c>
      <c r="AB525" s="536"/>
      <c r="AD525" s="516"/>
    </row>
    <row r="526" spans="1:30" ht="45" customHeight="1" x14ac:dyDescent="0.2">
      <c r="A526" s="342"/>
      <c r="B526" s="210" t="s">
        <v>428</v>
      </c>
      <c r="C526" s="127" t="s">
        <v>660</v>
      </c>
      <c r="D526" s="620"/>
      <c r="E526" s="621"/>
      <c r="F526" s="620"/>
      <c r="G526" s="621"/>
      <c r="H526" s="620"/>
      <c r="I526" s="621"/>
      <c r="J526" s="620"/>
      <c r="K526" s="621"/>
      <c r="L526" s="620"/>
      <c r="M526" s="621"/>
      <c r="N526" s="620"/>
      <c r="O526" s="621"/>
      <c r="P526" s="620"/>
      <c r="Q526" s="621"/>
      <c r="R526" s="620"/>
      <c r="S526" s="621"/>
      <c r="T526" s="620"/>
      <c r="U526" s="621"/>
      <c r="V526" s="620"/>
      <c r="W526" s="621"/>
      <c r="X526" s="191" t="str">
        <f>IF(X524="na", "na","")</f>
        <v/>
      </c>
      <c r="Y526" s="94">
        <f>IF(OR(D526="s",F526="s",H526="s",J526="s",L526="s",N526="s",P526="s",R526="s",T526="s",V526="s"), 0, IF(OR(D526="a",F526="a",H526="a",J526="a",L526="a",N526="a",P526="a",R526="a",T526="a",V526="a"),Z526,0))</f>
        <v>0</v>
      </c>
      <c r="Z526" s="343">
        <v>20</v>
      </c>
      <c r="AA526" s="195">
        <f>IF(OR(COUNTIF(D528:W530,"a")+COUNTIF(D528:W530,"s")+COUNTIF(X528:X530,"na")&gt;0),0,(COUNTIF(D526:W526,"a")+COUNTIF(D526:W526,"s")+COUNTIF(X526,"na")))</f>
        <v>0</v>
      </c>
      <c r="AB526" s="536"/>
      <c r="AD526" s="516"/>
    </row>
    <row r="527" spans="1:30" ht="45" customHeight="1" x14ac:dyDescent="0.2">
      <c r="A527" s="342"/>
      <c r="B527" s="207"/>
      <c r="C527" s="183" t="s">
        <v>437</v>
      </c>
      <c r="D527" s="653"/>
      <c r="E527" s="653"/>
      <c r="F527" s="653"/>
      <c r="G527" s="653"/>
      <c r="H527" s="653"/>
      <c r="I527" s="653"/>
      <c r="J527" s="653"/>
      <c r="K527" s="653"/>
      <c r="L527" s="653"/>
      <c r="M527" s="653"/>
      <c r="N527" s="653"/>
      <c r="O527" s="653"/>
      <c r="P527" s="653"/>
      <c r="Q527" s="653"/>
      <c r="R527" s="653"/>
      <c r="S527" s="653"/>
      <c r="T527" s="653"/>
      <c r="U527" s="653"/>
      <c r="V527" s="653"/>
      <c r="W527" s="653"/>
      <c r="X527" s="653"/>
      <c r="Y527" s="653"/>
      <c r="Z527" s="654"/>
      <c r="AA527" s="195"/>
      <c r="AD527" s="516"/>
    </row>
    <row r="528" spans="1:30" s="519" customFormat="1" ht="45" customHeight="1" x14ac:dyDescent="0.2">
      <c r="A528" s="342"/>
      <c r="B528" s="225" t="s">
        <v>438</v>
      </c>
      <c r="C528" s="300" t="s">
        <v>661</v>
      </c>
      <c r="D528" s="588"/>
      <c r="E528" s="589"/>
      <c r="F528" s="588"/>
      <c r="G528" s="589"/>
      <c r="H528" s="588"/>
      <c r="I528" s="589"/>
      <c r="J528" s="588"/>
      <c r="K528" s="589"/>
      <c r="L528" s="588"/>
      <c r="M528" s="589"/>
      <c r="N528" s="588"/>
      <c r="O528" s="589"/>
      <c r="P528" s="588"/>
      <c r="Q528" s="589"/>
      <c r="R528" s="588"/>
      <c r="S528" s="589"/>
      <c r="T528" s="588"/>
      <c r="U528" s="589"/>
      <c r="V528" s="588"/>
      <c r="W528" s="589"/>
      <c r="X528" s="309"/>
      <c r="Y528" s="110">
        <f>IF(OR(D528="s",F528="s",H528="s",J528="s",L528="s",N528="s",P528="s",R528="s",T528="s",V528="s"), 0, IF(OR(D528="a",F528="a",H528="a",J528="a",L528="a",N528="a",P528="a",R528="a",T528="a",V528="a",X528="na"),Z528,0))</f>
        <v>0</v>
      </c>
      <c r="Z528" s="341">
        <v>25</v>
      </c>
      <c r="AA528" s="195">
        <f>IF(OR(COUNTIF(D524:W526,"a")+COUNTIF(D524:W526,"s")+COUNTIF(X524:X526,"na")&gt;0),0,(COUNTIF(D528:W528,"a")+COUNTIF(D528:W528,"s")+COUNTIF(X528,"na")))</f>
        <v>0</v>
      </c>
      <c r="AB528" s="536"/>
      <c r="AD528" s="516" t="s">
        <v>285</v>
      </c>
    </row>
    <row r="529" spans="1:56" ht="45" customHeight="1" x14ac:dyDescent="0.2">
      <c r="A529" s="342"/>
      <c r="B529" s="260" t="s">
        <v>16</v>
      </c>
      <c r="C529" s="301" t="s">
        <v>662</v>
      </c>
      <c r="D529" s="586"/>
      <c r="E529" s="587"/>
      <c r="F529" s="586"/>
      <c r="G529" s="587"/>
      <c r="H529" s="586"/>
      <c r="I529" s="587"/>
      <c r="J529" s="586"/>
      <c r="K529" s="587"/>
      <c r="L529" s="586"/>
      <c r="M529" s="587"/>
      <c r="N529" s="586"/>
      <c r="O529" s="587"/>
      <c r="P529" s="586"/>
      <c r="Q529" s="587"/>
      <c r="R529" s="586"/>
      <c r="S529" s="587"/>
      <c r="T529" s="586"/>
      <c r="U529" s="587"/>
      <c r="V529" s="586"/>
      <c r="W529" s="587"/>
      <c r="X529" s="191" t="str">
        <f>IF(X528="na", "na","")</f>
        <v/>
      </c>
      <c r="Y529" s="110">
        <f t="shared" ref="Y529:Y534" si="52">IF(OR(D529="s",F529="s",H529="s",J529="s",L529="s",N529="s",P529="s",R529="s",T529="s",V529="s"), 0, IF(OR(D529="a",F529="a",H529="a",J529="a",L529="a",N529="a",P529="a",R529="a",T529="a",V529="a"),Z529,0))</f>
        <v>0</v>
      </c>
      <c r="Z529" s="338">
        <v>20</v>
      </c>
      <c r="AA529" s="195">
        <f>IF(OR(COUNTIF(D524:W526,"a")+COUNTIF(D524:W526,"s")+COUNTIF(X524:X526,"na")&gt;0),0,(COUNTIF(D529:W529,"a")+COUNTIF(D529:W529,"s")+COUNTIF(X529,"na")))</f>
        <v>0</v>
      </c>
      <c r="AB529" s="536"/>
      <c r="AD529" s="516"/>
    </row>
    <row r="530" spans="1:56" ht="45" customHeight="1" x14ac:dyDescent="0.2">
      <c r="A530" s="342"/>
      <c r="B530" s="260" t="s">
        <v>109</v>
      </c>
      <c r="C530" s="301" t="s">
        <v>663</v>
      </c>
      <c r="D530" s="586"/>
      <c r="E530" s="587"/>
      <c r="F530" s="586"/>
      <c r="G530" s="587"/>
      <c r="H530" s="586"/>
      <c r="I530" s="587"/>
      <c r="J530" s="586"/>
      <c r="K530" s="587"/>
      <c r="L530" s="586"/>
      <c r="M530" s="587"/>
      <c r="N530" s="586"/>
      <c r="O530" s="587"/>
      <c r="P530" s="586"/>
      <c r="Q530" s="587"/>
      <c r="R530" s="586"/>
      <c r="S530" s="587"/>
      <c r="T530" s="586"/>
      <c r="U530" s="587"/>
      <c r="V530" s="586"/>
      <c r="W530" s="587"/>
      <c r="X530" s="191" t="str">
        <f>IF(X528="na", "na","")</f>
        <v/>
      </c>
      <c r="Y530" s="110">
        <f t="shared" si="52"/>
        <v>0</v>
      </c>
      <c r="Z530" s="338">
        <v>20</v>
      </c>
      <c r="AA530" s="195">
        <f>IF(OR(COUNTIF(D524:W526,"a")+COUNTIF(D524:W526,"s")+COUNTIF(X524:X526,"na")&gt;0),0,(COUNTIF(D530:W530,"a")+COUNTIF(D530:W530,"s")+COUNTIF(X530,"na")))</f>
        <v>0</v>
      </c>
      <c r="AB530" s="536"/>
      <c r="AD530" s="516"/>
    </row>
    <row r="531" spans="1:56" ht="45" customHeight="1" x14ac:dyDescent="0.2">
      <c r="A531" s="342"/>
      <c r="B531" s="210" t="s">
        <v>429</v>
      </c>
      <c r="C531" s="126" t="s">
        <v>150</v>
      </c>
      <c r="D531" s="586"/>
      <c r="E531" s="587"/>
      <c r="F531" s="586"/>
      <c r="G531" s="587"/>
      <c r="H531" s="586"/>
      <c r="I531" s="587"/>
      <c r="J531" s="586"/>
      <c r="K531" s="587"/>
      <c r="L531" s="586"/>
      <c r="M531" s="587"/>
      <c r="N531" s="586"/>
      <c r="O531" s="587"/>
      <c r="P531" s="586"/>
      <c r="Q531" s="587"/>
      <c r="R531" s="586"/>
      <c r="S531" s="587"/>
      <c r="T531" s="586"/>
      <c r="U531" s="587"/>
      <c r="V531" s="586"/>
      <c r="W531" s="587"/>
      <c r="X531" s="103"/>
      <c r="Y531" s="94">
        <f t="shared" si="52"/>
        <v>0</v>
      </c>
      <c r="Z531" s="338">
        <v>10</v>
      </c>
      <c r="AA531" s="45">
        <f>COUNTIF(D531:W531,"a")+COUNTIF(D531:W531,"s")</f>
        <v>0</v>
      </c>
      <c r="AB531" s="536"/>
      <c r="AD531" s="516" t="s">
        <v>285</v>
      </c>
    </row>
    <row r="532" spans="1:56" ht="27.95" customHeight="1" x14ac:dyDescent="0.2">
      <c r="A532" s="342"/>
      <c r="B532" s="210" t="s">
        <v>430</v>
      </c>
      <c r="C532" s="126" t="s">
        <v>514</v>
      </c>
      <c r="D532" s="586"/>
      <c r="E532" s="587"/>
      <c r="F532" s="586"/>
      <c r="G532" s="587"/>
      <c r="H532" s="586"/>
      <c r="I532" s="587"/>
      <c r="J532" s="586"/>
      <c r="K532" s="587"/>
      <c r="L532" s="586"/>
      <c r="M532" s="587"/>
      <c r="N532" s="586"/>
      <c r="O532" s="587"/>
      <c r="P532" s="586"/>
      <c r="Q532" s="587"/>
      <c r="R532" s="586"/>
      <c r="S532" s="587"/>
      <c r="T532" s="586"/>
      <c r="U532" s="587"/>
      <c r="V532" s="586"/>
      <c r="W532" s="587"/>
      <c r="X532" s="103"/>
      <c r="Y532" s="94">
        <f t="shared" si="52"/>
        <v>0</v>
      </c>
      <c r="Z532" s="338">
        <v>10</v>
      </c>
      <c r="AA532" s="45">
        <f>COUNTIF(D532:W532,"a")+COUNTIF(D532:W532,"s")</f>
        <v>0</v>
      </c>
      <c r="AB532" s="536"/>
      <c r="AD532" s="516" t="s">
        <v>285</v>
      </c>
    </row>
    <row r="533" spans="1:56" ht="27.95" customHeight="1" x14ac:dyDescent="0.2">
      <c r="A533" s="342"/>
      <c r="B533" s="222" t="s">
        <v>431</v>
      </c>
      <c r="C533" s="126" t="s">
        <v>366</v>
      </c>
      <c r="D533" s="586"/>
      <c r="E533" s="587"/>
      <c r="F533" s="586"/>
      <c r="G533" s="587"/>
      <c r="H533" s="586"/>
      <c r="I533" s="587"/>
      <c r="J533" s="586"/>
      <c r="K533" s="587"/>
      <c r="L533" s="586"/>
      <c r="M533" s="587"/>
      <c r="N533" s="586"/>
      <c r="O533" s="587"/>
      <c r="P533" s="586"/>
      <c r="Q533" s="587"/>
      <c r="R533" s="586"/>
      <c r="S533" s="587"/>
      <c r="T533" s="586"/>
      <c r="U533" s="587"/>
      <c r="V533" s="586"/>
      <c r="W533" s="587"/>
      <c r="X533" s="103"/>
      <c r="Y533" s="97">
        <f t="shared" si="52"/>
        <v>0</v>
      </c>
      <c r="Z533" s="343">
        <v>20</v>
      </c>
      <c r="AA533" s="45">
        <f>COUNTIF(D533:W533,"a")+COUNTIF(D533:W533,"s")</f>
        <v>0</v>
      </c>
      <c r="AB533" s="536"/>
      <c r="AD533" s="516"/>
    </row>
    <row r="534" spans="1:56" ht="27.95" customHeight="1" thickBot="1" x14ac:dyDescent="0.25">
      <c r="A534" s="342"/>
      <c r="B534" s="222" t="s">
        <v>432</v>
      </c>
      <c r="C534" s="126" t="s">
        <v>767</v>
      </c>
      <c r="D534" s="564"/>
      <c r="E534" s="565"/>
      <c r="F534" s="564"/>
      <c r="G534" s="565"/>
      <c r="H534" s="564"/>
      <c r="I534" s="565"/>
      <c r="J534" s="564"/>
      <c r="K534" s="565"/>
      <c r="L534" s="564"/>
      <c r="M534" s="565"/>
      <c r="N534" s="564"/>
      <c r="O534" s="565"/>
      <c r="P534" s="564"/>
      <c r="Q534" s="565"/>
      <c r="R534" s="564"/>
      <c r="S534" s="565"/>
      <c r="T534" s="564"/>
      <c r="U534" s="565"/>
      <c r="V534" s="564"/>
      <c r="W534" s="565"/>
      <c r="X534" s="103"/>
      <c r="Y534" s="97">
        <f t="shared" si="52"/>
        <v>0</v>
      </c>
      <c r="Z534" s="338">
        <v>15</v>
      </c>
      <c r="AA534" s="195">
        <f>COUNTIF(D534:W534,"a")+COUNTIF(D534:W534,"s")</f>
        <v>0</v>
      </c>
      <c r="AB534" s="536"/>
      <c r="AD534" s="516" t="s">
        <v>285</v>
      </c>
    </row>
    <row r="535" spans="1:56" s="519" customFormat="1" ht="21" customHeight="1" thickTop="1" thickBot="1" x14ac:dyDescent="0.25">
      <c r="A535" s="342"/>
      <c r="B535" s="95"/>
      <c r="C535" s="126"/>
      <c r="D535" s="597" t="s">
        <v>288</v>
      </c>
      <c r="E535" s="598"/>
      <c r="F535" s="598"/>
      <c r="G535" s="598"/>
      <c r="H535" s="598"/>
      <c r="I535" s="598"/>
      <c r="J535" s="598"/>
      <c r="K535" s="598"/>
      <c r="L535" s="598"/>
      <c r="M535" s="598"/>
      <c r="N535" s="598"/>
      <c r="O535" s="598"/>
      <c r="P535" s="598"/>
      <c r="Q535" s="598"/>
      <c r="R535" s="598"/>
      <c r="S535" s="598"/>
      <c r="T535" s="598"/>
      <c r="U535" s="598"/>
      <c r="V535" s="598"/>
      <c r="W535" s="598"/>
      <c r="X535" s="635"/>
      <c r="Y535" s="85">
        <f>SUM(Y524:Y534)</f>
        <v>0</v>
      </c>
      <c r="Z535" s="339">
        <f>SUM(Z528:Z534)</f>
        <v>120</v>
      </c>
      <c r="AA535" s="195"/>
      <c r="AB535" s="539"/>
    </row>
    <row r="536" spans="1:56" s="519" customFormat="1" ht="21" customHeight="1" thickBot="1" x14ac:dyDescent="0.25">
      <c r="A536" s="328"/>
      <c r="B536" s="173"/>
      <c r="C536" s="357"/>
      <c r="D536" s="584"/>
      <c r="E536" s="585"/>
      <c r="F536" s="657">
        <v>60</v>
      </c>
      <c r="G536" s="591"/>
      <c r="H536" s="591"/>
      <c r="I536" s="591"/>
      <c r="J536" s="591"/>
      <c r="K536" s="591"/>
      <c r="L536" s="591"/>
      <c r="M536" s="591"/>
      <c r="N536" s="591"/>
      <c r="O536" s="591"/>
      <c r="P536" s="591"/>
      <c r="Q536" s="591"/>
      <c r="R536" s="591"/>
      <c r="S536" s="591"/>
      <c r="T536" s="591"/>
      <c r="U536" s="591"/>
      <c r="V536" s="591"/>
      <c r="W536" s="591"/>
      <c r="X536" s="591"/>
      <c r="Y536" s="591"/>
      <c r="Z536" s="592"/>
      <c r="AA536" s="195"/>
      <c r="AB536" s="539"/>
    </row>
    <row r="537" spans="1:56" ht="33" customHeight="1" thickBot="1" x14ac:dyDescent="0.25">
      <c r="A537" s="396"/>
      <c r="B537" s="314">
        <v>7000</v>
      </c>
      <c r="C537" s="666" t="s">
        <v>318</v>
      </c>
      <c r="D537" s="667"/>
      <c r="E537" s="667"/>
      <c r="F537" s="667"/>
      <c r="G537" s="667"/>
      <c r="H537" s="667"/>
      <c r="I537" s="667"/>
      <c r="J537" s="667"/>
      <c r="K537" s="667"/>
      <c r="L537" s="667"/>
      <c r="M537" s="667"/>
      <c r="N537" s="667"/>
      <c r="O537" s="667"/>
      <c r="P537" s="667"/>
      <c r="Q537" s="667"/>
      <c r="R537" s="667"/>
      <c r="S537" s="667"/>
      <c r="T537" s="667"/>
      <c r="U537" s="667"/>
      <c r="V537" s="667"/>
      <c r="W537" s="667"/>
      <c r="X537" s="667"/>
      <c r="Y537" s="667"/>
      <c r="Z537" s="668"/>
      <c r="AA537" s="45"/>
      <c r="AD537" s="516"/>
      <c r="BD537" s="515" t="s">
        <v>319</v>
      </c>
    </row>
    <row r="538" spans="1:56" ht="30" customHeight="1" thickBot="1" x14ac:dyDescent="0.25">
      <c r="A538" s="342"/>
      <c r="B538" s="209">
        <v>7100</v>
      </c>
      <c r="C538" s="140" t="s">
        <v>188</v>
      </c>
      <c r="D538" s="12"/>
      <c r="E538" s="11"/>
      <c r="F538" s="12"/>
      <c r="G538" s="13"/>
      <c r="H538" s="10"/>
      <c r="I538" s="11"/>
      <c r="J538" s="91"/>
      <c r="K538" s="13"/>
      <c r="L538" s="16" t="s">
        <v>287</v>
      </c>
      <c r="M538" s="11"/>
      <c r="N538" s="12"/>
      <c r="O538" s="13"/>
      <c r="P538" s="10"/>
      <c r="Q538" s="11"/>
      <c r="R538" s="12"/>
      <c r="S538" s="13"/>
      <c r="T538" s="10"/>
      <c r="U538" s="11"/>
      <c r="V538" s="12"/>
      <c r="W538" s="13"/>
      <c r="X538" s="17"/>
      <c r="Y538" s="17"/>
      <c r="Z538" s="340"/>
      <c r="AA538" s="45"/>
      <c r="AD538" s="516"/>
    </row>
    <row r="539" spans="1:56" ht="27.95" customHeight="1" thickBot="1" x14ac:dyDescent="0.25">
      <c r="A539" s="342"/>
      <c r="B539" s="227" t="s">
        <v>320</v>
      </c>
      <c r="C539" s="147" t="s">
        <v>110</v>
      </c>
      <c r="D539" s="655"/>
      <c r="E539" s="656"/>
      <c r="F539" s="655"/>
      <c r="G539" s="656"/>
      <c r="H539" s="655"/>
      <c r="I539" s="656"/>
      <c r="J539" s="655"/>
      <c r="K539" s="656"/>
      <c r="L539" s="655"/>
      <c r="M539" s="656"/>
      <c r="N539" s="655"/>
      <c r="O539" s="656"/>
      <c r="P539" s="655"/>
      <c r="Q539" s="656"/>
      <c r="R539" s="655"/>
      <c r="S539" s="656"/>
      <c r="T539" s="655"/>
      <c r="U539" s="656"/>
      <c r="V539" s="655"/>
      <c r="W539" s="656"/>
      <c r="X539" s="103"/>
      <c r="Y539" s="97">
        <f>IF(OR(D539="s",F539="s",H539="s",J539="s",L539="s",N539="s",P539="s",R539="s",T539="s",V539="s"), 0, IF(OR(D539="a",F539="a",H539="a",J539="a",L539="a",N539="a",P539="a",R539="a",T539="a",V539="a"),Z539,0))</f>
        <v>0</v>
      </c>
      <c r="Z539" s="346">
        <v>30</v>
      </c>
      <c r="AA539" s="45">
        <f>IF((COUNTIF(D539:W539,"a")+COUNTIF(D539:W539,"s"))&gt;0,IF(OR((COUNTIF(D541:W541,"a")+COUNTIF(D541:W541,"s")),(COUNTIF(D542:W542,"a")+COUNTIF(D542:W542,"s")),(COUNTIF(D543:W543,"a")+COUNTIF(D543:W543,"s"))),0,COUNTIF(D539:W539,"a")+COUNTIF(D539:W539,"s")),COUNTIF(D539:W539,"a")+COUNTIF(D539:W539,"s"))</f>
        <v>0</v>
      </c>
      <c r="AB539" s="537"/>
      <c r="AD539" s="516"/>
    </row>
    <row r="540" spans="1:56" ht="27.95" customHeight="1" thickBot="1" x14ac:dyDescent="0.25">
      <c r="A540" s="342"/>
      <c r="B540" s="266"/>
      <c r="C540" s="672" t="s">
        <v>172</v>
      </c>
      <c r="D540" s="670"/>
      <c r="E540" s="670"/>
      <c r="F540" s="670"/>
      <c r="G540" s="670"/>
      <c r="H540" s="670"/>
      <c r="I540" s="670"/>
      <c r="J540" s="670"/>
      <c r="K540" s="670"/>
      <c r="L540" s="670"/>
      <c r="M540" s="670"/>
      <c r="N540" s="670"/>
      <c r="O540" s="670"/>
      <c r="P540" s="670"/>
      <c r="Q540" s="670"/>
      <c r="R540" s="670"/>
      <c r="S540" s="670"/>
      <c r="T540" s="670"/>
      <c r="U540" s="670"/>
      <c r="V540" s="670"/>
      <c r="W540" s="670"/>
      <c r="X540" s="670"/>
      <c r="Y540" s="670"/>
      <c r="Z540" s="671"/>
      <c r="AA540" s="45"/>
      <c r="AD540" s="516"/>
    </row>
    <row r="541" spans="1:56" ht="27.95" customHeight="1" x14ac:dyDescent="0.2">
      <c r="A541" s="342"/>
      <c r="B541" s="208" t="s">
        <v>321</v>
      </c>
      <c r="C541" s="151" t="s">
        <v>111</v>
      </c>
      <c r="D541" s="588"/>
      <c r="E541" s="589"/>
      <c r="F541" s="588"/>
      <c r="G541" s="589"/>
      <c r="H541" s="588"/>
      <c r="I541" s="589"/>
      <c r="J541" s="588"/>
      <c r="K541" s="589"/>
      <c r="L541" s="588"/>
      <c r="M541" s="589"/>
      <c r="N541" s="588"/>
      <c r="O541" s="589"/>
      <c r="P541" s="588"/>
      <c r="Q541" s="589"/>
      <c r="R541" s="588"/>
      <c r="S541" s="589"/>
      <c r="T541" s="588"/>
      <c r="U541" s="589"/>
      <c r="V541" s="588"/>
      <c r="W541" s="589"/>
      <c r="X541" s="251"/>
      <c r="Y541" s="110">
        <f>IF(OR(D541="s",F541="s",H541="s",J541="s",L541="s",N541="s",P541="s",R541="s",T541="s",V541="s"), 0, IF(OR(D541="a",F541="a",H541="a",J541="a",L541="a",N541="a",P541="a",R541="a",T541="a",V541="a"),Z541,0))</f>
        <v>0</v>
      </c>
      <c r="Z541" s="341">
        <v>10</v>
      </c>
      <c r="AA541" s="45">
        <f>IF((COUNTIF(D541:W541,"a")+COUNTIF(D541:W541,"s"))&gt;0,IF((COUNTIF(D539:W539,"a")+COUNTIF(D539:W539,"s"))&gt;0,0,COUNTIF(D541:W541,"a")+COUNTIF(D541:W541,"s")), COUNTIF(D541:W541,"a")+COUNTIF(D541:W541,"s"))</f>
        <v>0</v>
      </c>
      <c r="AB541" s="537"/>
      <c r="AD541" s="516"/>
    </row>
    <row r="542" spans="1:56" ht="27.95" customHeight="1" x14ac:dyDescent="0.2">
      <c r="A542" s="342"/>
      <c r="B542" s="210" t="s">
        <v>322</v>
      </c>
      <c r="C542" s="151" t="s">
        <v>354</v>
      </c>
      <c r="D542" s="586"/>
      <c r="E542" s="587"/>
      <c r="F542" s="586"/>
      <c r="G542" s="587"/>
      <c r="H542" s="586"/>
      <c r="I542" s="587"/>
      <c r="J542" s="586"/>
      <c r="K542" s="587"/>
      <c r="L542" s="586"/>
      <c r="M542" s="587"/>
      <c r="N542" s="586"/>
      <c r="O542" s="587"/>
      <c r="P542" s="586"/>
      <c r="Q542" s="587"/>
      <c r="R542" s="586"/>
      <c r="S542" s="587"/>
      <c r="T542" s="586"/>
      <c r="U542" s="587"/>
      <c r="V542" s="586"/>
      <c r="W542" s="587"/>
      <c r="X542" s="103"/>
      <c r="Y542" s="110">
        <f>IF(OR(D542="s",F542="s",H542="s",J542="s",L542="s",N542="s",P542="s",R542="s",T542="s",V542="s"), 0, IF(OR(D542="a",F542="a",H542="a",J542="a",L542="a",N542="a",P542="a",R542="a",T542="a",V542="a"),Z542,0))</f>
        <v>0</v>
      </c>
      <c r="Z542" s="338">
        <v>10</v>
      </c>
      <c r="AA542" s="45">
        <f>IF((COUNTIF(D542:W542,"a")+COUNTIF(D542:W542,"s"))&gt;0,IF((COUNTIF(D539:W539,"a")+COUNTIF(D539:W539,"s"))&gt;0,0,COUNTIF(D542:W542,"a")+COUNTIF(D542:W542,"s")), COUNTIF(D542:W542,"a")+COUNTIF(D542:W542,"s"))</f>
        <v>0</v>
      </c>
      <c r="AB542" s="537"/>
      <c r="AD542" s="516"/>
    </row>
    <row r="543" spans="1:56" ht="27.95" customHeight="1" thickBot="1" x14ac:dyDescent="0.25">
      <c r="A543" s="342"/>
      <c r="B543" s="210" t="s">
        <v>323</v>
      </c>
      <c r="C543" s="151" t="s">
        <v>332</v>
      </c>
      <c r="D543" s="564"/>
      <c r="E543" s="565"/>
      <c r="F543" s="564"/>
      <c r="G543" s="565"/>
      <c r="H543" s="564"/>
      <c r="I543" s="565"/>
      <c r="J543" s="564"/>
      <c r="K543" s="565"/>
      <c r="L543" s="564"/>
      <c r="M543" s="565"/>
      <c r="N543" s="564"/>
      <c r="O543" s="565"/>
      <c r="P543" s="564"/>
      <c r="Q543" s="565"/>
      <c r="R543" s="564"/>
      <c r="S543" s="565"/>
      <c r="T543" s="564"/>
      <c r="U543" s="565"/>
      <c r="V543" s="564"/>
      <c r="W543" s="565"/>
      <c r="X543" s="103"/>
      <c r="Y543" s="110">
        <f>IF(OR(D543="s",F543="s",H543="s",J543="s",L543="s",N543="s",P543="s",R543="s",T543="s",V543="s"), 0, IF(OR(D543="a",F543="a",H543="a",J543="a",L543="a",N543="a",P543="a",R543="a",T543="a",V543="a"),Z543,0))</f>
        <v>0</v>
      </c>
      <c r="Z543" s="343">
        <v>10</v>
      </c>
      <c r="AA543" s="45">
        <f>IF((COUNTIF(D543:W543,"a")+COUNTIF(D543:W543,"s"))&gt;0,IF((COUNTIF(D539:W539,"a")+COUNTIF(D539:W539,"s"))&gt;0,0,COUNTIF(D543:W543,"a")+COUNTIF(D543:W543,"s")), COUNTIF(D543:W543,"a")+COUNTIF(D543:W543,"s"))</f>
        <v>0</v>
      </c>
      <c r="AB543" s="537"/>
      <c r="AD543" s="516"/>
    </row>
    <row r="544" spans="1:56" ht="21" customHeight="1" thickTop="1" thickBot="1" x14ac:dyDescent="0.25">
      <c r="A544" s="342"/>
      <c r="B544" s="83"/>
      <c r="C544" s="126"/>
      <c r="D544" s="597" t="s">
        <v>288</v>
      </c>
      <c r="E544" s="598"/>
      <c r="F544" s="598"/>
      <c r="G544" s="598"/>
      <c r="H544" s="598"/>
      <c r="I544" s="598"/>
      <c r="J544" s="598"/>
      <c r="K544" s="598"/>
      <c r="L544" s="598"/>
      <c r="M544" s="598"/>
      <c r="N544" s="598"/>
      <c r="O544" s="598"/>
      <c r="P544" s="598"/>
      <c r="Q544" s="598"/>
      <c r="R544" s="598"/>
      <c r="S544" s="598"/>
      <c r="T544" s="598"/>
      <c r="U544" s="598"/>
      <c r="V544" s="598"/>
      <c r="W544" s="598"/>
      <c r="X544" s="599"/>
      <c r="Y544" s="85">
        <f>SUM(Y539:Y543)</f>
        <v>0</v>
      </c>
      <c r="Z544" s="339">
        <v>30</v>
      </c>
      <c r="AA544" s="45"/>
      <c r="AD544" s="516"/>
    </row>
    <row r="545" spans="1:30" ht="21" customHeight="1" thickBot="1" x14ac:dyDescent="0.25">
      <c r="A545" s="342"/>
      <c r="B545" s="84"/>
      <c r="C545" s="142"/>
      <c r="D545" s="584"/>
      <c r="E545" s="585"/>
      <c r="F545" s="669">
        <v>0</v>
      </c>
      <c r="G545" s="591"/>
      <c r="H545" s="591"/>
      <c r="I545" s="591"/>
      <c r="J545" s="591"/>
      <c r="K545" s="591"/>
      <c r="L545" s="591"/>
      <c r="M545" s="591"/>
      <c r="N545" s="591"/>
      <c r="O545" s="591"/>
      <c r="P545" s="591"/>
      <c r="Q545" s="591"/>
      <c r="R545" s="591"/>
      <c r="S545" s="591"/>
      <c r="T545" s="591"/>
      <c r="U545" s="591"/>
      <c r="V545" s="591"/>
      <c r="W545" s="591"/>
      <c r="X545" s="591"/>
      <c r="Y545" s="591"/>
      <c r="Z545" s="592"/>
      <c r="AA545" s="45"/>
      <c r="AD545" s="516"/>
    </row>
    <row r="546" spans="1:30" ht="30" customHeight="1" thickBot="1" x14ac:dyDescent="0.25">
      <c r="A546" s="342"/>
      <c r="B546" s="209" t="s">
        <v>562</v>
      </c>
      <c r="C546" s="140" t="s">
        <v>574</v>
      </c>
      <c r="D546" s="12"/>
      <c r="E546" s="11"/>
      <c r="F546" s="12"/>
      <c r="G546" s="13"/>
      <c r="H546" s="16" t="s">
        <v>287</v>
      </c>
      <c r="I546" s="11"/>
      <c r="J546" s="91"/>
      <c r="K546" s="13"/>
      <c r="L546" s="16" t="s">
        <v>287</v>
      </c>
      <c r="M546" s="11"/>
      <c r="N546" s="12"/>
      <c r="O546" s="13"/>
      <c r="P546" s="10"/>
      <c r="Q546" s="11"/>
      <c r="R546" s="12"/>
      <c r="S546" s="13"/>
      <c r="T546" s="10"/>
      <c r="U546" s="11"/>
      <c r="V546" s="12"/>
      <c r="W546" s="13"/>
      <c r="X546" s="17"/>
      <c r="Y546" s="17"/>
      <c r="Z546" s="340"/>
      <c r="AA546" s="45"/>
      <c r="AD546" s="516"/>
    </row>
    <row r="547" spans="1:30" ht="45" customHeight="1" x14ac:dyDescent="0.2">
      <c r="A547" s="342"/>
      <c r="B547" s="208" t="s">
        <v>325</v>
      </c>
      <c r="C547" s="375" t="s">
        <v>565</v>
      </c>
      <c r="D547" s="595"/>
      <c r="E547" s="596"/>
      <c r="F547" s="595"/>
      <c r="G547" s="596"/>
      <c r="H547" s="595"/>
      <c r="I547" s="596"/>
      <c r="J547" s="595"/>
      <c r="K547" s="596"/>
      <c r="L547" s="595"/>
      <c r="M547" s="596"/>
      <c r="N547" s="595"/>
      <c r="O547" s="596"/>
      <c r="P547" s="595"/>
      <c r="Q547" s="596"/>
      <c r="R547" s="595"/>
      <c r="S547" s="596"/>
      <c r="T547" s="595"/>
      <c r="U547" s="596"/>
      <c r="V547" s="595"/>
      <c r="W547" s="596"/>
      <c r="X547" s="103"/>
      <c r="Y547" s="96">
        <f t="shared" ref="Y547:Y554" si="53">IF(OR(D547="s",F547="s",H547="s",J547="s",L547="s",N547="s",P547="s",R547="s",T547="s",V547="s"), 0, IF(OR(D547="a",F547="a",H547="a",J547="a",L547="a",N547="a",P547="a",R547="a",T547="a",V547="a"),Z547,0))</f>
        <v>0</v>
      </c>
      <c r="Z547" s="341">
        <v>10</v>
      </c>
      <c r="AA547" s="45">
        <f t="shared" ref="AA547:AA554" si="54">COUNTIF(D547:W547,"a")+COUNTIF(D547:W547,"s")</f>
        <v>0</v>
      </c>
      <c r="AB547" s="536"/>
      <c r="AD547" s="516"/>
    </row>
    <row r="548" spans="1:30" ht="45" customHeight="1" x14ac:dyDescent="0.2">
      <c r="A548" s="342"/>
      <c r="B548" s="210" t="s">
        <v>563</v>
      </c>
      <c r="C548" s="376" t="s">
        <v>566</v>
      </c>
      <c r="D548" s="586"/>
      <c r="E548" s="587"/>
      <c r="F548" s="586"/>
      <c r="G548" s="587"/>
      <c r="H548" s="586"/>
      <c r="I548" s="587"/>
      <c r="J548" s="586"/>
      <c r="K548" s="587"/>
      <c r="L548" s="586"/>
      <c r="M548" s="587"/>
      <c r="N548" s="586"/>
      <c r="O548" s="587"/>
      <c r="P548" s="586"/>
      <c r="Q548" s="587"/>
      <c r="R548" s="586"/>
      <c r="S548" s="587"/>
      <c r="T548" s="586"/>
      <c r="U548" s="587"/>
      <c r="V548" s="586"/>
      <c r="W548" s="587"/>
      <c r="X548" s="103"/>
      <c r="Y548" s="94">
        <f t="shared" si="53"/>
        <v>0</v>
      </c>
      <c r="Z548" s="338">
        <v>10</v>
      </c>
      <c r="AA548" s="45">
        <f t="shared" si="54"/>
        <v>0</v>
      </c>
      <c r="AB548" s="536"/>
      <c r="AD548" s="516"/>
    </row>
    <row r="549" spans="1:30" ht="45" customHeight="1" x14ac:dyDescent="0.2">
      <c r="A549" s="342"/>
      <c r="B549" s="210" t="s">
        <v>326</v>
      </c>
      <c r="C549" s="376" t="s">
        <v>567</v>
      </c>
      <c r="D549" s="586"/>
      <c r="E549" s="587"/>
      <c r="F549" s="586"/>
      <c r="G549" s="587"/>
      <c r="H549" s="586"/>
      <c r="I549" s="587"/>
      <c r="J549" s="586"/>
      <c r="K549" s="587"/>
      <c r="L549" s="586"/>
      <c r="M549" s="587"/>
      <c r="N549" s="586"/>
      <c r="O549" s="587"/>
      <c r="P549" s="586"/>
      <c r="Q549" s="587"/>
      <c r="R549" s="586"/>
      <c r="S549" s="587"/>
      <c r="T549" s="586"/>
      <c r="U549" s="587"/>
      <c r="V549" s="586"/>
      <c r="W549" s="587"/>
      <c r="X549" s="103"/>
      <c r="Y549" s="94">
        <f t="shared" si="53"/>
        <v>0</v>
      </c>
      <c r="Z549" s="338">
        <v>10</v>
      </c>
      <c r="AA549" s="45">
        <f t="shared" si="54"/>
        <v>0</v>
      </c>
      <c r="AB549" s="536"/>
      <c r="AD549" s="516" t="s">
        <v>285</v>
      </c>
    </row>
    <row r="550" spans="1:30" ht="45" customHeight="1" x14ac:dyDescent="0.2">
      <c r="A550" s="342"/>
      <c r="B550" s="210" t="s">
        <v>569</v>
      </c>
      <c r="C550" s="376" t="s">
        <v>568</v>
      </c>
      <c r="D550" s="586"/>
      <c r="E550" s="587"/>
      <c r="F550" s="586"/>
      <c r="G550" s="587"/>
      <c r="H550" s="586"/>
      <c r="I550" s="587"/>
      <c r="J550" s="586"/>
      <c r="K550" s="587"/>
      <c r="L550" s="586"/>
      <c r="M550" s="587"/>
      <c r="N550" s="586"/>
      <c r="O550" s="587"/>
      <c r="P550" s="586"/>
      <c r="Q550" s="587"/>
      <c r="R550" s="586"/>
      <c r="S550" s="587"/>
      <c r="T550" s="586"/>
      <c r="U550" s="587"/>
      <c r="V550" s="586"/>
      <c r="W550" s="587"/>
      <c r="X550" s="103"/>
      <c r="Y550" s="94">
        <f t="shared" si="53"/>
        <v>0</v>
      </c>
      <c r="Z550" s="338">
        <v>10</v>
      </c>
      <c r="AA550" s="45">
        <f t="shared" si="54"/>
        <v>0</v>
      </c>
      <c r="AB550" s="536"/>
      <c r="AD550" s="516" t="s">
        <v>285</v>
      </c>
    </row>
    <row r="551" spans="1:30" ht="45" customHeight="1" x14ac:dyDescent="0.2">
      <c r="A551" s="342"/>
      <c r="B551" s="210" t="s">
        <v>327</v>
      </c>
      <c r="C551" s="376" t="s">
        <v>638</v>
      </c>
      <c r="D551" s="586"/>
      <c r="E551" s="587"/>
      <c r="F551" s="586"/>
      <c r="G551" s="587"/>
      <c r="H551" s="586"/>
      <c r="I551" s="587"/>
      <c r="J551" s="586"/>
      <c r="K551" s="587"/>
      <c r="L551" s="586"/>
      <c r="M551" s="587"/>
      <c r="N551" s="586"/>
      <c r="O551" s="587"/>
      <c r="P551" s="586"/>
      <c r="Q551" s="587"/>
      <c r="R551" s="586"/>
      <c r="S551" s="587"/>
      <c r="T551" s="586"/>
      <c r="U551" s="587"/>
      <c r="V551" s="586"/>
      <c r="W551" s="587"/>
      <c r="X551" s="103"/>
      <c r="Y551" s="94">
        <f t="shared" si="53"/>
        <v>0</v>
      </c>
      <c r="Z551" s="338">
        <v>10</v>
      </c>
      <c r="AA551" s="45">
        <f t="shared" si="54"/>
        <v>0</v>
      </c>
      <c r="AB551" s="536"/>
      <c r="AD551" s="516"/>
    </row>
    <row r="552" spans="1:30" ht="27.95" customHeight="1" x14ac:dyDescent="0.2">
      <c r="A552" s="342"/>
      <c r="B552" s="210" t="s">
        <v>328</v>
      </c>
      <c r="C552" s="376" t="s">
        <v>571</v>
      </c>
      <c r="D552" s="586"/>
      <c r="E552" s="587"/>
      <c r="F552" s="586"/>
      <c r="G552" s="587"/>
      <c r="H552" s="586"/>
      <c r="I552" s="587"/>
      <c r="J552" s="586"/>
      <c r="K552" s="587"/>
      <c r="L552" s="586"/>
      <c r="M552" s="587"/>
      <c r="N552" s="586"/>
      <c r="O552" s="587"/>
      <c r="P552" s="586"/>
      <c r="Q552" s="587"/>
      <c r="R552" s="586"/>
      <c r="S552" s="587"/>
      <c r="T552" s="586"/>
      <c r="U552" s="587"/>
      <c r="V552" s="586"/>
      <c r="W552" s="587"/>
      <c r="X552" s="103"/>
      <c r="Y552" s="94">
        <f t="shared" si="53"/>
        <v>0</v>
      </c>
      <c r="Z552" s="338">
        <v>10</v>
      </c>
      <c r="AA552" s="45">
        <f t="shared" si="54"/>
        <v>0</v>
      </c>
      <c r="AB552" s="536"/>
      <c r="AD552" s="516" t="s">
        <v>285</v>
      </c>
    </row>
    <row r="553" spans="1:30" ht="45" customHeight="1" x14ac:dyDescent="0.2">
      <c r="A553" s="342"/>
      <c r="B553" s="210" t="s">
        <v>570</v>
      </c>
      <c r="C553" s="376" t="s">
        <v>572</v>
      </c>
      <c r="D553" s="586"/>
      <c r="E553" s="587"/>
      <c r="F553" s="586"/>
      <c r="G553" s="587"/>
      <c r="H553" s="586"/>
      <c r="I553" s="587"/>
      <c r="J553" s="586"/>
      <c r="K553" s="587"/>
      <c r="L553" s="586"/>
      <c r="M553" s="587"/>
      <c r="N553" s="586"/>
      <c r="O553" s="587"/>
      <c r="P553" s="586"/>
      <c r="Q553" s="587"/>
      <c r="R553" s="586"/>
      <c r="S553" s="587"/>
      <c r="T553" s="586"/>
      <c r="U553" s="587"/>
      <c r="V553" s="586"/>
      <c r="W553" s="587"/>
      <c r="X553" s="103"/>
      <c r="Y553" s="94">
        <f t="shared" si="53"/>
        <v>0</v>
      </c>
      <c r="Z553" s="338">
        <v>10</v>
      </c>
      <c r="AA553" s="45">
        <f t="shared" si="54"/>
        <v>0</v>
      </c>
      <c r="AB553" s="536"/>
      <c r="AD553" s="516" t="s">
        <v>285</v>
      </c>
    </row>
    <row r="554" spans="1:30" ht="45" customHeight="1" thickBot="1" x14ac:dyDescent="0.25">
      <c r="A554" s="342"/>
      <c r="B554" s="210" t="s">
        <v>564</v>
      </c>
      <c r="C554" s="377" t="s">
        <v>573</v>
      </c>
      <c r="D554" s="586"/>
      <c r="E554" s="587"/>
      <c r="F554" s="586"/>
      <c r="G554" s="587"/>
      <c r="H554" s="586"/>
      <c r="I554" s="587"/>
      <c r="J554" s="586"/>
      <c r="K554" s="587"/>
      <c r="L554" s="586"/>
      <c r="M554" s="587"/>
      <c r="N554" s="586"/>
      <c r="O554" s="587"/>
      <c r="P554" s="586"/>
      <c r="Q554" s="587"/>
      <c r="R554" s="586"/>
      <c r="S554" s="587"/>
      <c r="T554" s="586"/>
      <c r="U554" s="587"/>
      <c r="V554" s="586"/>
      <c r="W554" s="587"/>
      <c r="X554" s="103"/>
      <c r="Y554" s="94">
        <f t="shared" si="53"/>
        <v>0</v>
      </c>
      <c r="Z554" s="338">
        <v>10</v>
      </c>
      <c r="AA554" s="45">
        <f t="shared" si="54"/>
        <v>0</v>
      </c>
      <c r="AB554" s="536"/>
      <c r="AD554" s="516"/>
    </row>
    <row r="555" spans="1:30" ht="21" customHeight="1" thickTop="1" thickBot="1" x14ac:dyDescent="0.25">
      <c r="A555" s="342"/>
      <c r="B555" s="84"/>
      <c r="C555" s="127"/>
      <c r="D555" s="597" t="s">
        <v>288</v>
      </c>
      <c r="E555" s="598"/>
      <c r="F555" s="598"/>
      <c r="G555" s="598"/>
      <c r="H555" s="598"/>
      <c r="I555" s="598"/>
      <c r="J555" s="598"/>
      <c r="K555" s="598"/>
      <c r="L555" s="598"/>
      <c r="M555" s="598"/>
      <c r="N555" s="598"/>
      <c r="O555" s="598"/>
      <c r="P555" s="598"/>
      <c r="Q555" s="598"/>
      <c r="R555" s="598"/>
      <c r="S555" s="598"/>
      <c r="T555" s="598"/>
      <c r="U555" s="598"/>
      <c r="V555" s="598"/>
      <c r="W555" s="598"/>
      <c r="X555" s="599"/>
      <c r="Y555" s="9">
        <f>SUM(Y547:Y554)</f>
        <v>0</v>
      </c>
      <c r="Z555" s="339">
        <f>SUM(Z547:Z554)</f>
        <v>80</v>
      </c>
      <c r="AA555" s="45"/>
      <c r="AD555" s="516"/>
    </row>
    <row r="556" spans="1:30" ht="21" customHeight="1" thickBot="1" x14ac:dyDescent="0.25">
      <c r="A556" s="328"/>
      <c r="B556" s="173"/>
      <c r="C556" s="162"/>
      <c r="D556" s="584"/>
      <c r="E556" s="585"/>
      <c r="F556" s="658">
        <v>40</v>
      </c>
      <c r="G556" s="591"/>
      <c r="H556" s="591"/>
      <c r="I556" s="591"/>
      <c r="J556" s="591"/>
      <c r="K556" s="591"/>
      <c r="L556" s="591"/>
      <c r="M556" s="591"/>
      <c r="N556" s="591"/>
      <c r="O556" s="591"/>
      <c r="P556" s="591"/>
      <c r="Q556" s="591"/>
      <c r="R556" s="591"/>
      <c r="S556" s="591"/>
      <c r="T556" s="591"/>
      <c r="U556" s="591"/>
      <c r="V556" s="591"/>
      <c r="W556" s="591"/>
      <c r="X556" s="591"/>
      <c r="Y556" s="591"/>
      <c r="Z556" s="592"/>
      <c r="AA556" s="45"/>
      <c r="AD556" s="516"/>
    </row>
    <row r="557" spans="1:30" ht="48" customHeight="1" thickBot="1" x14ac:dyDescent="0.25">
      <c r="A557" s="321" t="s">
        <v>1134</v>
      </c>
      <c r="B557" s="212">
        <v>7300</v>
      </c>
      <c r="C557" s="160" t="s">
        <v>75</v>
      </c>
      <c r="D557" s="170"/>
      <c r="E557" s="167"/>
      <c r="F557" s="170"/>
      <c r="G557" s="171"/>
      <c r="H557" s="168"/>
      <c r="I557" s="167"/>
      <c r="J557" s="292"/>
      <c r="K557" s="171"/>
      <c r="L557" s="416" t="s">
        <v>287</v>
      </c>
      <c r="M557" s="167"/>
      <c r="N557" s="170"/>
      <c r="O557" s="171"/>
      <c r="P557" s="168"/>
      <c r="Q557" s="167"/>
      <c r="R557" s="170"/>
      <c r="S557" s="171"/>
      <c r="T557" s="168"/>
      <c r="U557" s="167"/>
      <c r="V557" s="170"/>
      <c r="W557" s="171"/>
      <c r="X557" s="276"/>
      <c r="Y557" s="172"/>
      <c r="Z557" s="335"/>
      <c r="AA557" s="45"/>
      <c r="AD557" s="516"/>
    </row>
    <row r="558" spans="1:30" ht="60.75" x14ac:dyDescent="0.2">
      <c r="A558" s="342"/>
      <c r="B558" s="208" t="s">
        <v>409</v>
      </c>
      <c r="C558" s="151" t="s">
        <v>500</v>
      </c>
      <c r="D558" s="595"/>
      <c r="E558" s="596"/>
      <c r="F558" s="595"/>
      <c r="G558" s="596"/>
      <c r="H558" s="595"/>
      <c r="I558" s="596"/>
      <c r="J558" s="595"/>
      <c r="K558" s="596"/>
      <c r="L558" s="595"/>
      <c r="M558" s="596"/>
      <c r="N558" s="595"/>
      <c r="O558" s="596"/>
      <c r="P558" s="595"/>
      <c r="Q558" s="596"/>
      <c r="R558" s="595"/>
      <c r="S558" s="596"/>
      <c r="T558" s="595"/>
      <c r="U558" s="596"/>
      <c r="V558" s="595"/>
      <c r="W558" s="596"/>
      <c r="X558" s="103"/>
      <c r="Y558" s="96">
        <f t="shared" ref="Y558:Y571" si="55">IF(OR(D558="s",F558="s",H558="s",J558="s",L558="s",N558="s",P558="s",R558="s",T558="s",V558="s"), 0, IF(OR(D558="a",F558="a",H558="a",J558="a",L558="a",N558="a",P558="a",R558="a",T558="a",V558="a"),Z558,0))</f>
        <v>0</v>
      </c>
      <c r="Z558" s="341">
        <v>5</v>
      </c>
      <c r="AA558" s="45">
        <f t="shared" ref="AA558:AA571" si="56">COUNTIF(D558:W558,"a")+COUNTIF(D558:W558,"s")</f>
        <v>0</v>
      </c>
      <c r="AB558" s="536"/>
      <c r="AD558" s="516" t="s">
        <v>285</v>
      </c>
    </row>
    <row r="559" spans="1:30" ht="125.25" customHeight="1" x14ac:dyDescent="0.2">
      <c r="A559" s="342"/>
      <c r="B559" s="210" t="s">
        <v>448</v>
      </c>
      <c r="C559" s="378" t="s">
        <v>575</v>
      </c>
      <c r="D559" s="586"/>
      <c r="E559" s="587"/>
      <c r="F559" s="586"/>
      <c r="G559" s="587"/>
      <c r="H559" s="586"/>
      <c r="I559" s="587"/>
      <c r="J559" s="586"/>
      <c r="K559" s="587"/>
      <c r="L559" s="586"/>
      <c r="M559" s="587"/>
      <c r="N559" s="586"/>
      <c r="O559" s="587"/>
      <c r="P559" s="586"/>
      <c r="Q559" s="587"/>
      <c r="R559" s="586"/>
      <c r="S559" s="587"/>
      <c r="T559" s="586"/>
      <c r="U559" s="587"/>
      <c r="V559" s="586"/>
      <c r="W559" s="587"/>
      <c r="X559" s="103"/>
      <c r="Y559" s="94">
        <f>IF(OR(D559="s",F559="s",H559="s",J559="s",L559="s",N559="s",P559="s",R559="s",T559="s",V559="s"), 0, IF(OR(D559="a",F559="a",H559="a",J559="a",L559="a",N559="a",P559="a",R559="a",T559="a",V559="a"),Z559,0))</f>
        <v>0</v>
      </c>
      <c r="Z559" s="338">
        <v>5</v>
      </c>
      <c r="AA559" s="195">
        <f>COUNTIF(D559:W559,"a")+COUNTIF(D559:W559,"s")</f>
        <v>0</v>
      </c>
      <c r="AB559" s="536"/>
      <c r="AD559" s="516" t="s">
        <v>285</v>
      </c>
    </row>
    <row r="560" spans="1:30" ht="45" customHeight="1" x14ac:dyDescent="0.2">
      <c r="A560" s="342"/>
      <c r="B560" s="210" t="s">
        <v>67</v>
      </c>
      <c r="C560" s="126" t="s">
        <v>576</v>
      </c>
      <c r="D560" s="586"/>
      <c r="E560" s="587"/>
      <c r="F560" s="586"/>
      <c r="G560" s="587"/>
      <c r="H560" s="586"/>
      <c r="I560" s="587"/>
      <c r="J560" s="586"/>
      <c r="K560" s="587"/>
      <c r="L560" s="586"/>
      <c r="M560" s="587"/>
      <c r="N560" s="586"/>
      <c r="O560" s="587"/>
      <c r="P560" s="586"/>
      <c r="Q560" s="587"/>
      <c r="R560" s="586"/>
      <c r="S560" s="587"/>
      <c r="T560" s="586"/>
      <c r="U560" s="587"/>
      <c r="V560" s="586"/>
      <c r="W560" s="587"/>
      <c r="X560" s="103"/>
      <c r="Y560" s="97">
        <f>IF(OR(D560="s",F560="s",H560="s",J560="s",L560="s",N560="s",P560="s",R560="s",T560="s",V560="s"), 0, IF(OR(D560="a",F560="a",H560="a",J560="a",L560="a",N560="a",P560="a",R560="a",T560="a",V560="a"),Z560,0))</f>
        <v>0</v>
      </c>
      <c r="Z560" s="343">
        <v>10</v>
      </c>
      <c r="AA560" s="45">
        <f>COUNTIF(D560:W560,"a")+COUNTIF(D560:W560,"s")</f>
        <v>0</v>
      </c>
      <c r="AB560" s="536"/>
      <c r="AD560" s="516"/>
    </row>
    <row r="561" spans="1:30" ht="45" customHeight="1" x14ac:dyDescent="0.2">
      <c r="A561" s="342"/>
      <c r="B561" s="210" t="s">
        <v>103</v>
      </c>
      <c r="C561" s="126" t="s">
        <v>577</v>
      </c>
      <c r="D561" s="586"/>
      <c r="E561" s="587"/>
      <c r="F561" s="586"/>
      <c r="G561" s="587"/>
      <c r="H561" s="586"/>
      <c r="I561" s="587"/>
      <c r="J561" s="586"/>
      <c r="K561" s="587"/>
      <c r="L561" s="586"/>
      <c r="M561" s="587"/>
      <c r="N561" s="586"/>
      <c r="O561" s="587"/>
      <c r="P561" s="586"/>
      <c r="Q561" s="587"/>
      <c r="R561" s="586"/>
      <c r="S561" s="587"/>
      <c r="T561" s="586"/>
      <c r="U561" s="587"/>
      <c r="V561" s="586"/>
      <c r="W561" s="587"/>
      <c r="X561" s="103"/>
      <c r="Y561" s="97">
        <f>IF(OR(D561="s",F561="s",H561="s",J561="s",L561="s",N561="s",P561="s",R561="s",T561="s",V561="s"), 0, IF(OR(D561="a",F561="a",H561="a",J561="a",L561="a",N561="a",P561="a",R561="a",T561="a",V561="a"),Z561,0))</f>
        <v>0</v>
      </c>
      <c r="Z561" s="343">
        <v>15</v>
      </c>
      <c r="AA561" s="45">
        <f>COUNTIF(D561:W561,"a")+COUNTIF(D561:W561,"s")</f>
        <v>0</v>
      </c>
      <c r="AB561" s="536"/>
      <c r="AD561" s="516" t="s">
        <v>285</v>
      </c>
    </row>
    <row r="562" spans="1:30" ht="45" customHeight="1" x14ac:dyDescent="0.2">
      <c r="A562" s="342"/>
      <c r="B562" s="210" t="s">
        <v>104</v>
      </c>
      <c r="C562" s="126" t="s">
        <v>578</v>
      </c>
      <c r="D562" s="586"/>
      <c r="E562" s="587"/>
      <c r="F562" s="586"/>
      <c r="G562" s="587"/>
      <c r="H562" s="586"/>
      <c r="I562" s="587"/>
      <c r="J562" s="586"/>
      <c r="K562" s="587"/>
      <c r="L562" s="586"/>
      <c r="M562" s="587"/>
      <c r="N562" s="586"/>
      <c r="O562" s="587"/>
      <c r="P562" s="586"/>
      <c r="Q562" s="587"/>
      <c r="R562" s="586"/>
      <c r="S562" s="587"/>
      <c r="T562" s="586"/>
      <c r="U562" s="587"/>
      <c r="V562" s="586"/>
      <c r="W562" s="587"/>
      <c r="X562" s="103"/>
      <c r="Y562" s="97">
        <f>IF(OR(D562="s",F562="s",H562="s",J562="s",L562="s",N562="s",P562="s",R562="s",T562="s",V562="s"), 0, IF(OR(D562="a",F562="a",H562="a",J562="a",L562="a",N562="a",P562="a",R562="a",T562="a",V562="a"),Z562,0))</f>
        <v>0</v>
      </c>
      <c r="Z562" s="343">
        <v>10</v>
      </c>
      <c r="AA562" s="45">
        <f>COUNTIF(D562:W562,"a")+COUNTIF(D562:W562,"s")</f>
        <v>0</v>
      </c>
      <c r="AB562" s="536"/>
      <c r="AD562" s="516"/>
    </row>
    <row r="563" spans="1:30" ht="45" customHeight="1" x14ac:dyDescent="0.2">
      <c r="A563" s="342"/>
      <c r="B563" s="210" t="s">
        <v>579</v>
      </c>
      <c r="C563" s="126" t="s">
        <v>578</v>
      </c>
      <c r="D563" s="586"/>
      <c r="E563" s="587"/>
      <c r="F563" s="586"/>
      <c r="G563" s="587"/>
      <c r="H563" s="586"/>
      <c r="I563" s="587"/>
      <c r="J563" s="586"/>
      <c r="K563" s="587"/>
      <c r="L563" s="586"/>
      <c r="M563" s="587"/>
      <c r="N563" s="586"/>
      <c r="O563" s="587"/>
      <c r="P563" s="586"/>
      <c r="Q563" s="587"/>
      <c r="R563" s="586"/>
      <c r="S563" s="587"/>
      <c r="T563" s="586"/>
      <c r="U563" s="587"/>
      <c r="V563" s="586"/>
      <c r="W563" s="587"/>
      <c r="X563" s="103"/>
      <c r="Y563" s="97">
        <f t="shared" si="55"/>
        <v>0</v>
      </c>
      <c r="Z563" s="343">
        <v>5</v>
      </c>
      <c r="AA563" s="45">
        <f t="shared" si="56"/>
        <v>0</v>
      </c>
      <c r="AB563" s="536"/>
      <c r="AD563" s="516"/>
    </row>
    <row r="564" spans="1:30" ht="45" customHeight="1" x14ac:dyDescent="0.2">
      <c r="A564" s="342"/>
      <c r="B564" s="210" t="s">
        <v>580</v>
      </c>
      <c r="C564" s="126" t="s">
        <v>581</v>
      </c>
      <c r="D564" s="586"/>
      <c r="E564" s="587"/>
      <c r="F564" s="586"/>
      <c r="G564" s="587"/>
      <c r="H564" s="586"/>
      <c r="I564" s="587"/>
      <c r="J564" s="586"/>
      <c r="K564" s="587"/>
      <c r="L564" s="586"/>
      <c r="M564" s="587"/>
      <c r="N564" s="586"/>
      <c r="O564" s="587"/>
      <c r="P564" s="586"/>
      <c r="Q564" s="587"/>
      <c r="R564" s="586"/>
      <c r="S564" s="587"/>
      <c r="T564" s="586"/>
      <c r="U564" s="587"/>
      <c r="V564" s="586"/>
      <c r="W564" s="587"/>
      <c r="X564" s="103"/>
      <c r="Y564" s="97">
        <f t="shared" si="55"/>
        <v>0</v>
      </c>
      <c r="Z564" s="343">
        <v>5</v>
      </c>
      <c r="AA564" s="45">
        <f t="shared" si="56"/>
        <v>0</v>
      </c>
      <c r="AB564" s="536"/>
      <c r="AD564" s="516"/>
    </row>
    <row r="565" spans="1:30" ht="45" customHeight="1" x14ac:dyDescent="0.2">
      <c r="A565" s="342"/>
      <c r="B565" s="210" t="s">
        <v>459</v>
      </c>
      <c r="C565" s="126" t="s">
        <v>582</v>
      </c>
      <c r="D565" s="586"/>
      <c r="E565" s="587"/>
      <c r="F565" s="586"/>
      <c r="G565" s="587"/>
      <c r="H565" s="586"/>
      <c r="I565" s="587"/>
      <c r="J565" s="586"/>
      <c r="K565" s="587"/>
      <c r="L565" s="586"/>
      <c r="M565" s="587"/>
      <c r="N565" s="586"/>
      <c r="O565" s="587"/>
      <c r="P565" s="586"/>
      <c r="Q565" s="587"/>
      <c r="R565" s="586"/>
      <c r="S565" s="587"/>
      <c r="T565" s="586"/>
      <c r="U565" s="587"/>
      <c r="V565" s="586"/>
      <c r="W565" s="587"/>
      <c r="X565" s="103"/>
      <c r="Y565" s="97">
        <f t="shared" si="55"/>
        <v>0</v>
      </c>
      <c r="Z565" s="343">
        <v>5</v>
      </c>
      <c r="AA565" s="45">
        <f>IF((COUNTIF(D565:W565,"a")+COUNTIF(D565:W565,"s"))&gt;0,IF(OR((COUNTIF(D567:W567,"a")+COUNTIF(D567:W567,"s"))),0,COUNTIF(D565:W565,"a")+COUNTIF(D565:W565,"s")),COUNTIF(D565:W565,"a")+COUNTIF(D565:W565,"s"))</f>
        <v>0</v>
      </c>
      <c r="AB565" s="537"/>
      <c r="AD565" s="516" t="s">
        <v>285</v>
      </c>
    </row>
    <row r="566" spans="1:30" ht="45" customHeight="1" x14ac:dyDescent="0.2">
      <c r="A566" s="342"/>
      <c r="B566" s="210" t="s">
        <v>583</v>
      </c>
      <c r="C566" s="126" t="s">
        <v>584</v>
      </c>
      <c r="D566" s="586"/>
      <c r="E566" s="587"/>
      <c r="F566" s="586"/>
      <c r="G566" s="587"/>
      <c r="H566" s="586"/>
      <c r="I566" s="587"/>
      <c r="J566" s="586"/>
      <c r="K566" s="587"/>
      <c r="L566" s="586"/>
      <c r="M566" s="587"/>
      <c r="N566" s="586"/>
      <c r="O566" s="587"/>
      <c r="P566" s="586"/>
      <c r="Q566" s="587"/>
      <c r="R566" s="586"/>
      <c r="S566" s="587"/>
      <c r="T566" s="586"/>
      <c r="U566" s="587"/>
      <c r="V566" s="586"/>
      <c r="W566" s="587"/>
      <c r="X566" s="103"/>
      <c r="Y566" s="36">
        <f t="shared" si="55"/>
        <v>0</v>
      </c>
      <c r="Z566" s="343">
        <v>5</v>
      </c>
      <c r="AA566" s="45">
        <f>IF((COUNTIF(D566:W566,"a")+COUNTIF(D566:W566,"s"))&gt;0,IF(OR((COUNTIF(D567:W567,"a")+COUNTIF(D567:W567,"s"))),0,COUNTIF(D566:W566,"a")+COUNTIF(D566:W566,"s")),COUNTIF(D566:W566,"a")+COUNTIF(D566:W566,"s"))</f>
        <v>0</v>
      </c>
      <c r="AB566" s="537"/>
      <c r="AD566" s="516" t="s">
        <v>285</v>
      </c>
    </row>
    <row r="567" spans="1:30" ht="45" customHeight="1" x14ac:dyDescent="0.2">
      <c r="A567" s="342"/>
      <c r="B567" s="388" t="s">
        <v>585</v>
      </c>
      <c r="C567" s="389" t="s">
        <v>1152</v>
      </c>
      <c r="D567" s="586"/>
      <c r="E567" s="587"/>
      <c r="F567" s="586"/>
      <c r="G567" s="587"/>
      <c r="H567" s="586"/>
      <c r="I567" s="587"/>
      <c r="J567" s="586"/>
      <c r="K567" s="587"/>
      <c r="L567" s="586"/>
      <c r="M567" s="587"/>
      <c r="N567" s="586"/>
      <c r="O567" s="587"/>
      <c r="P567" s="586"/>
      <c r="Q567" s="587"/>
      <c r="R567" s="586"/>
      <c r="S567" s="587"/>
      <c r="T567" s="586"/>
      <c r="U567" s="587"/>
      <c r="V567" s="586"/>
      <c r="W567" s="587"/>
      <c r="X567" s="103"/>
      <c r="Y567" s="110">
        <f t="shared" si="55"/>
        <v>0</v>
      </c>
      <c r="Z567" s="343">
        <v>10</v>
      </c>
      <c r="AA567" s="45">
        <f>IF((COUNTIF(D567:W567,"a")+COUNTIF(D567:W567,"s"))&gt;0,IF((COUNTIF(D565:W566,"a")+COUNTIF(D565:W566,"s"))&gt;0,0,COUNTIF(D567:W567,"a")+COUNTIF(D567:W567,"s")), COUNTIF(D567:W567,"a")+COUNTIF(D567:W567,"s"))</f>
        <v>0</v>
      </c>
      <c r="AB567" s="537"/>
      <c r="AD567" s="516" t="s">
        <v>285</v>
      </c>
    </row>
    <row r="568" spans="1:30" ht="45" customHeight="1" x14ac:dyDescent="0.2">
      <c r="A568" s="342" t="s">
        <v>307</v>
      </c>
      <c r="B568" s="210" t="s">
        <v>403</v>
      </c>
      <c r="C568" s="126" t="s">
        <v>586</v>
      </c>
      <c r="D568" s="586"/>
      <c r="E568" s="587"/>
      <c r="F568" s="586"/>
      <c r="G568" s="587"/>
      <c r="H568" s="586"/>
      <c r="I568" s="587"/>
      <c r="J568" s="586"/>
      <c r="K568" s="587"/>
      <c r="L568" s="586"/>
      <c r="M568" s="587"/>
      <c r="N568" s="586"/>
      <c r="O568" s="587"/>
      <c r="P568" s="586"/>
      <c r="Q568" s="587"/>
      <c r="R568" s="586"/>
      <c r="S568" s="587"/>
      <c r="T568" s="586"/>
      <c r="U568" s="587"/>
      <c r="V568" s="586"/>
      <c r="W568" s="587"/>
      <c r="X568" s="103"/>
      <c r="Y568" s="97">
        <f>IF(OR(D568="s",F568="s",H568="s",J568="s",L568="s",N568="s",P568="s",R568="s",T568="s",V568="s"), 0, IF(OR(D568="a",F568="a",H568="a",J568="a",L568="a",N568="a",P568="a",R568="a",T568="a",V568="a"),Z568,0))</f>
        <v>0</v>
      </c>
      <c r="Z568" s="343">
        <v>15</v>
      </c>
      <c r="AA568" s="45">
        <f>COUNTIF(D568:W568,"a")+COUNTIF(D568:W568,"s")</f>
        <v>0</v>
      </c>
      <c r="AB568" s="536"/>
      <c r="AD568" s="516" t="s">
        <v>285</v>
      </c>
    </row>
    <row r="569" spans="1:30" ht="45" customHeight="1" x14ac:dyDescent="0.2">
      <c r="A569" s="342" t="s">
        <v>307</v>
      </c>
      <c r="B569" s="210" t="s">
        <v>334</v>
      </c>
      <c r="C569" s="126" t="s">
        <v>1149</v>
      </c>
      <c r="D569" s="586"/>
      <c r="E569" s="587"/>
      <c r="F569" s="586"/>
      <c r="G569" s="587"/>
      <c r="H569" s="586"/>
      <c r="I569" s="587"/>
      <c r="J569" s="586"/>
      <c r="K569" s="587"/>
      <c r="L569" s="586"/>
      <c r="M569" s="587"/>
      <c r="N569" s="586"/>
      <c r="O569" s="587"/>
      <c r="P569" s="586"/>
      <c r="Q569" s="587"/>
      <c r="R569" s="586"/>
      <c r="S569" s="587"/>
      <c r="T569" s="586"/>
      <c r="U569" s="587"/>
      <c r="V569" s="586"/>
      <c r="W569" s="587"/>
      <c r="X569" s="103"/>
      <c r="Y569" s="97">
        <f>IF(OR(D569="s",F569="s",H569="s",J569="s",L569="s",N569="s",P569="s",R569="s",T569="s",V569="s"), 0, IF(OR(D569="a",F569="a",H569="a",J569="a",L569="a",N569="a",P569="a",R569="a",T569="a",V569="a"),Z569,0))</f>
        <v>0</v>
      </c>
      <c r="Z569" s="343">
        <v>15</v>
      </c>
      <c r="AA569" s="45">
        <f>COUNTIF(D569:W569,"a")+COUNTIF(D569:W569,"s")</f>
        <v>0</v>
      </c>
      <c r="AB569" s="536"/>
      <c r="AD569" s="516" t="s">
        <v>285</v>
      </c>
    </row>
    <row r="570" spans="1:30" ht="45" customHeight="1" x14ac:dyDescent="0.2">
      <c r="A570" s="342" t="s">
        <v>307</v>
      </c>
      <c r="B570" s="210" t="s">
        <v>587</v>
      </c>
      <c r="C570" s="126" t="s">
        <v>1148</v>
      </c>
      <c r="D570" s="586"/>
      <c r="E570" s="587"/>
      <c r="F570" s="586"/>
      <c r="G570" s="587"/>
      <c r="H570" s="586"/>
      <c r="I570" s="587"/>
      <c r="J570" s="586"/>
      <c r="K570" s="587"/>
      <c r="L570" s="586"/>
      <c r="M570" s="587"/>
      <c r="N570" s="586"/>
      <c r="O570" s="587"/>
      <c r="P570" s="586"/>
      <c r="Q570" s="587"/>
      <c r="R570" s="586"/>
      <c r="S570" s="587"/>
      <c r="T570" s="586"/>
      <c r="U570" s="587"/>
      <c r="V570" s="586"/>
      <c r="W570" s="587"/>
      <c r="X570" s="103"/>
      <c r="Y570" s="97">
        <f t="shared" ref="Y570" si="57">IF(OR(D570="s",F570="s",H570="s",J570="s",L570="s",N570="s",P570="s",R570="s",T570="s",V570="s"), 0, IF(OR(D570="a",F570="a",H570="a",J570="a",L570="a",N570="a",P570="a",R570="a",T570="a",V570="a"),Z570,0))</f>
        <v>0</v>
      </c>
      <c r="Z570" s="343">
        <v>20</v>
      </c>
      <c r="AA570" s="45">
        <f t="shared" ref="AA570" si="58">COUNTIF(D570:W570,"a")+COUNTIF(D570:W570,"s")</f>
        <v>0</v>
      </c>
      <c r="AB570" s="536"/>
      <c r="AD570" s="516"/>
    </row>
    <row r="571" spans="1:30" ht="45" customHeight="1" thickBot="1" x14ac:dyDescent="0.25">
      <c r="A571" s="342" t="s">
        <v>228</v>
      </c>
      <c r="B571" s="210" t="s">
        <v>1150</v>
      </c>
      <c r="C571" s="126" t="s">
        <v>1151</v>
      </c>
      <c r="D571" s="586"/>
      <c r="E571" s="587"/>
      <c r="F571" s="586"/>
      <c r="G571" s="587"/>
      <c r="H571" s="586"/>
      <c r="I571" s="587"/>
      <c r="J571" s="586"/>
      <c r="K571" s="587"/>
      <c r="L571" s="586"/>
      <c r="M571" s="587"/>
      <c r="N571" s="586"/>
      <c r="O571" s="587"/>
      <c r="P571" s="586"/>
      <c r="Q571" s="587"/>
      <c r="R571" s="586"/>
      <c r="S571" s="587"/>
      <c r="T571" s="586"/>
      <c r="U571" s="587"/>
      <c r="V571" s="586"/>
      <c r="W571" s="587"/>
      <c r="X571" s="103"/>
      <c r="Y571" s="97">
        <f t="shared" si="55"/>
        <v>0</v>
      </c>
      <c r="Z571" s="343">
        <v>20</v>
      </c>
      <c r="AA571" s="45">
        <f t="shared" si="56"/>
        <v>0</v>
      </c>
      <c r="AB571" s="536"/>
      <c r="AD571" s="516"/>
    </row>
    <row r="572" spans="1:30" ht="21" customHeight="1" thickTop="1" thickBot="1" x14ac:dyDescent="0.25">
      <c r="A572" s="342" t="s">
        <v>130</v>
      </c>
      <c r="B572" s="47"/>
      <c r="C572" s="127"/>
      <c r="D572" s="597" t="s">
        <v>288</v>
      </c>
      <c r="E572" s="598"/>
      <c r="F572" s="598"/>
      <c r="G572" s="598"/>
      <c r="H572" s="598"/>
      <c r="I572" s="598"/>
      <c r="J572" s="598"/>
      <c r="K572" s="598"/>
      <c r="L572" s="598"/>
      <c r="M572" s="598"/>
      <c r="N572" s="598"/>
      <c r="O572" s="598"/>
      <c r="P572" s="598"/>
      <c r="Q572" s="598"/>
      <c r="R572" s="598"/>
      <c r="S572" s="598"/>
      <c r="T572" s="598"/>
      <c r="U572" s="598"/>
      <c r="V572" s="598"/>
      <c r="W572" s="598"/>
      <c r="X572" s="599"/>
      <c r="Y572" s="9">
        <f>SUM(Y558:Y571)</f>
        <v>0</v>
      </c>
      <c r="Z572" s="339">
        <f>SUM(Z558:Z566)+SUM(Z568:Z571)</f>
        <v>135</v>
      </c>
      <c r="AA572" s="45"/>
      <c r="AD572" s="516"/>
    </row>
    <row r="573" spans="1:30" ht="21" customHeight="1" thickBot="1" x14ac:dyDescent="0.25">
      <c r="A573" s="328" t="s">
        <v>130</v>
      </c>
      <c r="B573" s="277"/>
      <c r="C573" s="288"/>
      <c r="D573" s="584"/>
      <c r="E573" s="585"/>
      <c r="F573" s="680">
        <f>Z558+Z559+Z561+Z567+Z568+Z569</f>
        <v>65</v>
      </c>
      <c r="G573" s="591"/>
      <c r="H573" s="591"/>
      <c r="I573" s="591"/>
      <c r="J573" s="591"/>
      <c r="K573" s="591"/>
      <c r="L573" s="591"/>
      <c r="M573" s="591"/>
      <c r="N573" s="591"/>
      <c r="O573" s="591"/>
      <c r="P573" s="591"/>
      <c r="Q573" s="591"/>
      <c r="R573" s="591"/>
      <c r="S573" s="591"/>
      <c r="T573" s="591"/>
      <c r="U573" s="591"/>
      <c r="V573" s="591"/>
      <c r="W573" s="591"/>
      <c r="X573" s="591"/>
      <c r="Y573" s="591"/>
      <c r="Z573" s="592"/>
      <c r="AA573" s="45"/>
      <c r="AD573" s="516"/>
    </row>
    <row r="574" spans="1:30" ht="33" customHeight="1" thickBot="1" x14ac:dyDescent="0.25">
      <c r="A574" s="321"/>
      <c r="B574" s="212" t="s">
        <v>588</v>
      </c>
      <c r="C574" s="160" t="s">
        <v>589</v>
      </c>
      <c r="D574" s="168"/>
      <c r="E574" s="167"/>
      <c r="F574" s="170"/>
      <c r="G574" s="171"/>
      <c r="H574" s="168"/>
      <c r="I574" s="167"/>
      <c r="J574" s="416" t="s">
        <v>287</v>
      </c>
      <c r="K574" s="171"/>
      <c r="L574" s="416" t="s">
        <v>287</v>
      </c>
      <c r="M574" s="167"/>
      <c r="N574" s="170"/>
      <c r="O574" s="171"/>
      <c r="P574" s="168"/>
      <c r="Q574" s="167"/>
      <c r="R574" s="170"/>
      <c r="S574" s="171"/>
      <c r="T574" s="168"/>
      <c r="U574" s="167"/>
      <c r="V574" s="170"/>
      <c r="W574" s="171"/>
      <c r="X574" s="172"/>
      <c r="Y574" s="172"/>
      <c r="Z574" s="193"/>
      <c r="AA574" s="45"/>
      <c r="AD574" s="516"/>
    </row>
    <row r="575" spans="1:30" ht="67.7" customHeight="1" x14ac:dyDescent="0.2">
      <c r="A575" s="379"/>
      <c r="B575" s="207" t="s">
        <v>507</v>
      </c>
      <c r="C575" s="151" t="s">
        <v>592</v>
      </c>
      <c r="D575" s="595"/>
      <c r="E575" s="596"/>
      <c r="F575" s="595"/>
      <c r="G575" s="596"/>
      <c r="H575" s="595"/>
      <c r="I575" s="596"/>
      <c r="J575" s="595"/>
      <c r="K575" s="596"/>
      <c r="L575" s="595"/>
      <c r="M575" s="596"/>
      <c r="N575" s="595"/>
      <c r="O575" s="596"/>
      <c r="P575" s="595"/>
      <c r="Q575" s="596"/>
      <c r="R575" s="595"/>
      <c r="S575" s="596"/>
      <c r="T575" s="595"/>
      <c r="U575" s="596"/>
      <c r="V575" s="595"/>
      <c r="W575" s="596"/>
      <c r="X575" s="103"/>
      <c r="Y575" s="96">
        <f t="shared" ref="Y575:Y580" si="59">IF(OR(D575="s",F575="s",H575="s",J575="s",L575="s",N575="s",P575="s",R575="s",T575="s",V575="s"), 0, IF(OR(D575="a",F575="a",H575="a",J575="a",L575="a",N575="a",P575="a",R575="a",T575="a",V575="a"),Z575,0))</f>
        <v>0</v>
      </c>
      <c r="Z575" s="341">
        <v>20</v>
      </c>
      <c r="AA575" s="45">
        <f t="shared" ref="AA575:AA580" si="60">COUNTIF(D575:W575,"a")+COUNTIF(D575:W575,"s")</f>
        <v>0</v>
      </c>
      <c r="AB575" s="536"/>
      <c r="AD575" s="516" t="s">
        <v>285</v>
      </c>
    </row>
    <row r="576" spans="1:30" ht="45" customHeight="1" x14ac:dyDescent="0.2">
      <c r="A576" s="349"/>
      <c r="B576" s="217" t="s">
        <v>508</v>
      </c>
      <c r="C576" s="126" t="s">
        <v>664</v>
      </c>
      <c r="D576" s="586"/>
      <c r="E576" s="587"/>
      <c r="F576" s="586"/>
      <c r="G576" s="587"/>
      <c r="H576" s="586"/>
      <c r="I576" s="587"/>
      <c r="J576" s="586"/>
      <c r="K576" s="587"/>
      <c r="L576" s="586"/>
      <c r="M576" s="587"/>
      <c r="N576" s="586"/>
      <c r="O576" s="587"/>
      <c r="P576" s="586"/>
      <c r="Q576" s="587"/>
      <c r="R576" s="586"/>
      <c r="S576" s="587"/>
      <c r="T576" s="586"/>
      <c r="U576" s="587"/>
      <c r="V576" s="586"/>
      <c r="W576" s="587"/>
      <c r="X576" s="103"/>
      <c r="Y576" s="96">
        <f t="shared" si="59"/>
        <v>0</v>
      </c>
      <c r="Z576" s="338">
        <v>20</v>
      </c>
      <c r="AA576" s="45">
        <f t="shared" si="60"/>
        <v>0</v>
      </c>
      <c r="AB576" s="536"/>
      <c r="AD576" s="516" t="s">
        <v>285</v>
      </c>
    </row>
    <row r="577" spans="1:30" ht="45" customHeight="1" x14ac:dyDescent="0.2">
      <c r="A577" s="349"/>
      <c r="B577" s="217" t="s">
        <v>590</v>
      </c>
      <c r="C577" s="126" t="s">
        <v>593</v>
      </c>
      <c r="D577" s="586"/>
      <c r="E577" s="587"/>
      <c r="F577" s="586"/>
      <c r="G577" s="587"/>
      <c r="H577" s="586"/>
      <c r="I577" s="587"/>
      <c r="J577" s="586"/>
      <c r="K577" s="587"/>
      <c r="L577" s="586"/>
      <c r="M577" s="587"/>
      <c r="N577" s="586"/>
      <c r="O577" s="587"/>
      <c r="P577" s="586"/>
      <c r="Q577" s="587"/>
      <c r="R577" s="586"/>
      <c r="S577" s="587"/>
      <c r="T577" s="586"/>
      <c r="U577" s="587"/>
      <c r="V577" s="586"/>
      <c r="W577" s="587"/>
      <c r="X577" s="103"/>
      <c r="Y577" s="96">
        <f t="shared" si="59"/>
        <v>0</v>
      </c>
      <c r="Z577" s="338">
        <v>10</v>
      </c>
      <c r="AA577" s="45">
        <f t="shared" si="60"/>
        <v>0</v>
      </c>
      <c r="AB577" s="536"/>
      <c r="AD577" s="516"/>
    </row>
    <row r="578" spans="1:30" ht="45" customHeight="1" x14ac:dyDescent="0.2">
      <c r="A578" s="349"/>
      <c r="B578" s="217" t="s">
        <v>591</v>
      </c>
      <c r="C578" s="126" t="s">
        <v>594</v>
      </c>
      <c r="D578" s="586"/>
      <c r="E578" s="587"/>
      <c r="F578" s="586"/>
      <c r="G578" s="587"/>
      <c r="H578" s="586"/>
      <c r="I578" s="587"/>
      <c r="J578" s="586"/>
      <c r="K578" s="587"/>
      <c r="L578" s="586"/>
      <c r="M578" s="587"/>
      <c r="N578" s="586"/>
      <c r="O578" s="587"/>
      <c r="P578" s="586"/>
      <c r="Q578" s="587"/>
      <c r="R578" s="586"/>
      <c r="S578" s="587"/>
      <c r="T578" s="586"/>
      <c r="U578" s="587"/>
      <c r="V578" s="586"/>
      <c r="W578" s="587"/>
      <c r="X578" s="103"/>
      <c r="Y578" s="96">
        <f t="shared" si="59"/>
        <v>0</v>
      </c>
      <c r="Z578" s="338">
        <v>10</v>
      </c>
      <c r="AA578" s="45">
        <f t="shared" si="60"/>
        <v>0</v>
      </c>
      <c r="AB578" s="536"/>
      <c r="AD578" s="516"/>
    </row>
    <row r="579" spans="1:30" ht="67.7" customHeight="1" x14ac:dyDescent="0.2">
      <c r="A579" s="349"/>
      <c r="B579" s="217" t="s">
        <v>653</v>
      </c>
      <c r="C579" s="126" t="s">
        <v>654</v>
      </c>
      <c r="D579" s="586"/>
      <c r="E579" s="587"/>
      <c r="F579" s="586"/>
      <c r="G579" s="587"/>
      <c r="H579" s="586"/>
      <c r="I579" s="587"/>
      <c r="J579" s="586"/>
      <c r="K579" s="587"/>
      <c r="L579" s="586"/>
      <c r="M579" s="587"/>
      <c r="N579" s="586"/>
      <c r="O579" s="587"/>
      <c r="P579" s="586"/>
      <c r="Q579" s="587"/>
      <c r="R579" s="586"/>
      <c r="S579" s="587"/>
      <c r="T579" s="586"/>
      <c r="U579" s="587"/>
      <c r="V579" s="586"/>
      <c r="W579" s="587"/>
      <c r="X579" s="190"/>
      <c r="Y579" s="96">
        <f>IF(OR(D579="s",F579="s",H579="s",J579="s",L579="s",N579="s",P579="s",R579="s",T579="s",V579="s"), 0, IF(OR(D579="a",F579="a",H579="a",J579="a",L579="a",N579="a",P579="a",R579="a",T579="a",V579="a",X579="na"),Z579,0))</f>
        <v>0</v>
      </c>
      <c r="Z579" s="338">
        <v>10</v>
      </c>
      <c r="AA579" s="45">
        <f>COUNTIF(D579:W579,"a")+COUNTIF(D579:W579,"s")+COUNTIF(X579,"na")</f>
        <v>0</v>
      </c>
      <c r="AB579" s="541"/>
      <c r="AD579" s="516"/>
    </row>
    <row r="580" spans="1:30" ht="45" customHeight="1" thickBot="1" x14ac:dyDescent="0.25">
      <c r="A580" s="380"/>
      <c r="B580" s="217" t="s">
        <v>433</v>
      </c>
      <c r="C580" s="126" t="s">
        <v>595</v>
      </c>
      <c r="D580" s="586"/>
      <c r="E580" s="587"/>
      <c r="F580" s="586"/>
      <c r="G580" s="587"/>
      <c r="H580" s="586"/>
      <c r="I580" s="587"/>
      <c r="J580" s="586"/>
      <c r="K580" s="587"/>
      <c r="L580" s="586"/>
      <c r="M580" s="587"/>
      <c r="N580" s="586"/>
      <c r="O580" s="587"/>
      <c r="P580" s="586"/>
      <c r="Q580" s="587"/>
      <c r="R580" s="586"/>
      <c r="S580" s="587"/>
      <c r="T580" s="586"/>
      <c r="U580" s="587"/>
      <c r="V580" s="586"/>
      <c r="W580" s="587"/>
      <c r="X580" s="103"/>
      <c r="Y580" s="96">
        <f t="shared" si="59"/>
        <v>0</v>
      </c>
      <c r="Z580" s="338">
        <v>10</v>
      </c>
      <c r="AA580" s="45">
        <f t="shared" si="60"/>
        <v>0</v>
      </c>
      <c r="AB580" s="541"/>
      <c r="AD580" s="516" t="s">
        <v>285</v>
      </c>
    </row>
    <row r="581" spans="1:30" ht="21" customHeight="1" thickTop="1" thickBot="1" x14ac:dyDescent="0.25">
      <c r="A581" s="342"/>
      <c r="B581" s="47"/>
      <c r="C581" s="126"/>
      <c r="D581" s="597" t="s">
        <v>288</v>
      </c>
      <c r="E581" s="598"/>
      <c r="F581" s="598"/>
      <c r="G581" s="598"/>
      <c r="H581" s="598"/>
      <c r="I581" s="598"/>
      <c r="J581" s="598"/>
      <c r="K581" s="598"/>
      <c r="L581" s="598"/>
      <c r="M581" s="598"/>
      <c r="N581" s="598"/>
      <c r="O581" s="598"/>
      <c r="P581" s="598"/>
      <c r="Q581" s="598"/>
      <c r="R581" s="598"/>
      <c r="S581" s="598"/>
      <c r="T581" s="598"/>
      <c r="U581" s="598"/>
      <c r="V581" s="598"/>
      <c r="W581" s="598"/>
      <c r="X581" s="599"/>
      <c r="Y581" s="2">
        <f>SUM(Y575:Y580)</f>
        <v>0</v>
      </c>
      <c r="Z581" s="339">
        <f>SUM(Z575:Z580)</f>
        <v>80</v>
      </c>
      <c r="AA581" s="45"/>
      <c r="AD581" s="516"/>
    </row>
    <row r="582" spans="1:30" ht="21" customHeight="1" thickBot="1" x14ac:dyDescent="0.25">
      <c r="A582" s="342"/>
      <c r="B582" s="105"/>
      <c r="C582" s="127"/>
      <c r="D582" s="584"/>
      <c r="E582" s="585"/>
      <c r="F582" s="767">
        <v>50</v>
      </c>
      <c r="G582" s="591"/>
      <c r="H582" s="591"/>
      <c r="I582" s="591"/>
      <c r="J582" s="591"/>
      <c r="K582" s="591"/>
      <c r="L582" s="591"/>
      <c r="M582" s="591"/>
      <c r="N582" s="591"/>
      <c r="O582" s="591"/>
      <c r="P582" s="591"/>
      <c r="Q582" s="591"/>
      <c r="R582" s="591"/>
      <c r="S582" s="591"/>
      <c r="T582" s="591"/>
      <c r="U582" s="591"/>
      <c r="V582" s="591"/>
      <c r="W582" s="591"/>
      <c r="X582" s="591"/>
      <c r="Y582" s="591"/>
      <c r="Z582" s="592"/>
      <c r="AA582" s="45"/>
      <c r="AD582" s="516"/>
    </row>
    <row r="583" spans="1:30" ht="33" customHeight="1" thickBot="1" x14ac:dyDescent="0.25">
      <c r="A583" s="342"/>
      <c r="B583" s="209" t="s">
        <v>596</v>
      </c>
      <c r="C583" s="140" t="s">
        <v>597</v>
      </c>
      <c r="D583" s="12"/>
      <c r="E583" s="11"/>
      <c r="F583" s="12"/>
      <c r="G583" s="13"/>
      <c r="H583" s="10"/>
      <c r="I583" s="11"/>
      <c r="J583" s="12"/>
      <c r="K583" s="13"/>
      <c r="L583" s="16" t="s">
        <v>287</v>
      </c>
      <c r="M583" s="11"/>
      <c r="N583" s="12"/>
      <c r="O583" s="13"/>
      <c r="P583" s="10"/>
      <c r="Q583" s="11"/>
      <c r="R583" s="12"/>
      <c r="S583" s="13"/>
      <c r="T583" s="10"/>
      <c r="U583" s="11"/>
      <c r="V583" s="12"/>
      <c r="W583" s="13"/>
      <c r="X583" s="17"/>
      <c r="Y583" s="17"/>
      <c r="Z583" s="24"/>
      <c r="AA583" s="113"/>
      <c r="AD583" s="516"/>
    </row>
    <row r="584" spans="1:30" ht="30" customHeight="1" x14ac:dyDescent="0.2">
      <c r="A584" s="342"/>
      <c r="B584" s="207"/>
      <c r="C584" s="311" t="s">
        <v>1035</v>
      </c>
      <c r="D584" s="663"/>
      <c r="E584" s="664"/>
      <c r="F584" s="664"/>
      <c r="G584" s="664"/>
      <c r="H584" s="664"/>
      <c r="I584" s="664"/>
      <c r="J584" s="664"/>
      <c r="K584" s="664"/>
      <c r="L584" s="664"/>
      <c r="M584" s="664"/>
      <c r="N584" s="664"/>
      <c r="O584" s="664"/>
      <c r="P584" s="664"/>
      <c r="Q584" s="664"/>
      <c r="R584" s="664"/>
      <c r="S584" s="664"/>
      <c r="T584" s="664"/>
      <c r="U584" s="664"/>
      <c r="V584" s="664"/>
      <c r="W584" s="664"/>
      <c r="X584" s="664"/>
      <c r="Y584" s="664"/>
      <c r="Z584" s="665"/>
      <c r="AA584" s="45"/>
    </row>
    <row r="585" spans="1:30" ht="67.7" customHeight="1" x14ac:dyDescent="0.2">
      <c r="A585" s="342"/>
      <c r="B585" s="208" t="s">
        <v>509</v>
      </c>
      <c r="C585" s="151" t="s">
        <v>1034</v>
      </c>
      <c r="D585" s="659"/>
      <c r="E585" s="660"/>
      <c r="F585" s="659"/>
      <c r="G585" s="660"/>
      <c r="H585" s="659"/>
      <c r="I585" s="660"/>
      <c r="J585" s="659"/>
      <c r="K585" s="660"/>
      <c r="L585" s="659"/>
      <c r="M585" s="660"/>
      <c r="N585" s="659"/>
      <c r="O585" s="660"/>
      <c r="P585" s="659"/>
      <c r="Q585" s="660"/>
      <c r="R585" s="659"/>
      <c r="S585" s="660"/>
      <c r="T585" s="659"/>
      <c r="U585" s="660"/>
      <c r="V585" s="659"/>
      <c r="W585" s="660"/>
      <c r="X585" s="367"/>
      <c r="Y585" s="101">
        <f t="shared" ref="Y585:Y594" si="61">IF(OR(D585="s",F585="s",H585="s",J585="s",L585="s",N585="s",P585="s",R585="s",T585="s",V585="s"), 0, IF(OR(D585="a",F585="a",H585="a",J585="a",L585="a",N585="a",P585="a",R585="a",T585="a",V585="a"),Z585,0))</f>
        <v>0</v>
      </c>
      <c r="Z585" s="346">
        <v>5</v>
      </c>
      <c r="AA585" s="45">
        <f t="shared" ref="AA585:AA594" si="62">COUNTIF(D585:W585,"a")+COUNTIF(D585:W585,"s")</f>
        <v>0</v>
      </c>
      <c r="AB585" s="541"/>
      <c r="AD585" s="516" t="s">
        <v>285</v>
      </c>
    </row>
    <row r="586" spans="1:30" ht="27.95" customHeight="1" x14ac:dyDescent="0.2">
      <c r="A586" s="342" t="s">
        <v>130</v>
      </c>
      <c r="B586" s="208" t="s">
        <v>598</v>
      </c>
      <c r="C586" s="151" t="s">
        <v>600</v>
      </c>
      <c r="D586" s="661"/>
      <c r="E586" s="662"/>
      <c r="F586" s="661"/>
      <c r="G586" s="662"/>
      <c r="H586" s="661"/>
      <c r="I586" s="662"/>
      <c r="J586" s="661"/>
      <c r="K586" s="662"/>
      <c r="L586" s="661"/>
      <c r="M586" s="662"/>
      <c r="N586" s="661"/>
      <c r="O586" s="662"/>
      <c r="P586" s="661"/>
      <c r="Q586" s="662"/>
      <c r="R586" s="661"/>
      <c r="S586" s="662"/>
      <c r="T586" s="661"/>
      <c r="U586" s="662"/>
      <c r="V586" s="661"/>
      <c r="W586" s="662"/>
      <c r="X586" s="111"/>
      <c r="Y586" s="94">
        <f t="shared" si="61"/>
        <v>0</v>
      </c>
      <c r="Z586" s="338">
        <v>5</v>
      </c>
      <c r="AA586" s="45">
        <f t="shared" si="62"/>
        <v>0</v>
      </c>
      <c r="AB586" s="536"/>
      <c r="AD586" s="516"/>
    </row>
    <row r="587" spans="1:30" ht="45" customHeight="1" x14ac:dyDescent="0.2">
      <c r="A587" s="342" t="s">
        <v>130</v>
      </c>
      <c r="B587" s="208" t="s">
        <v>170</v>
      </c>
      <c r="C587" s="147" t="s">
        <v>601</v>
      </c>
      <c r="D587" s="765"/>
      <c r="E587" s="766"/>
      <c r="F587" s="765"/>
      <c r="G587" s="766"/>
      <c r="H587" s="765"/>
      <c r="I587" s="766"/>
      <c r="J587" s="765"/>
      <c r="K587" s="766"/>
      <c r="L587" s="765"/>
      <c r="M587" s="766"/>
      <c r="N587" s="765"/>
      <c r="O587" s="766"/>
      <c r="P587" s="765"/>
      <c r="Q587" s="766"/>
      <c r="R587" s="765"/>
      <c r="S587" s="766"/>
      <c r="T587" s="765"/>
      <c r="U587" s="766"/>
      <c r="V587" s="765"/>
      <c r="W587" s="766"/>
      <c r="X587" s="368"/>
      <c r="Y587" s="97">
        <f t="shared" si="61"/>
        <v>0</v>
      </c>
      <c r="Z587" s="343">
        <v>5</v>
      </c>
      <c r="AA587" s="45">
        <f t="shared" si="62"/>
        <v>0</v>
      </c>
      <c r="AB587" s="536"/>
      <c r="AD587" s="516" t="s">
        <v>285</v>
      </c>
    </row>
    <row r="588" spans="1:30" ht="30" customHeight="1" x14ac:dyDescent="0.2">
      <c r="A588" s="342"/>
      <c r="B588" s="207"/>
      <c r="C588" s="484" t="s">
        <v>1036</v>
      </c>
      <c r="D588" s="744"/>
      <c r="E588" s="731"/>
      <c r="F588" s="731"/>
      <c r="G588" s="731"/>
      <c r="H588" s="731"/>
      <c r="I588" s="731"/>
      <c r="J588" s="731"/>
      <c r="K588" s="731"/>
      <c r="L588" s="731"/>
      <c r="M588" s="731"/>
      <c r="N588" s="731"/>
      <c r="O588" s="731"/>
      <c r="P588" s="731"/>
      <c r="Q588" s="731"/>
      <c r="R588" s="731"/>
      <c r="S588" s="731"/>
      <c r="T588" s="731"/>
      <c r="U588" s="731"/>
      <c r="V588" s="731"/>
      <c r="W588" s="731"/>
      <c r="X588" s="731"/>
      <c r="Y588" s="731"/>
      <c r="Z588" s="732"/>
      <c r="AA588" s="45"/>
    </row>
    <row r="589" spans="1:30" ht="67.7" customHeight="1" x14ac:dyDescent="0.2">
      <c r="A589" s="342"/>
      <c r="B589" s="208" t="s">
        <v>599</v>
      </c>
      <c r="C589" s="151" t="s">
        <v>1037</v>
      </c>
      <c r="D589" s="697"/>
      <c r="E589" s="662"/>
      <c r="F589" s="697"/>
      <c r="G589" s="662"/>
      <c r="H589" s="697"/>
      <c r="I589" s="662"/>
      <c r="J589" s="697"/>
      <c r="K589" s="662"/>
      <c r="L589" s="697"/>
      <c r="M589" s="662"/>
      <c r="N589" s="697"/>
      <c r="O589" s="662"/>
      <c r="P589" s="697"/>
      <c r="Q589" s="662"/>
      <c r="R589" s="697"/>
      <c r="S589" s="662"/>
      <c r="T589" s="697"/>
      <c r="U589" s="662"/>
      <c r="V589" s="697"/>
      <c r="W589" s="662"/>
      <c r="X589" s="111"/>
      <c r="Y589" s="94">
        <f t="shared" si="61"/>
        <v>0</v>
      </c>
      <c r="Z589" s="338">
        <v>30</v>
      </c>
      <c r="AA589" s="45">
        <f t="shared" si="62"/>
        <v>0</v>
      </c>
      <c r="AB589" s="536"/>
      <c r="AD589" s="516" t="s">
        <v>285</v>
      </c>
    </row>
    <row r="590" spans="1:30" ht="67.7" customHeight="1" x14ac:dyDescent="0.2">
      <c r="A590" s="342" t="s">
        <v>130</v>
      </c>
      <c r="B590" s="208" t="s">
        <v>1038</v>
      </c>
      <c r="C590" s="151" t="s">
        <v>1039</v>
      </c>
      <c r="D590" s="697"/>
      <c r="E590" s="662"/>
      <c r="F590" s="697"/>
      <c r="G590" s="662"/>
      <c r="H590" s="697"/>
      <c r="I590" s="662"/>
      <c r="J590" s="697"/>
      <c r="K590" s="662"/>
      <c r="L590" s="697"/>
      <c r="M590" s="662"/>
      <c r="N590" s="697"/>
      <c r="O590" s="662"/>
      <c r="P590" s="697"/>
      <c r="Q590" s="662"/>
      <c r="R590" s="697"/>
      <c r="S590" s="662"/>
      <c r="T590" s="697"/>
      <c r="U590" s="662"/>
      <c r="V590" s="697"/>
      <c r="W590" s="662"/>
      <c r="X590" s="111"/>
      <c r="Y590" s="94">
        <f t="shared" si="61"/>
        <v>0</v>
      </c>
      <c r="Z590" s="338">
        <v>25</v>
      </c>
      <c r="AA590" s="45">
        <f>COUNTIF(D590:W590,"a")+COUNTIF(D590:W590,"s")</f>
        <v>0</v>
      </c>
      <c r="AB590" s="536"/>
      <c r="AD590" s="516"/>
    </row>
    <row r="591" spans="1:30" ht="126" customHeight="1" x14ac:dyDescent="0.2">
      <c r="A591" s="342" t="s">
        <v>130</v>
      </c>
      <c r="B591" s="208" t="s">
        <v>1040</v>
      </c>
      <c r="C591" s="151" t="s">
        <v>1041</v>
      </c>
      <c r="D591" s="661"/>
      <c r="E591" s="662"/>
      <c r="F591" s="661"/>
      <c r="G591" s="662"/>
      <c r="H591" s="661"/>
      <c r="I591" s="662"/>
      <c r="J591" s="661"/>
      <c r="K591" s="662"/>
      <c r="L591" s="661"/>
      <c r="M591" s="662"/>
      <c r="N591" s="661"/>
      <c r="O591" s="662"/>
      <c r="P591" s="661"/>
      <c r="Q591" s="662"/>
      <c r="R591" s="661"/>
      <c r="S591" s="662"/>
      <c r="T591" s="661"/>
      <c r="U591" s="662"/>
      <c r="V591" s="661"/>
      <c r="W591" s="662"/>
      <c r="X591" s="111"/>
      <c r="Y591" s="94">
        <f t="shared" ref="Y591" si="63">IF(OR(D591="s",F591="s",H591="s",J591="s",L591="s",N591="s",P591="s",R591="s",T591="s",V591="s"), 0, IF(OR(D591="a",F591="a",H591="a",J591="a",L591="a",N591="a",P591="a",R591="a",T591="a",V591="a"),Z591,0))</f>
        <v>0</v>
      </c>
      <c r="Z591" s="338">
        <v>25</v>
      </c>
      <c r="AA591" s="45">
        <f t="shared" ref="AA591" si="64">COUNTIF(D591:W591,"a")+COUNTIF(D591:W591,"s")</f>
        <v>0</v>
      </c>
      <c r="AB591" s="536"/>
      <c r="AD591" s="516" t="s">
        <v>285</v>
      </c>
    </row>
    <row r="592" spans="1:30" ht="30" customHeight="1" x14ac:dyDescent="0.2">
      <c r="A592" s="342"/>
      <c r="B592" s="207"/>
      <c r="C592" s="484" t="s">
        <v>1044</v>
      </c>
      <c r="D592" s="744"/>
      <c r="E592" s="731"/>
      <c r="F592" s="731"/>
      <c r="G592" s="731"/>
      <c r="H592" s="731"/>
      <c r="I592" s="731"/>
      <c r="J592" s="731"/>
      <c r="K592" s="731"/>
      <c r="L592" s="731"/>
      <c r="M592" s="731"/>
      <c r="N592" s="731"/>
      <c r="O592" s="731"/>
      <c r="P592" s="731"/>
      <c r="Q592" s="731"/>
      <c r="R592" s="731"/>
      <c r="S592" s="731"/>
      <c r="T592" s="731"/>
      <c r="U592" s="731"/>
      <c r="V592" s="731"/>
      <c r="W592" s="731"/>
      <c r="X592" s="731"/>
      <c r="Y592" s="731"/>
      <c r="Z592" s="732"/>
      <c r="AA592" s="45"/>
    </row>
    <row r="593" spans="1:30" ht="67.7" customHeight="1" x14ac:dyDescent="0.2">
      <c r="A593" s="342"/>
      <c r="B593" s="208" t="s">
        <v>602</v>
      </c>
      <c r="C593" s="151" t="s">
        <v>1042</v>
      </c>
      <c r="D593" s="661"/>
      <c r="E593" s="662"/>
      <c r="F593" s="661"/>
      <c r="G593" s="662"/>
      <c r="H593" s="661"/>
      <c r="I593" s="662"/>
      <c r="J593" s="661"/>
      <c r="K593" s="662"/>
      <c r="L593" s="661"/>
      <c r="M593" s="662"/>
      <c r="N593" s="661"/>
      <c r="O593" s="662"/>
      <c r="P593" s="661"/>
      <c r="Q593" s="662"/>
      <c r="R593" s="661"/>
      <c r="S593" s="662"/>
      <c r="T593" s="661"/>
      <c r="U593" s="662"/>
      <c r="V593" s="661"/>
      <c r="W593" s="662"/>
      <c r="X593" s="111"/>
      <c r="Y593" s="94">
        <f t="shared" si="61"/>
        <v>0</v>
      </c>
      <c r="Z593" s="338">
        <v>5</v>
      </c>
      <c r="AA593" s="45">
        <f t="shared" si="62"/>
        <v>0</v>
      </c>
      <c r="AB593" s="536"/>
      <c r="AD593" s="516"/>
    </row>
    <row r="594" spans="1:30" ht="45" customHeight="1" x14ac:dyDescent="0.2">
      <c r="A594" s="342"/>
      <c r="B594" s="208" t="s">
        <v>1043</v>
      </c>
      <c r="C594" s="151" t="s">
        <v>1045</v>
      </c>
      <c r="D594" s="661"/>
      <c r="E594" s="662"/>
      <c r="F594" s="661"/>
      <c r="G594" s="662"/>
      <c r="H594" s="661"/>
      <c r="I594" s="662"/>
      <c r="J594" s="661"/>
      <c r="K594" s="662"/>
      <c r="L594" s="661"/>
      <c r="M594" s="662"/>
      <c r="N594" s="661"/>
      <c r="O594" s="662"/>
      <c r="P594" s="661"/>
      <c r="Q594" s="662"/>
      <c r="R594" s="661"/>
      <c r="S594" s="662"/>
      <c r="T594" s="661"/>
      <c r="U594" s="662"/>
      <c r="V594" s="661"/>
      <c r="W594" s="662"/>
      <c r="X594" s="111"/>
      <c r="Y594" s="94">
        <f t="shared" si="61"/>
        <v>0</v>
      </c>
      <c r="Z594" s="338">
        <v>5</v>
      </c>
      <c r="AA594" s="45">
        <f t="shared" si="62"/>
        <v>0</v>
      </c>
      <c r="AB594" s="536"/>
      <c r="AD594" s="516"/>
    </row>
    <row r="595" spans="1:30" ht="45" customHeight="1" thickBot="1" x14ac:dyDescent="0.25">
      <c r="A595" s="342" t="s">
        <v>228</v>
      </c>
      <c r="B595" s="208" t="s">
        <v>1135</v>
      </c>
      <c r="C595" s="151" t="s">
        <v>1136</v>
      </c>
      <c r="D595" s="765"/>
      <c r="E595" s="766"/>
      <c r="F595" s="765"/>
      <c r="G595" s="766"/>
      <c r="H595" s="765"/>
      <c r="I595" s="766"/>
      <c r="J595" s="765"/>
      <c r="K595" s="766"/>
      <c r="L595" s="765"/>
      <c r="M595" s="766"/>
      <c r="N595" s="765"/>
      <c r="O595" s="766"/>
      <c r="P595" s="765"/>
      <c r="Q595" s="766"/>
      <c r="R595" s="765"/>
      <c r="S595" s="766"/>
      <c r="T595" s="765"/>
      <c r="U595" s="766"/>
      <c r="V595" s="765"/>
      <c r="W595" s="766"/>
      <c r="X595" s="368"/>
      <c r="Y595" s="97">
        <f t="shared" ref="Y595" si="65">IF(OR(D595="s",F595="s",H595="s",J595="s",L595="s",N595="s",P595="s",R595="s",T595="s",V595="s"), 0, IF(OR(D595="a",F595="a",H595="a",J595="a",L595="a",N595="a",P595="a",R595="a",T595="a",V595="a"),Z595,0))</f>
        <v>0</v>
      </c>
      <c r="Z595" s="343">
        <v>5</v>
      </c>
      <c r="AA595" s="45">
        <f t="shared" ref="AA595" si="66">COUNTIF(D595:W595,"a")+COUNTIF(D595:W595,"s")</f>
        <v>0</v>
      </c>
      <c r="AB595" s="536"/>
      <c r="AD595" s="516"/>
    </row>
    <row r="596" spans="1:30" ht="21" customHeight="1" thickTop="1" thickBot="1" x14ac:dyDescent="0.25">
      <c r="A596" s="342" t="s">
        <v>130</v>
      </c>
      <c r="B596" s="83"/>
      <c r="C596" s="126"/>
      <c r="D596" s="597" t="s">
        <v>288</v>
      </c>
      <c r="E596" s="598"/>
      <c r="F596" s="598"/>
      <c r="G596" s="598"/>
      <c r="H596" s="598"/>
      <c r="I596" s="598"/>
      <c r="J596" s="598"/>
      <c r="K596" s="598"/>
      <c r="L596" s="598"/>
      <c r="M596" s="598"/>
      <c r="N596" s="598"/>
      <c r="O596" s="598"/>
      <c r="P596" s="598"/>
      <c r="Q596" s="598"/>
      <c r="R596" s="598"/>
      <c r="S596" s="598"/>
      <c r="T596" s="598"/>
      <c r="U596" s="598"/>
      <c r="V596" s="598"/>
      <c r="W596" s="598"/>
      <c r="X596" s="599"/>
      <c r="Y596" s="9">
        <f>SUM(Y585:Y595)</f>
        <v>0</v>
      </c>
      <c r="Z596" s="339">
        <f>SUM(Z585:Z595)</f>
        <v>110</v>
      </c>
      <c r="AA596" s="113"/>
      <c r="AD596" s="516"/>
    </row>
    <row r="597" spans="1:30" ht="21" customHeight="1" thickBot="1" x14ac:dyDescent="0.25">
      <c r="A597" s="328" t="s">
        <v>130</v>
      </c>
      <c r="B597" s="173"/>
      <c r="C597" s="156"/>
      <c r="D597" s="584"/>
      <c r="E597" s="585"/>
      <c r="F597" s="768">
        <v>65</v>
      </c>
      <c r="G597" s="591"/>
      <c r="H597" s="591"/>
      <c r="I597" s="591"/>
      <c r="J597" s="591"/>
      <c r="K597" s="591"/>
      <c r="L597" s="591"/>
      <c r="M597" s="591"/>
      <c r="N597" s="591"/>
      <c r="O597" s="591"/>
      <c r="P597" s="591"/>
      <c r="Q597" s="591"/>
      <c r="R597" s="591"/>
      <c r="S597" s="591"/>
      <c r="T597" s="591"/>
      <c r="U597" s="591"/>
      <c r="V597" s="591"/>
      <c r="W597" s="591"/>
      <c r="X597" s="591"/>
      <c r="Y597" s="591"/>
      <c r="Z597" s="592"/>
      <c r="AA597" s="52"/>
      <c r="AD597" s="516"/>
    </row>
    <row r="598" spans="1:30" s="514" customFormat="1" ht="33" customHeight="1" thickBot="1" x14ac:dyDescent="0.3">
      <c r="A598" s="321"/>
      <c r="B598" s="235">
        <v>9000</v>
      </c>
      <c r="C598" s="575" t="s">
        <v>1089</v>
      </c>
      <c r="D598" s="769"/>
      <c r="E598" s="769"/>
      <c r="F598" s="769"/>
      <c r="G598" s="769"/>
      <c r="H598" s="769"/>
      <c r="I598" s="769"/>
      <c r="J598" s="769"/>
      <c r="K598" s="769"/>
      <c r="L598" s="769"/>
      <c r="M598" s="769"/>
      <c r="N598" s="769"/>
      <c r="O598" s="769"/>
      <c r="P598" s="769"/>
      <c r="Q598" s="769"/>
      <c r="R598" s="769"/>
      <c r="S598" s="769"/>
      <c r="T598" s="769"/>
      <c r="U598" s="769"/>
      <c r="V598" s="769"/>
      <c r="W598" s="769"/>
      <c r="X598" s="769"/>
      <c r="Y598" s="769"/>
      <c r="Z598" s="770"/>
      <c r="AA598" s="106"/>
      <c r="AB598" s="534"/>
      <c r="AD598" s="516"/>
    </row>
    <row r="599" spans="1:30" s="514" customFormat="1" ht="30" customHeight="1" thickBot="1" x14ac:dyDescent="0.5">
      <c r="A599" s="342"/>
      <c r="B599" s="209" t="s">
        <v>969</v>
      </c>
      <c r="C599" s="160" t="s">
        <v>970</v>
      </c>
      <c r="D599" s="107"/>
      <c r="E599" s="108"/>
      <c r="F599" s="31"/>
      <c r="G599" s="109"/>
      <c r="H599" s="30"/>
      <c r="I599" s="108"/>
      <c r="J599" s="31"/>
      <c r="K599" s="109"/>
      <c r="L599" s="30"/>
      <c r="M599" s="108"/>
      <c r="N599" s="31"/>
      <c r="O599" s="109"/>
      <c r="P599" s="30"/>
      <c r="Q599" s="108"/>
      <c r="R599" s="31"/>
      <c r="S599" s="109"/>
      <c r="T599" s="30"/>
      <c r="U599" s="108"/>
      <c r="V599" s="31"/>
      <c r="W599" s="108"/>
      <c r="X599" s="18"/>
      <c r="Y599" s="18"/>
      <c r="Z599" s="345"/>
      <c r="AA599" s="106"/>
      <c r="AB599" s="534"/>
    </row>
    <row r="600" spans="1:30" s="514" customFormat="1" ht="27.95" customHeight="1" x14ac:dyDescent="0.2">
      <c r="A600" s="342"/>
      <c r="B600" s="217" t="s">
        <v>971</v>
      </c>
      <c r="C600" s="128" t="s">
        <v>979</v>
      </c>
      <c r="D600" s="595"/>
      <c r="E600" s="596"/>
      <c r="F600" s="595"/>
      <c r="G600" s="596"/>
      <c r="H600" s="595"/>
      <c r="I600" s="596"/>
      <c r="J600" s="595"/>
      <c r="K600" s="596"/>
      <c r="L600" s="595"/>
      <c r="M600" s="596"/>
      <c r="N600" s="595"/>
      <c r="O600" s="596"/>
      <c r="P600" s="595"/>
      <c r="Q600" s="596"/>
      <c r="R600" s="595"/>
      <c r="S600" s="596"/>
      <c r="T600" s="595"/>
      <c r="U600" s="596"/>
      <c r="V600" s="595"/>
      <c r="W600" s="596"/>
      <c r="X600" s="103"/>
      <c r="Y600" s="96">
        <f t="shared" ref="Y600:Y609" si="67">IF(OR(D600="s",F600="s",H600="s",J600="s",L600="s",N600="s",P600="s",R600="s",T600="s",V600="s"), 0, IF(OR(D600="a",F600="a",H600="a",J600="a",L600="a",N600="a",P600="a",R600="a",T600="a",V600="a"),Z600,0))</f>
        <v>0</v>
      </c>
      <c r="Z600" s="341">
        <v>10</v>
      </c>
      <c r="AA600" s="45">
        <f t="shared" ref="AA600:AA609" si="68">COUNTIF(D600:W600,"a")+COUNTIF(D600:W600,"s")</f>
        <v>0</v>
      </c>
      <c r="AB600" s="536"/>
    </row>
    <row r="601" spans="1:30" s="514" customFormat="1" ht="45" customHeight="1" x14ac:dyDescent="0.2">
      <c r="A601" s="342"/>
      <c r="B601" s="217" t="s">
        <v>972</v>
      </c>
      <c r="C601" s="129" t="s">
        <v>1086</v>
      </c>
      <c r="D601" s="586"/>
      <c r="E601" s="587"/>
      <c r="F601" s="586"/>
      <c r="G601" s="587"/>
      <c r="H601" s="586"/>
      <c r="I601" s="587"/>
      <c r="J601" s="586"/>
      <c r="K601" s="587"/>
      <c r="L601" s="586"/>
      <c r="M601" s="587"/>
      <c r="N601" s="586"/>
      <c r="O601" s="587"/>
      <c r="P601" s="586"/>
      <c r="Q601" s="587"/>
      <c r="R601" s="586"/>
      <c r="S601" s="587"/>
      <c r="T601" s="586"/>
      <c r="U601" s="587"/>
      <c r="V601" s="586"/>
      <c r="W601" s="587"/>
      <c r="X601" s="103"/>
      <c r="Y601" s="94">
        <f t="shared" si="67"/>
        <v>0</v>
      </c>
      <c r="Z601" s="338">
        <v>10</v>
      </c>
      <c r="AA601" s="45">
        <f t="shared" si="68"/>
        <v>0</v>
      </c>
      <c r="AB601" s="536"/>
    </row>
    <row r="602" spans="1:30" s="514" customFormat="1" ht="45" customHeight="1" x14ac:dyDescent="0.2">
      <c r="A602" s="342"/>
      <c r="B602" s="217" t="s">
        <v>973</v>
      </c>
      <c r="C602" s="129" t="s">
        <v>980</v>
      </c>
      <c r="D602" s="586"/>
      <c r="E602" s="587"/>
      <c r="F602" s="586"/>
      <c r="G602" s="587"/>
      <c r="H602" s="586"/>
      <c r="I602" s="587"/>
      <c r="J602" s="586"/>
      <c r="K602" s="587"/>
      <c r="L602" s="586"/>
      <c r="M602" s="587"/>
      <c r="N602" s="586"/>
      <c r="O602" s="587"/>
      <c r="P602" s="586"/>
      <c r="Q602" s="587"/>
      <c r="R602" s="586"/>
      <c r="S602" s="587"/>
      <c r="T602" s="586"/>
      <c r="U602" s="587"/>
      <c r="V602" s="586"/>
      <c r="W602" s="587"/>
      <c r="X602" s="103"/>
      <c r="Y602" s="94">
        <f t="shared" si="67"/>
        <v>0</v>
      </c>
      <c r="Z602" s="338">
        <v>10</v>
      </c>
      <c r="AA602" s="45">
        <f t="shared" si="68"/>
        <v>0</v>
      </c>
      <c r="AB602" s="536"/>
    </row>
    <row r="603" spans="1:30" s="514" customFormat="1" ht="45" customHeight="1" x14ac:dyDescent="0.2">
      <c r="A603" s="342"/>
      <c r="B603" s="217" t="s">
        <v>974</v>
      </c>
      <c r="C603" s="129" t="s">
        <v>981</v>
      </c>
      <c r="D603" s="586"/>
      <c r="E603" s="587"/>
      <c r="F603" s="586"/>
      <c r="G603" s="587"/>
      <c r="H603" s="586"/>
      <c r="I603" s="587"/>
      <c r="J603" s="586"/>
      <c r="K603" s="587"/>
      <c r="L603" s="586"/>
      <c r="M603" s="587"/>
      <c r="N603" s="586"/>
      <c r="O603" s="587"/>
      <c r="P603" s="586"/>
      <c r="Q603" s="587"/>
      <c r="R603" s="586"/>
      <c r="S603" s="587"/>
      <c r="T603" s="586"/>
      <c r="U603" s="587"/>
      <c r="V603" s="586"/>
      <c r="W603" s="587"/>
      <c r="X603" s="103"/>
      <c r="Y603" s="96">
        <f t="shared" si="67"/>
        <v>0</v>
      </c>
      <c r="Z603" s="341">
        <v>10</v>
      </c>
      <c r="AA603" s="45">
        <f t="shared" si="68"/>
        <v>0</v>
      </c>
      <c r="AB603" s="536"/>
    </row>
    <row r="604" spans="1:30" s="514" customFormat="1" ht="45" customHeight="1" x14ac:dyDescent="0.2">
      <c r="A604" s="342"/>
      <c r="B604" s="217" t="s">
        <v>975</v>
      </c>
      <c r="C604" s="129" t="s">
        <v>982</v>
      </c>
      <c r="D604" s="586"/>
      <c r="E604" s="587"/>
      <c r="F604" s="586"/>
      <c r="G604" s="587"/>
      <c r="H604" s="586"/>
      <c r="I604" s="587"/>
      <c r="J604" s="586"/>
      <c r="K604" s="587"/>
      <c r="L604" s="586"/>
      <c r="M604" s="587"/>
      <c r="N604" s="586"/>
      <c r="O604" s="587"/>
      <c r="P604" s="586"/>
      <c r="Q604" s="587"/>
      <c r="R604" s="586"/>
      <c r="S604" s="587"/>
      <c r="T604" s="586"/>
      <c r="U604" s="587"/>
      <c r="V604" s="586"/>
      <c r="W604" s="587"/>
      <c r="X604" s="103"/>
      <c r="Y604" s="94">
        <f t="shared" si="67"/>
        <v>0</v>
      </c>
      <c r="Z604" s="338">
        <v>10</v>
      </c>
      <c r="AA604" s="45">
        <f t="shared" si="68"/>
        <v>0</v>
      </c>
      <c r="AB604" s="536"/>
    </row>
    <row r="605" spans="1:30" s="514" customFormat="1" ht="45" customHeight="1" x14ac:dyDescent="0.2">
      <c r="A605" s="342"/>
      <c r="B605" s="217" t="s">
        <v>976</v>
      </c>
      <c r="C605" s="121" t="s">
        <v>1087</v>
      </c>
      <c r="D605" s="586"/>
      <c r="E605" s="587"/>
      <c r="F605" s="586"/>
      <c r="G605" s="587"/>
      <c r="H605" s="586"/>
      <c r="I605" s="587"/>
      <c r="J605" s="586"/>
      <c r="K605" s="587"/>
      <c r="L605" s="586"/>
      <c r="M605" s="587"/>
      <c r="N605" s="586"/>
      <c r="O605" s="587"/>
      <c r="P605" s="586"/>
      <c r="Q605" s="587"/>
      <c r="R605" s="586"/>
      <c r="S605" s="587"/>
      <c r="T605" s="586"/>
      <c r="U605" s="587"/>
      <c r="V605" s="586"/>
      <c r="W605" s="587"/>
      <c r="X605" s="103"/>
      <c r="Y605" s="94">
        <f t="shared" ref="Y605:Y608" si="69">IF(OR(D605="s",F605="s",H605="s",J605="s",L605="s",N605="s",P605="s",R605="s",T605="s",V605="s"), 0, IF(OR(D605="a",F605="a",H605="a",J605="a",L605="a",N605="a",P605="a",R605="a",T605="a",V605="a"),Z605,0))</f>
        <v>0</v>
      </c>
      <c r="Z605" s="338">
        <v>10</v>
      </c>
      <c r="AA605" s="45">
        <f t="shared" si="68"/>
        <v>0</v>
      </c>
      <c r="AB605" s="536"/>
    </row>
    <row r="606" spans="1:30" s="514" customFormat="1" ht="45" customHeight="1" x14ac:dyDescent="0.2">
      <c r="A606" s="342"/>
      <c r="B606" s="217" t="s">
        <v>977</v>
      </c>
      <c r="C606" s="121" t="s">
        <v>983</v>
      </c>
      <c r="D606" s="586"/>
      <c r="E606" s="587"/>
      <c r="F606" s="586"/>
      <c r="G606" s="587"/>
      <c r="H606" s="586"/>
      <c r="I606" s="587"/>
      <c r="J606" s="586"/>
      <c r="K606" s="587"/>
      <c r="L606" s="586"/>
      <c r="M606" s="587"/>
      <c r="N606" s="586"/>
      <c r="O606" s="587"/>
      <c r="P606" s="586"/>
      <c r="Q606" s="587"/>
      <c r="R606" s="586"/>
      <c r="S606" s="587"/>
      <c r="T606" s="586"/>
      <c r="U606" s="587"/>
      <c r="V606" s="586"/>
      <c r="W606" s="587"/>
      <c r="X606" s="103"/>
      <c r="Y606" s="94">
        <f t="shared" si="69"/>
        <v>0</v>
      </c>
      <c r="Z606" s="338">
        <v>10</v>
      </c>
      <c r="AA606" s="45">
        <f t="shared" si="68"/>
        <v>0</v>
      </c>
      <c r="AB606" s="536"/>
    </row>
    <row r="607" spans="1:30" s="514" customFormat="1" ht="27.95" customHeight="1" x14ac:dyDescent="0.2">
      <c r="A607" s="342"/>
      <c r="B607" s="217" t="s">
        <v>978</v>
      </c>
      <c r="C607" s="121" t="s">
        <v>984</v>
      </c>
      <c r="D607" s="586"/>
      <c r="E607" s="587"/>
      <c r="F607" s="586"/>
      <c r="G607" s="587"/>
      <c r="H607" s="586"/>
      <c r="I607" s="587"/>
      <c r="J607" s="586"/>
      <c r="K607" s="587"/>
      <c r="L607" s="586"/>
      <c r="M607" s="587"/>
      <c r="N607" s="586"/>
      <c r="O607" s="587"/>
      <c r="P607" s="586"/>
      <c r="Q607" s="587"/>
      <c r="R607" s="586"/>
      <c r="S607" s="587"/>
      <c r="T607" s="586"/>
      <c r="U607" s="587"/>
      <c r="V607" s="586"/>
      <c r="W607" s="587"/>
      <c r="X607" s="103"/>
      <c r="Y607" s="94">
        <f t="shared" si="69"/>
        <v>0</v>
      </c>
      <c r="Z607" s="338">
        <v>10</v>
      </c>
      <c r="AA607" s="45">
        <f t="shared" si="68"/>
        <v>0</v>
      </c>
      <c r="AB607" s="536"/>
    </row>
    <row r="608" spans="1:30" s="514" customFormat="1" ht="67.7" customHeight="1" x14ac:dyDescent="0.2">
      <c r="A608" s="342"/>
      <c r="B608" s="217" t="s">
        <v>1084</v>
      </c>
      <c r="C608" s="121" t="s">
        <v>806</v>
      </c>
      <c r="D608" s="586"/>
      <c r="E608" s="587"/>
      <c r="F608" s="586"/>
      <c r="G608" s="587"/>
      <c r="H608" s="586"/>
      <c r="I608" s="587"/>
      <c r="J608" s="586"/>
      <c r="K608" s="587"/>
      <c r="L608" s="586"/>
      <c r="M608" s="587"/>
      <c r="N608" s="586"/>
      <c r="O608" s="587"/>
      <c r="P608" s="586"/>
      <c r="Q608" s="587"/>
      <c r="R608" s="586"/>
      <c r="S608" s="587"/>
      <c r="T608" s="586"/>
      <c r="U608" s="587"/>
      <c r="V608" s="586"/>
      <c r="W608" s="587"/>
      <c r="X608" s="103"/>
      <c r="Y608" s="94">
        <f t="shared" si="69"/>
        <v>0</v>
      </c>
      <c r="Z608" s="338">
        <v>10</v>
      </c>
      <c r="AA608" s="45">
        <f t="shared" si="68"/>
        <v>0</v>
      </c>
      <c r="AB608" s="536"/>
    </row>
    <row r="609" spans="1:28" s="514" customFormat="1" ht="44.25" customHeight="1" thickBot="1" x14ac:dyDescent="0.25">
      <c r="A609" s="342"/>
      <c r="B609" s="217" t="s">
        <v>1085</v>
      </c>
      <c r="C609" s="121" t="s">
        <v>805</v>
      </c>
      <c r="D609" s="564"/>
      <c r="E609" s="565"/>
      <c r="F609" s="564"/>
      <c r="G609" s="565"/>
      <c r="H609" s="564"/>
      <c r="I609" s="565"/>
      <c r="J609" s="564"/>
      <c r="K609" s="565"/>
      <c r="L609" s="564"/>
      <c r="M609" s="565"/>
      <c r="N609" s="564"/>
      <c r="O609" s="565"/>
      <c r="P609" s="564"/>
      <c r="Q609" s="565"/>
      <c r="R609" s="564"/>
      <c r="S609" s="565"/>
      <c r="T609" s="564"/>
      <c r="U609" s="565"/>
      <c r="V609" s="564"/>
      <c r="W609" s="565"/>
      <c r="X609" s="103"/>
      <c r="Y609" s="94">
        <f t="shared" si="67"/>
        <v>0</v>
      </c>
      <c r="Z609" s="352">
        <v>5</v>
      </c>
      <c r="AA609" s="45">
        <f t="shared" si="68"/>
        <v>0</v>
      </c>
      <c r="AB609" s="536"/>
    </row>
    <row r="610" spans="1:28" ht="21" customHeight="1" thickTop="1" thickBot="1" x14ac:dyDescent="0.25">
      <c r="A610" s="353"/>
      <c r="B610" s="47"/>
      <c r="C610" s="126"/>
      <c r="D610" s="597" t="s">
        <v>288</v>
      </c>
      <c r="E610" s="598"/>
      <c r="F610" s="598"/>
      <c r="G610" s="598"/>
      <c r="H610" s="598"/>
      <c r="I610" s="598"/>
      <c r="J610" s="598"/>
      <c r="K610" s="598"/>
      <c r="L610" s="598"/>
      <c r="M610" s="598"/>
      <c r="N610" s="598"/>
      <c r="O610" s="598"/>
      <c r="P610" s="598"/>
      <c r="Q610" s="598"/>
      <c r="R610" s="598"/>
      <c r="S610" s="598"/>
      <c r="T610" s="598"/>
      <c r="U610" s="598"/>
      <c r="V610" s="598"/>
      <c r="W610" s="598"/>
      <c r="X610" s="599"/>
      <c r="Y610" s="85">
        <f>SUM(Y600:Y609)</f>
        <v>0</v>
      </c>
      <c r="Z610" s="339">
        <f>SUM(Z600:Z609)</f>
        <v>95</v>
      </c>
      <c r="AA610" s="45"/>
    </row>
    <row r="611" spans="1:28" ht="21" customHeight="1" thickBot="1" x14ac:dyDescent="0.25">
      <c r="A611" s="165"/>
      <c r="B611" s="173"/>
      <c r="C611" s="156"/>
      <c r="D611" s="584"/>
      <c r="E611" s="585"/>
      <c r="F611" s="771">
        <v>0</v>
      </c>
      <c r="G611" s="772"/>
      <c r="H611" s="772"/>
      <c r="I611" s="772"/>
      <c r="J611" s="772"/>
      <c r="K611" s="772"/>
      <c r="L611" s="772"/>
      <c r="M611" s="772"/>
      <c r="N611" s="772"/>
      <c r="O611" s="772"/>
      <c r="P611" s="772"/>
      <c r="Q611" s="772"/>
      <c r="R611" s="772"/>
      <c r="S611" s="772"/>
      <c r="T611" s="772"/>
      <c r="U611" s="772"/>
      <c r="V611" s="772"/>
      <c r="W611" s="772"/>
      <c r="X611" s="772"/>
      <c r="Y611" s="772"/>
      <c r="Z611" s="773"/>
      <c r="AA611" s="45"/>
    </row>
    <row r="612" spans="1:28" ht="21" customHeight="1" x14ac:dyDescent="0.2">
      <c r="A612" s="240"/>
      <c r="B612" s="19"/>
      <c r="C612" s="241"/>
      <c r="D612" s="19"/>
      <c r="E612" s="19"/>
      <c r="F612" s="19"/>
      <c r="G612" s="19"/>
      <c r="H612" s="19"/>
      <c r="I612" s="19"/>
      <c r="J612" s="19"/>
      <c r="K612" s="19"/>
      <c r="L612" s="19"/>
      <c r="M612" s="19"/>
      <c r="N612" s="19"/>
      <c r="O612" s="19"/>
      <c r="P612" s="19"/>
      <c r="Q612" s="19"/>
      <c r="R612" s="19"/>
      <c r="S612" s="19"/>
      <c r="T612" s="19"/>
      <c r="U612" s="19"/>
      <c r="V612" s="19"/>
      <c r="W612" s="19"/>
      <c r="X612" s="19"/>
      <c r="Y612" s="19"/>
      <c r="Z612" s="242"/>
      <c r="AA612" s="238"/>
    </row>
    <row r="613" spans="1:28" ht="27.75" x14ac:dyDescent="0.2">
      <c r="A613" s="308" t="s">
        <v>272</v>
      </c>
      <c r="B613" s="308"/>
      <c r="C613" s="304"/>
      <c r="D613" s="305"/>
      <c r="E613" s="305"/>
      <c r="F613" s="305"/>
      <c r="G613" s="305"/>
      <c r="H613" s="305"/>
      <c r="I613" s="305"/>
      <c r="J613" s="305"/>
      <c r="K613" s="305"/>
      <c r="L613" s="305"/>
      <c r="M613" s="305"/>
      <c r="N613" s="305"/>
      <c r="O613" s="305"/>
      <c r="P613" s="305"/>
      <c r="Q613" s="305"/>
      <c r="R613" s="305"/>
      <c r="S613" s="305"/>
      <c r="T613" s="305"/>
      <c r="U613" s="305"/>
      <c r="V613" s="305"/>
      <c r="W613" s="305"/>
      <c r="X613" s="305"/>
      <c r="Y613" s="305"/>
      <c r="Z613" s="306"/>
      <c r="AA613" s="307"/>
    </row>
  </sheetData>
  <sheetProtection algorithmName="SHA-512" hashValue="8/01uHRHJE4FAtldvcVyeUOZ0ajilP5uGeP3oi+0+Q5D8EiyduTk04e+Ja/61AhKBpsxwRUC+Xu+h5DeKJKnAQ==" saltValue="xyfx9chX/E1kE/N2sKXZHQ==" spinCount="100000" sheet="1" objects="1" scenarios="1"/>
  <mergeCells count="3940">
    <mergeCell ref="V288:W288"/>
    <mergeCell ref="D303:W303"/>
    <mergeCell ref="D302:E302"/>
    <mergeCell ref="N290:O290"/>
    <mergeCell ref="R299:S299"/>
    <mergeCell ref="D183:E183"/>
    <mergeCell ref="F168:G168"/>
    <mergeCell ref="D190:E190"/>
    <mergeCell ref="D168:E168"/>
    <mergeCell ref="N354:O354"/>
    <mergeCell ref="D141:E141"/>
    <mergeCell ref="F141:G141"/>
    <mergeCell ref="H141:I141"/>
    <mergeCell ref="J141:K141"/>
    <mergeCell ref="L141:M141"/>
    <mergeCell ref="N141:O141"/>
    <mergeCell ref="P141:Q141"/>
    <mergeCell ref="R141:S141"/>
    <mergeCell ref="T141:U141"/>
    <mergeCell ref="P354:Q354"/>
    <mergeCell ref="R354:S354"/>
    <mergeCell ref="R348:S348"/>
    <mergeCell ref="D352:E352"/>
    <mergeCell ref="T354:U354"/>
    <mergeCell ref="F348:G348"/>
    <mergeCell ref="J218:K218"/>
    <mergeCell ref="H173:I173"/>
    <mergeCell ref="T190:U190"/>
    <mergeCell ref="D328:E328"/>
    <mergeCell ref="H301:I301"/>
    <mergeCell ref="J295:K295"/>
    <mergeCell ref="T301:U301"/>
    <mergeCell ref="D471:E471"/>
    <mergeCell ref="V490:W490"/>
    <mergeCell ref="P375:Q375"/>
    <mergeCell ref="R375:S375"/>
    <mergeCell ref="T375:U375"/>
    <mergeCell ref="V375:W375"/>
    <mergeCell ref="V141:W141"/>
    <mergeCell ref="D140:E140"/>
    <mergeCell ref="F140:G140"/>
    <mergeCell ref="H140:I140"/>
    <mergeCell ref="J140:K140"/>
    <mergeCell ref="L140:M140"/>
    <mergeCell ref="N140:O140"/>
    <mergeCell ref="P140:Q140"/>
    <mergeCell ref="R140:S140"/>
    <mergeCell ref="T140:U140"/>
    <mergeCell ref="V140:W140"/>
    <mergeCell ref="D370:Z370"/>
    <mergeCell ref="V354:W354"/>
    <mergeCell ref="V348:W348"/>
    <mergeCell ref="D350:E350"/>
    <mergeCell ref="F350:G350"/>
    <mergeCell ref="H350:I350"/>
    <mergeCell ref="J350:K350"/>
    <mergeCell ref="L350:M350"/>
    <mergeCell ref="D348:E348"/>
    <mergeCell ref="D354:E354"/>
    <mergeCell ref="F354:G354"/>
    <mergeCell ref="D367:Z367"/>
    <mergeCell ref="D374:Z374"/>
    <mergeCell ref="D375:E375"/>
    <mergeCell ref="F175:G175"/>
    <mergeCell ref="R532:S532"/>
    <mergeCell ref="H539:I539"/>
    <mergeCell ref="L547:M547"/>
    <mergeCell ref="F508:G508"/>
    <mergeCell ref="F515:G515"/>
    <mergeCell ref="V510:W510"/>
    <mergeCell ref="R519:S519"/>
    <mergeCell ref="R431:S431"/>
    <mergeCell ref="P439:Q439"/>
    <mergeCell ref="N434:O434"/>
    <mergeCell ref="N440:O440"/>
    <mergeCell ref="N515:O515"/>
    <mergeCell ref="H518:I518"/>
    <mergeCell ref="N504:O504"/>
    <mergeCell ref="J504:K504"/>
    <mergeCell ref="R506:S506"/>
    <mergeCell ref="H506:I506"/>
    <mergeCell ref="R534:S534"/>
    <mergeCell ref="T534:U534"/>
    <mergeCell ref="F534:G534"/>
    <mergeCell ref="L533:M533"/>
    <mergeCell ref="F533:G533"/>
    <mergeCell ref="J531:K531"/>
    <mergeCell ref="V534:W534"/>
    <mergeCell ref="H525:I525"/>
    <mergeCell ref="P532:Q532"/>
    <mergeCell ref="J533:K533"/>
    <mergeCell ref="V542:W542"/>
    <mergeCell ref="V528:W528"/>
    <mergeCell ref="D528:E528"/>
    <mergeCell ref="D532:E532"/>
    <mergeCell ref="V533:W533"/>
    <mergeCell ref="F532:G532"/>
    <mergeCell ref="N532:O532"/>
    <mergeCell ref="N529:O529"/>
    <mergeCell ref="T529:U529"/>
    <mergeCell ref="D531:E531"/>
    <mergeCell ref="J530:K530"/>
    <mergeCell ref="T548:U548"/>
    <mergeCell ref="P534:Q534"/>
    <mergeCell ref="L534:M534"/>
    <mergeCell ref="D542:E542"/>
    <mergeCell ref="J547:K547"/>
    <mergeCell ref="D548:E548"/>
    <mergeCell ref="N539:O539"/>
    <mergeCell ref="N542:O542"/>
    <mergeCell ref="L541:M541"/>
    <mergeCell ref="D543:E543"/>
    <mergeCell ref="V541:W541"/>
    <mergeCell ref="T541:U541"/>
    <mergeCell ref="F528:G528"/>
    <mergeCell ref="N530:O530"/>
    <mergeCell ref="H531:I531"/>
    <mergeCell ref="H548:I548"/>
    <mergeCell ref="J542:K542"/>
    <mergeCell ref="F542:G542"/>
    <mergeCell ref="T533:U533"/>
    <mergeCell ref="T310:U310"/>
    <mergeCell ref="N323:O323"/>
    <mergeCell ref="J476:K476"/>
    <mergeCell ref="P519:Q519"/>
    <mergeCell ref="P525:Q525"/>
    <mergeCell ref="T516:U516"/>
    <mergeCell ref="D524:E524"/>
    <mergeCell ref="L526:M526"/>
    <mergeCell ref="D544:X544"/>
    <mergeCell ref="J539:K539"/>
    <mergeCell ref="D529:E529"/>
    <mergeCell ref="T525:U525"/>
    <mergeCell ref="L524:M524"/>
    <mergeCell ref="T530:U530"/>
    <mergeCell ref="P529:Q529"/>
    <mergeCell ref="T526:U526"/>
    <mergeCell ref="L528:M528"/>
    <mergeCell ref="J529:K529"/>
    <mergeCell ref="L529:M529"/>
    <mergeCell ref="V516:W516"/>
    <mergeCell ref="L539:M539"/>
    <mergeCell ref="D519:E519"/>
    <mergeCell ref="H541:I541"/>
    <mergeCell ref="R531:S531"/>
    <mergeCell ref="N519:O519"/>
    <mergeCell ref="N528:O528"/>
    <mergeCell ref="J528:K528"/>
    <mergeCell ref="P526:Q526"/>
    <mergeCell ref="H529:I529"/>
    <mergeCell ref="J526:K526"/>
    <mergeCell ref="D530:E530"/>
    <mergeCell ref="D521:E521"/>
    <mergeCell ref="N182:O182"/>
    <mergeCell ref="T182:U182"/>
    <mergeCell ref="V182:W182"/>
    <mergeCell ref="D172:Z172"/>
    <mergeCell ref="D171:Z171"/>
    <mergeCell ref="D177:E177"/>
    <mergeCell ref="F177:G177"/>
    <mergeCell ref="D174:Z174"/>
    <mergeCell ref="J188:K188"/>
    <mergeCell ref="C186:Z186"/>
    <mergeCell ref="D188:E188"/>
    <mergeCell ref="H183:I183"/>
    <mergeCell ref="F183:G183"/>
    <mergeCell ref="F185:Z185"/>
    <mergeCell ref="L188:M188"/>
    <mergeCell ref="P183:Q183"/>
    <mergeCell ref="H180:I180"/>
    <mergeCell ref="R182:S182"/>
    <mergeCell ref="R177:S177"/>
    <mergeCell ref="L177:M177"/>
    <mergeCell ref="D180:E180"/>
    <mergeCell ref="D182:E182"/>
    <mergeCell ref="F182:G182"/>
    <mergeCell ref="D175:E175"/>
    <mergeCell ref="P182:Q182"/>
    <mergeCell ref="L180:M180"/>
    <mergeCell ref="N180:O180"/>
    <mergeCell ref="P180:Q180"/>
    <mergeCell ref="R180:S180"/>
    <mergeCell ref="F323:G323"/>
    <mergeCell ref="V311:W311"/>
    <mergeCell ref="L314:M314"/>
    <mergeCell ref="F310:G310"/>
    <mergeCell ref="V312:W312"/>
    <mergeCell ref="R309:S309"/>
    <mergeCell ref="F307:G307"/>
    <mergeCell ref="H314:I314"/>
    <mergeCell ref="N322:O322"/>
    <mergeCell ref="F314:G314"/>
    <mergeCell ref="T312:U312"/>
    <mergeCell ref="T304:U304"/>
    <mergeCell ref="F322:G322"/>
    <mergeCell ref="R321:S321"/>
    <mergeCell ref="R307:S307"/>
    <mergeCell ref="R311:S311"/>
    <mergeCell ref="V308:W308"/>
    <mergeCell ref="T323:U323"/>
    <mergeCell ref="L313:M313"/>
    <mergeCell ref="J314:K314"/>
    <mergeCell ref="J310:K310"/>
    <mergeCell ref="L306:M306"/>
    <mergeCell ref="H306:I306"/>
    <mergeCell ref="N317:O317"/>
    <mergeCell ref="J317:K317"/>
    <mergeCell ref="F304:G304"/>
    <mergeCell ref="H313:I313"/>
    <mergeCell ref="F311:G311"/>
    <mergeCell ref="N321:O321"/>
    <mergeCell ref="T319:U319"/>
    <mergeCell ref="J319:K319"/>
    <mergeCell ref="F309:G309"/>
    <mergeCell ref="J326:K326"/>
    <mergeCell ref="L326:M326"/>
    <mergeCell ref="R323:S323"/>
    <mergeCell ref="D318:Z318"/>
    <mergeCell ref="D319:E319"/>
    <mergeCell ref="V317:W317"/>
    <mergeCell ref="R314:S314"/>
    <mergeCell ref="N326:O326"/>
    <mergeCell ref="P287:Q287"/>
    <mergeCell ref="P307:Q307"/>
    <mergeCell ref="F308:G308"/>
    <mergeCell ref="J308:K308"/>
    <mergeCell ref="R326:S326"/>
    <mergeCell ref="T317:U317"/>
    <mergeCell ref="F317:G317"/>
    <mergeCell ref="T314:U314"/>
    <mergeCell ref="T311:U311"/>
    <mergeCell ref="F320:G320"/>
    <mergeCell ref="V309:W309"/>
    <mergeCell ref="P320:Q320"/>
    <mergeCell ref="R320:S320"/>
    <mergeCell ref="V313:W313"/>
    <mergeCell ref="V304:W304"/>
    <mergeCell ref="D306:E306"/>
    <mergeCell ref="P294:Q294"/>
    <mergeCell ref="L297:M297"/>
    <mergeCell ref="V307:W307"/>
    <mergeCell ref="H307:I307"/>
    <mergeCell ref="R317:S317"/>
    <mergeCell ref="L319:M319"/>
    <mergeCell ref="F326:G326"/>
    <mergeCell ref="F287:G287"/>
    <mergeCell ref="T173:U173"/>
    <mergeCell ref="D268:E268"/>
    <mergeCell ref="V232:W232"/>
    <mergeCell ref="L232:M232"/>
    <mergeCell ref="L257:M257"/>
    <mergeCell ref="D257:E257"/>
    <mergeCell ref="T257:U257"/>
    <mergeCell ref="D234:E234"/>
    <mergeCell ref="L234:M234"/>
    <mergeCell ref="R234:S234"/>
    <mergeCell ref="V240:W240"/>
    <mergeCell ref="V268:W268"/>
    <mergeCell ref="P243:Q243"/>
    <mergeCell ref="V243:W243"/>
    <mergeCell ref="H258:I258"/>
    <mergeCell ref="T241:U241"/>
    <mergeCell ref="D245:E245"/>
    <mergeCell ref="V250:W250"/>
    <mergeCell ref="P245:Q245"/>
    <mergeCell ref="H241:I241"/>
    <mergeCell ref="H240:I240"/>
    <mergeCell ref="L239:M239"/>
    <mergeCell ref="N239:O239"/>
    <mergeCell ref="F241:G241"/>
    <mergeCell ref="D240:E240"/>
    <mergeCell ref="T234:U234"/>
    <mergeCell ref="J244:K244"/>
    <mergeCell ref="J243:K243"/>
    <mergeCell ref="D250:E250"/>
    <mergeCell ref="P256:Q256"/>
    <mergeCell ref="H245:I245"/>
    <mergeCell ref="D264:E264"/>
    <mergeCell ref="D71:E71"/>
    <mergeCell ref="F72:G72"/>
    <mergeCell ref="N72:O72"/>
    <mergeCell ref="V66:W66"/>
    <mergeCell ref="L74:M74"/>
    <mergeCell ref="D72:E72"/>
    <mergeCell ref="D165:E165"/>
    <mergeCell ref="F165:Z165"/>
    <mergeCell ref="R163:S163"/>
    <mergeCell ref="T163:U163"/>
    <mergeCell ref="V163:W163"/>
    <mergeCell ref="R169:S169"/>
    <mergeCell ref="T169:U169"/>
    <mergeCell ref="J173:K173"/>
    <mergeCell ref="R159:S159"/>
    <mergeCell ref="L161:M161"/>
    <mergeCell ref="V169:W169"/>
    <mergeCell ref="P169:Q169"/>
    <mergeCell ref="V162:W162"/>
    <mergeCell ref="D173:E173"/>
    <mergeCell ref="D167:Z167"/>
    <mergeCell ref="P170:Q170"/>
    <mergeCell ref="F173:G173"/>
    <mergeCell ref="V173:W173"/>
    <mergeCell ref="T159:U159"/>
    <mergeCell ref="D170:E170"/>
    <mergeCell ref="P168:Q168"/>
    <mergeCell ref="D163:E163"/>
    <mergeCell ref="F163:G163"/>
    <mergeCell ref="H163:I163"/>
    <mergeCell ref="J163:K163"/>
    <mergeCell ref="L163:M163"/>
    <mergeCell ref="V71:W71"/>
    <mergeCell ref="T92:U92"/>
    <mergeCell ref="N84:O84"/>
    <mergeCell ref="V77:W77"/>
    <mergeCell ref="P79:Q79"/>
    <mergeCell ref="N77:O77"/>
    <mergeCell ref="R139:S139"/>
    <mergeCell ref="T139:U139"/>
    <mergeCell ref="V139:W139"/>
    <mergeCell ref="D66:E66"/>
    <mergeCell ref="F66:G66"/>
    <mergeCell ref="H66:I66"/>
    <mergeCell ref="J66:K66"/>
    <mergeCell ref="L66:M66"/>
    <mergeCell ref="N66:O66"/>
    <mergeCell ref="P66:Q66"/>
    <mergeCell ref="R66:S66"/>
    <mergeCell ref="T66:U66"/>
    <mergeCell ref="D67:X67"/>
    <mergeCell ref="D68:E68"/>
    <mergeCell ref="F68:Z68"/>
    <mergeCell ref="R72:S72"/>
    <mergeCell ref="T72:U72"/>
    <mergeCell ref="N73:O73"/>
    <mergeCell ref="V73:W73"/>
    <mergeCell ref="V74:W74"/>
    <mergeCell ref="D73:E73"/>
    <mergeCell ref="F73:G73"/>
    <mergeCell ref="H73:I73"/>
    <mergeCell ref="D70:Z70"/>
    <mergeCell ref="H72:I72"/>
    <mergeCell ref="H71:I71"/>
    <mergeCell ref="F105:G105"/>
    <mergeCell ref="J103:K103"/>
    <mergeCell ref="D94:E94"/>
    <mergeCell ref="P86:Q86"/>
    <mergeCell ref="D81:E81"/>
    <mergeCell ref="P95:Q95"/>
    <mergeCell ref="D84:E84"/>
    <mergeCell ref="V93:W93"/>
    <mergeCell ref="D85:Z85"/>
    <mergeCell ref="P92:Q92"/>
    <mergeCell ref="D93:E93"/>
    <mergeCell ref="D95:E95"/>
    <mergeCell ref="F83:G83"/>
    <mergeCell ref="T94:U94"/>
    <mergeCell ref="L95:M95"/>
    <mergeCell ref="P94:Q94"/>
    <mergeCell ref="R95:S95"/>
    <mergeCell ref="L99:M99"/>
    <mergeCell ref="D100:E100"/>
    <mergeCell ref="A84:A85"/>
    <mergeCell ref="B84:B85"/>
    <mergeCell ref="N78:O78"/>
    <mergeCell ref="P83:Q83"/>
    <mergeCell ref="D76:E76"/>
    <mergeCell ref="D79:E79"/>
    <mergeCell ref="F77:G77"/>
    <mergeCell ref="R92:S92"/>
    <mergeCell ref="F76:G76"/>
    <mergeCell ref="P102:Q102"/>
    <mergeCell ref="T84:U84"/>
    <mergeCell ref="V128:W128"/>
    <mergeCell ref="F116:G116"/>
    <mergeCell ref="F111:G111"/>
    <mergeCell ref="L111:M111"/>
    <mergeCell ref="D113:E113"/>
    <mergeCell ref="D119:E119"/>
    <mergeCell ref="D118:E118"/>
    <mergeCell ref="N103:O103"/>
    <mergeCell ref="D102:E102"/>
    <mergeCell ref="H95:I95"/>
    <mergeCell ref="D92:E92"/>
    <mergeCell ref="V99:W99"/>
    <mergeCell ref="N83:O83"/>
    <mergeCell ref="L77:M77"/>
    <mergeCell ref="H84:I84"/>
    <mergeCell ref="N79:O79"/>
    <mergeCell ref="V78:W78"/>
    <mergeCell ref="N94:O94"/>
    <mergeCell ref="V91:W91"/>
    <mergeCell ref="N86:O86"/>
    <mergeCell ref="L86:M86"/>
    <mergeCell ref="P111:Q111"/>
    <mergeCell ref="J113:K113"/>
    <mergeCell ref="H130:I130"/>
    <mergeCell ref="R114:S114"/>
    <mergeCell ref="L114:M114"/>
    <mergeCell ref="F115:G115"/>
    <mergeCell ref="J116:K116"/>
    <mergeCell ref="H118:I118"/>
    <mergeCell ref="D117:E117"/>
    <mergeCell ref="T125:U125"/>
    <mergeCell ref="L125:M125"/>
    <mergeCell ref="N125:O125"/>
    <mergeCell ref="P117:Q117"/>
    <mergeCell ref="V118:W118"/>
    <mergeCell ref="V114:W114"/>
    <mergeCell ref="H113:I113"/>
    <mergeCell ref="N113:O113"/>
    <mergeCell ref="L113:M113"/>
    <mergeCell ref="P127:Q127"/>
    <mergeCell ref="D112:E112"/>
    <mergeCell ref="T117:U117"/>
    <mergeCell ref="D127:E127"/>
    <mergeCell ref="D122:E122"/>
    <mergeCell ref="F112:G112"/>
    <mergeCell ref="V130:W130"/>
    <mergeCell ref="T120:U120"/>
    <mergeCell ref="D128:E128"/>
    <mergeCell ref="T118:U118"/>
    <mergeCell ref="V113:W113"/>
    <mergeCell ref="N117:O117"/>
    <mergeCell ref="L127:M127"/>
    <mergeCell ref="L119:M119"/>
    <mergeCell ref="L116:M116"/>
    <mergeCell ref="N129:O129"/>
    <mergeCell ref="T130:U130"/>
    <mergeCell ref="D114:E114"/>
    <mergeCell ref="H131:I131"/>
    <mergeCell ref="F151:G151"/>
    <mergeCell ref="D147:E147"/>
    <mergeCell ref="F145:G145"/>
    <mergeCell ref="N116:O116"/>
    <mergeCell ref="D121:X121"/>
    <mergeCell ref="F114:G114"/>
    <mergeCell ref="P118:Q118"/>
    <mergeCell ref="D126:E126"/>
    <mergeCell ref="N127:O127"/>
    <mergeCell ref="F128:G128"/>
    <mergeCell ref="N130:O130"/>
    <mergeCell ref="V132:W132"/>
    <mergeCell ref="T136:U136"/>
    <mergeCell ref="D130:E130"/>
    <mergeCell ref="C148:Z148"/>
    <mergeCell ref="R151:S151"/>
    <mergeCell ref="V136:W136"/>
    <mergeCell ref="N139:O139"/>
    <mergeCell ref="P139:Q139"/>
    <mergeCell ref="J138:K138"/>
    <mergeCell ref="L138:M138"/>
    <mergeCell ref="T151:U151"/>
    <mergeCell ref="R138:S138"/>
    <mergeCell ref="T138:U138"/>
    <mergeCell ref="V138:W138"/>
    <mergeCell ref="J132:K132"/>
    <mergeCell ref="P130:Q130"/>
    <mergeCell ref="P162:Q162"/>
    <mergeCell ref="H145:I145"/>
    <mergeCell ref="D143:E143"/>
    <mergeCell ref="T131:U131"/>
    <mergeCell ref="D137:E137"/>
    <mergeCell ref="F137:G137"/>
    <mergeCell ref="V137:W137"/>
    <mergeCell ref="D138:E138"/>
    <mergeCell ref="D129:E129"/>
    <mergeCell ref="L129:M129"/>
    <mergeCell ref="F136:G136"/>
    <mergeCell ref="D136:E136"/>
    <mergeCell ref="D142:X142"/>
    <mergeCell ref="H150:I150"/>
    <mergeCell ref="N160:O160"/>
    <mergeCell ref="P160:Q160"/>
    <mergeCell ref="D155:X155"/>
    <mergeCell ref="D154:E154"/>
    <mergeCell ref="P153:Q153"/>
    <mergeCell ref="J153:K153"/>
    <mergeCell ref="D152:E152"/>
    <mergeCell ref="T153:U153"/>
    <mergeCell ref="J152:K152"/>
    <mergeCell ref="L152:M152"/>
    <mergeCell ref="L153:M153"/>
    <mergeCell ref="R152:S152"/>
    <mergeCell ref="P152:Q152"/>
    <mergeCell ref="V152:W152"/>
    <mergeCell ref="P161:Q161"/>
    <mergeCell ref="R161:S161"/>
    <mergeCell ref="T161:U161"/>
    <mergeCell ref="V161:W161"/>
    <mergeCell ref="R130:S130"/>
    <mergeCell ref="V154:W154"/>
    <mergeCell ref="L131:M131"/>
    <mergeCell ref="T145:U145"/>
    <mergeCell ref="H152:I152"/>
    <mergeCell ref="T150:U150"/>
    <mergeCell ref="L154:M154"/>
    <mergeCell ref="J150:K150"/>
    <mergeCell ref="L132:M132"/>
    <mergeCell ref="J161:K161"/>
    <mergeCell ref="D153:E153"/>
    <mergeCell ref="P150:Q150"/>
    <mergeCell ref="D146:X146"/>
    <mergeCell ref="D145:E145"/>
    <mergeCell ref="F138:G138"/>
    <mergeCell ref="H138:I138"/>
    <mergeCell ref="D158:E158"/>
    <mergeCell ref="D161:E161"/>
    <mergeCell ref="N138:O138"/>
    <mergeCell ref="P138:Q138"/>
    <mergeCell ref="D139:E139"/>
    <mergeCell ref="F139:G139"/>
    <mergeCell ref="D151:E151"/>
    <mergeCell ref="H137:I137"/>
    <mergeCell ref="J137:K137"/>
    <mergeCell ref="L137:M137"/>
    <mergeCell ref="N137:O137"/>
    <mergeCell ref="P137:Q137"/>
    <mergeCell ref="P145:Q145"/>
    <mergeCell ref="N145:O145"/>
    <mergeCell ref="R137:S137"/>
    <mergeCell ref="T137:U137"/>
    <mergeCell ref="T221:U221"/>
    <mergeCell ref="R188:S188"/>
    <mergeCell ref="R212:S212"/>
    <mergeCell ref="N221:O221"/>
    <mergeCell ref="F221:G221"/>
    <mergeCell ref="H206:I206"/>
    <mergeCell ref="F159:G159"/>
    <mergeCell ref="T216:U216"/>
    <mergeCell ref="L207:M207"/>
    <mergeCell ref="N207:O207"/>
    <mergeCell ref="P210:Q210"/>
    <mergeCell ref="F207:G207"/>
    <mergeCell ref="H207:I207"/>
    <mergeCell ref="T200:U200"/>
    <mergeCell ref="T217:U217"/>
    <mergeCell ref="N152:O152"/>
    <mergeCell ref="V179:W179"/>
    <mergeCell ref="D181:Z181"/>
    <mergeCell ref="H182:I182"/>
    <mergeCell ref="F160:G160"/>
    <mergeCell ref="J160:K160"/>
    <mergeCell ref="L170:M170"/>
    <mergeCell ref="V175:W175"/>
    <mergeCell ref="T175:U175"/>
    <mergeCell ref="P175:Q175"/>
    <mergeCell ref="D179:E179"/>
    <mergeCell ref="F179:G179"/>
    <mergeCell ref="H179:I179"/>
    <mergeCell ref="J179:K179"/>
    <mergeCell ref="L179:M179"/>
    <mergeCell ref="N179:O179"/>
    <mergeCell ref="P179:Q179"/>
    <mergeCell ref="R179:S179"/>
    <mergeCell ref="T179:U179"/>
    <mergeCell ref="J177:K177"/>
    <mergeCell ref="D176:Z176"/>
    <mergeCell ref="H169:I169"/>
    <mergeCell ref="J169:K169"/>
    <mergeCell ref="R173:S173"/>
    <mergeCell ref="D160:E160"/>
    <mergeCell ref="J170:K170"/>
    <mergeCell ref="V168:W168"/>
    <mergeCell ref="D162:E162"/>
    <mergeCell ref="F162:G162"/>
    <mergeCell ref="H162:I162"/>
    <mergeCell ref="N163:O163"/>
    <mergeCell ref="P163:Q163"/>
    <mergeCell ref="R170:S170"/>
    <mergeCell ref="J272:K272"/>
    <mergeCell ref="H270:I270"/>
    <mergeCell ref="P212:Q212"/>
    <mergeCell ref="P221:Q221"/>
    <mergeCell ref="L214:M214"/>
    <mergeCell ref="H221:I221"/>
    <mergeCell ref="P215:Q215"/>
    <mergeCell ref="R215:S215"/>
    <mergeCell ref="D218:E218"/>
    <mergeCell ref="D217:E217"/>
    <mergeCell ref="J217:K217"/>
    <mergeCell ref="P217:Q217"/>
    <mergeCell ref="L223:M223"/>
    <mergeCell ref="V216:W216"/>
    <mergeCell ref="L212:M212"/>
    <mergeCell ref="P216:Q216"/>
    <mergeCell ref="V212:W212"/>
    <mergeCell ref="T214:U214"/>
    <mergeCell ref="N236:O236"/>
    <mergeCell ref="R228:S228"/>
    <mergeCell ref="F215:G215"/>
    <mergeCell ref="T215:U215"/>
    <mergeCell ref="H215:I215"/>
    <mergeCell ref="D227:Z227"/>
    <mergeCell ref="N230:O230"/>
    <mergeCell ref="D224:X224"/>
    <mergeCell ref="D225:E225"/>
    <mergeCell ref="T230:U230"/>
    <mergeCell ref="J230:K230"/>
    <mergeCell ref="F216:G216"/>
    <mergeCell ref="L216:M216"/>
    <mergeCell ref="N214:O214"/>
    <mergeCell ref="D238:Z238"/>
    <mergeCell ref="R244:S244"/>
    <mergeCell ref="N234:O234"/>
    <mergeCell ref="D235:Z235"/>
    <mergeCell ref="L236:M236"/>
    <mergeCell ref="V234:W234"/>
    <mergeCell ref="P234:Q234"/>
    <mergeCell ref="D236:E236"/>
    <mergeCell ref="D241:E241"/>
    <mergeCell ref="P236:Q236"/>
    <mergeCell ref="V244:W244"/>
    <mergeCell ref="P244:Q244"/>
    <mergeCell ref="L240:M240"/>
    <mergeCell ref="N240:O240"/>
    <mergeCell ref="L241:M241"/>
    <mergeCell ref="V239:W239"/>
    <mergeCell ref="T240:U240"/>
    <mergeCell ref="T239:U239"/>
    <mergeCell ref="X232:Z234"/>
    <mergeCell ref="N241:O241"/>
    <mergeCell ref="D242:Z242"/>
    <mergeCell ref="N244:O244"/>
    <mergeCell ref="T244:U244"/>
    <mergeCell ref="L244:M244"/>
    <mergeCell ref="D244:E244"/>
    <mergeCell ref="F244:G244"/>
    <mergeCell ref="H244:I244"/>
    <mergeCell ref="H219:I219"/>
    <mergeCell ref="H223:I223"/>
    <mergeCell ref="P222:Q222"/>
    <mergeCell ref="L222:M222"/>
    <mergeCell ref="J222:K222"/>
    <mergeCell ref="D210:E210"/>
    <mergeCell ref="V221:W221"/>
    <mergeCell ref="H210:I210"/>
    <mergeCell ref="D212:E212"/>
    <mergeCell ref="N212:O212"/>
    <mergeCell ref="V258:W258"/>
    <mergeCell ref="V257:W257"/>
    <mergeCell ref="D252:E252"/>
    <mergeCell ref="P241:Q241"/>
    <mergeCell ref="R241:S241"/>
    <mergeCell ref="R240:S240"/>
    <mergeCell ref="D249:Z249"/>
    <mergeCell ref="N245:O245"/>
    <mergeCell ref="F240:G240"/>
    <mergeCell ref="J234:K234"/>
    <mergeCell ref="R239:S239"/>
    <mergeCell ref="F236:G236"/>
    <mergeCell ref="F239:G239"/>
    <mergeCell ref="T236:U236"/>
    <mergeCell ref="J236:K236"/>
    <mergeCell ref="D237:Z237"/>
    <mergeCell ref="F243:G243"/>
    <mergeCell ref="H243:I243"/>
    <mergeCell ref="L243:M243"/>
    <mergeCell ref="D243:E243"/>
    <mergeCell ref="V241:W241"/>
    <mergeCell ref="V236:W236"/>
    <mergeCell ref="T228:U228"/>
    <mergeCell ref="F228:G228"/>
    <mergeCell ref="D229:Z229"/>
    <mergeCell ref="T219:U219"/>
    <mergeCell ref="V219:W219"/>
    <mergeCell ref="R216:S216"/>
    <mergeCell ref="T222:U222"/>
    <mergeCell ref="T83:U83"/>
    <mergeCell ref="L110:M110"/>
    <mergeCell ref="D111:E111"/>
    <mergeCell ref="J240:K240"/>
    <mergeCell ref="V223:W223"/>
    <mergeCell ref="V218:W218"/>
    <mergeCell ref="J228:K228"/>
    <mergeCell ref="J215:K215"/>
    <mergeCell ref="R210:S210"/>
    <mergeCell ref="L198:M198"/>
    <mergeCell ref="N198:O198"/>
    <mergeCell ref="D206:E206"/>
    <mergeCell ref="V206:W206"/>
    <mergeCell ref="P193:Q193"/>
    <mergeCell ref="P191:Q191"/>
    <mergeCell ref="R206:S206"/>
    <mergeCell ref="L193:M193"/>
    <mergeCell ref="H217:I217"/>
    <mergeCell ref="F217:G217"/>
    <mergeCell ref="R217:S217"/>
    <mergeCell ref="P223:Q223"/>
    <mergeCell ref="F218:G218"/>
    <mergeCell ref="L218:M218"/>
    <mergeCell ref="D219:E219"/>
    <mergeCell ref="F219:G219"/>
    <mergeCell ref="D14:E14"/>
    <mergeCell ref="D15:E15"/>
    <mergeCell ref="J12:K12"/>
    <mergeCell ref="H13:I13"/>
    <mergeCell ref="N16:O16"/>
    <mergeCell ref="H21:I21"/>
    <mergeCell ref="F23:Z23"/>
    <mergeCell ref="N41:O41"/>
    <mergeCell ref="V47:W47"/>
    <mergeCell ref="R47:S47"/>
    <mergeCell ref="V36:W36"/>
    <mergeCell ref="D41:E41"/>
    <mergeCell ref="F41:G41"/>
    <mergeCell ref="P14:Q14"/>
    <mergeCell ref="D46:E46"/>
    <mergeCell ref="N36:O36"/>
    <mergeCell ref="L15:M15"/>
    <mergeCell ref="T21:U21"/>
    <mergeCell ref="F20:G20"/>
    <mergeCell ref="J13:K13"/>
    <mergeCell ref="F18:Z18"/>
    <mergeCell ref="D27:E27"/>
    <mergeCell ref="V46:W46"/>
    <mergeCell ref="V29:W29"/>
    <mergeCell ref="D29:E29"/>
    <mergeCell ref="T33:U33"/>
    <mergeCell ref="D34:E34"/>
    <mergeCell ref="F33:G33"/>
    <mergeCell ref="L33:M33"/>
    <mergeCell ref="P34:Q34"/>
    <mergeCell ref="P29:Q29"/>
    <mergeCell ref="R29:S29"/>
    <mergeCell ref="F9:G9"/>
    <mergeCell ref="R15:S15"/>
    <mergeCell ref="H20:I20"/>
    <mergeCell ref="L20:M20"/>
    <mergeCell ref="F16:G16"/>
    <mergeCell ref="P12:Q12"/>
    <mergeCell ref="F27:G27"/>
    <mergeCell ref="T12:U12"/>
    <mergeCell ref="N10:O10"/>
    <mergeCell ref="R9:S9"/>
    <mergeCell ref="L12:M12"/>
    <mergeCell ref="P11:Q11"/>
    <mergeCell ref="J27:K27"/>
    <mergeCell ref="L27:M27"/>
    <mergeCell ref="T27:U27"/>
    <mergeCell ref="R25:S25"/>
    <mergeCell ref="H25:I25"/>
    <mergeCell ref="J14:K14"/>
    <mergeCell ref="F12:G12"/>
    <mergeCell ref="F25:G25"/>
    <mergeCell ref="H12:I12"/>
    <mergeCell ref="F15:G15"/>
    <mergeCell ref="H15:I15"/>
    <mergeCell ref="P20:Q20"/>
    <mergeCell ref="L21:M21"/>
    <mergeCell ref="N27:O27"/>
    <mergeCell ref="J21:K21"/>
    <mergeCell ref="D22:X22"/>
    <mergeCell ref="D23:E23"/>
    <mergeCell ref="R16:S16"/>
    <mergeCell ref="H16:I16"/>
    <mergeCell ref="H27:I27"/>
    <mergeCell ref="T6:U6"/>
    <mergeCell ref="T9:U9"/>
    <mergeCell ref="N11:O11"/>
    <mergeCell ref="T13:U13"/>
    <mergeCell ref="R13:S13"/>
    <mergeCell ref="F13:G13"/>
    <mergeCell ref="V6:W6"/>
    <mergeCell ref="D6:E6"/>
    <mergeCell ref="N7:O7"/>
    <mergeCell ref="P7:Q7"/>
    <mergeCell ref="L9:M9"/>
    <mergeCell ref="D8:E8"/>
    <mergeCell ref="R10:S10"/>
    <mergeCell ref="P15:Q15"/>
    <mergeCell ref="T28:U28"/>
    <mergeCell ref="F28:G28"/>
    <mergeCell ref="D16:E16"/>
    <mergeCell ref="D7:E7"/>
    <mergeCell ref="T8:U8"/>
    <mergeCell ref="J8:K8"/>
    <mergeCell ref="P16:Q16"/>
    <mergeCell ref="H9:I9"/>
    <mergeCell ref="F10:G10"/>
    <mergeCell ref="V15:W15"/>
    <mergeCell ref="V7:W7"/>
    <mergeCell ref="R20:S20"/>
    <mergeCell ref="P21:Q21"/>
    <mergeCell ref="J16:K16"/>
    <mergeCell ref="D25:E25"/>
    <mergeCell ref="J28:K28"/>
    <mergeCell ref="T10:U10"/>
    <mergeCell ref="D18:E18"/>
    <mergeCell ref="D21:E21"/>
    <mergeCell ref="T25:U25"/>
    <mergeCell ref="N21:O21"/>
    <mergeCell ref="J20:K20"/>
    <mergeCell ref="N20:O20"/>
    <mergeCell ref="F38:Z38"/>
    <mergeCell ref="D20:E20"/>
    <mergeCell ref="F40:G40"/>
    <mergeCell ref="H40:I40"/>
    <mergeCell ref="D26:E26"/>
    <mergeCell ref="F26:G26"/>
    <mergeCell ref="H26:I26"/>
    <mergeCell ref="J26:K26"/>
    <mergeCell ref="J36:K36"/>
    <mergeCell ref="V25:W25"/>
    <mergeCell ref="N40:O40"/>
    <mergeCell ref="L29:M29"/>
    <mergeCell ref="L34:M34"/>
    <mergeCell ref="D35:E35"/>
    <mergeCell ref="D28:E28"/>
    <mergeCell ref="H33:I33"/>
    <mergeCell ref="V27:W27"/>
    <mergeCell ref="D33:E33"/>
    <mergeCell ref="D40:E40"/>
    <mergeCell ref="F35:G35"/>
    <mergeCell ref="N33:O33"/>
    <mergeCell ref="N26:O26"/>
    <mergeCell ref="J33:K33"/>
    <mergeCell ref="H28:I28"/>
    <mergeCell ref="R26:S26"/>
    <mergeCell ref="V20:W20"/>
    <mergeCell ref="H36:I36"/>
    <mergeCell ref="D31:E31"/>
    <mergeCell ref="N29:O29"/>
    <mergeCell ref="D52:E52"/>
    <mergeCell ref="D37:X37"/>
    <mergeCell ref="V45:W45"/>
    <mergeCell ref="F50:G50"/>
    <mergeCell ref="D38:E38"/>
    <mergeCell ref="R27:S27"/>
    <mergeCell ref="F46:G46"/>
    <mergeCell ref="F47:G47"/>
    <mergeCell ref="N45:O45"/>
    <mergeCell ref="H45:I45"/>
    <mergeCell ref="P49:Q49"/>
    <mergeCell ref="H47:I47"/>
    <mergeCell ref="H41:I41"/>
    <mergeCell ref="V48:W48"/>
    <mergeCell ref="V40:W40"/>
    <mergeCell ref="L41:M41"/>
    <mergeCell ref="T29:U29"/>
    <mergeCell ref="R33:S33"/>
    <mergeCell ref="T35:U35"/>
    <mergeCell ref="V35:W35"/>
    <mergeCell ref="T36:U36"/>
    <mergeCell ref="J47:K47"/>
    <mergeCell ref="N46:O46"/>
    <mergeCell ref="H51:I51"/>
    <mergeCell ref="F51:G51"/>
    <mergeCell ref="L45:M45"/>
    <mergeCell ref="F29:G29"/>
    <mergeCell ref="P27:Q27"/>
    <mergeCell ref="R28:S28"/>
    <mergeCell ref="D49:E49"/>
    <mergeCell ref="D45:E45"/>
    <mergeCell ref="J46:K46"/>
    <mergeCell ref="P46:Q46"/>
    <mergeCell ref="P52:Q52"/>
    <mergeCell ref="F34:G34"/>
    <mergeCell ref="D53:X53"/>
    <mergeCell ref="D54:E54"/>
    <mergeCell ref="P64:Q64"/>
    <mergeCell ref="R64:S64"/>
    <mergeCell ref="T64:U64"/>
    <mergeCell ref="V64:W64"/>
    <mergeCell ref="H46:I46"/>
    <mergeCell ref="P47:Q47"/>
    <mergeCell ref="D47:E47"/>
    <mergeCell ref="D48:E48"/>
    <mergeCell ref="R46:S46"/>
    <mergeCell ref="D50:E50"/>
    <mergeCell ref="J57:K57"/>
    <mergeCell ref="H49:I49"/>
    <mergeCell ref="V59:W59"/>
    <mergeCell ref="L50:M50"/>
    <mergeCell ref="F45:G45"/>
    <mergeCell ref="V52:W52"/>
    <mergeCell ref="J59:K59"/>
    <mergeCell ref="V57:W57"/>
    <mergeCell ref="D43:E43"/>
    <mergeCell ref="P41:Q41"/>
    <mergeCell ref="D56:E56"/>
    <mergeCell ref="T59:U59"/>
    <mergeCell ref="F59:G59"/>
    <mergeCell ref="P62:Q62"/>
    <mergeCell ref="R62:S62"/>
    <mergeCell ref="H64:I64"/>
    <mergeCell ref="T78:U78"/>
    <mergeCell ref="H79:I79"/>
    <mergeCell ref="J78:K78"/>
    <mergeCell ref="L78:M78"/>
    <mergeCell ref="F74:G74"/>
    <mergeCell ref="H59:I59"/>
    <mergeCell ref="L71:M71"/>
    <mergeCell ref="N71:O71"/>
    <mergeCell ref="F71:G71"/>
    <mergeCell ref="T65:U65"/>
    <mergeCell ref="V65:W65"/>
    <mergeCell ref="F61:G61"/>
    <mergeCell ref="H61:I61"/>
    <mergeCell ref="F81:Z81"/>
    <mergeCell ref="F64:G64"/>
    <mergeCell ref="T74:U74"/>
    <mergeCell ref="P72:Q72"/>
    <mergeCell ref="R74:S74"/>
    <mergeCell ref="J76:K76"/>
    <mergeCell ref="D75:Z75"/>
    <mergeCell ref="H77:I77"/>
    <mergeCell ref="D74:E74"/>
    <mergeCell ref="P78:Q78"/>
    <mergeCell ref="P74:Q74"/>
    <mergeCell ref="J71:K71"/>
    <mergeCell ref="F78:G78"/>
    <mergeCell ref="D78:E78"/>
    <mergeCell ref="H76:I76"/>
    <mergeCell ref="P77:Q77"/>
    <mergeCell ref="V72:W72"/>
    <mergeCell ref="T71:U71"/>
    <mergeCell ref="L84:M84"/>
    <mergeCell ref="J74:K74"/>
    <mergeCell ref="P76:Q76"/>
    <mergeCell ref="P84:Q84"/>
    <mergeCell ref="T77:U77"/>
    <mergeCell ref="T79:U79"/>
    <mergeCell ref="R79:S79"/>
    <mergeCell ref="R83:S83"/>
    <mergeCell ref="V83:W83"/>
    <mergeCell ref="J84:K84"/>
    <mergeCell ref="V79:W79"/>
    <mergeCell ref="T86:U86"/>
    <mergeCell ref="H92:I92"/>
    <mergeCell ref="N92:O92"/>
    <mergeCell ref="V86:W86"/>
    <mergeCell ref="D77:E77"/>
    <mergeCell ref="L98:M98"/>
    <mergeCell ref="L94:M94"/>
    <mergeCell ref="T98:U98"/>
    <mergeCell ref="J98:K98"/>
    <mergeCell ref="V76:W76"/>
    <mergeCell ref="J77:K77"/>
    <mergeCell ref="F79:G79"/>
    <mergeCell ref="V95:W95"/>
    <mergeCell ref="F95:G95"/>
    <mergeCell ref="H98:I98"/>
    <mergeCell ref="H78:I78"/>
    <mergeCell ref="R78:S78"/>
    <mergeCell ref="F88:Z88"/>
    <mergeCell ref="F86:G86"/>
    <mergeCell ref="D83:E83"/>
    <mergeCell ref="P110:Q110"/>
    <mergeCell ref="T111:U111"/>
    <mergeCell ref="J111:K111"/>
    <mergeCell ref="N110:O110"/>
    <mergeCell ref="L105:M105"/>
    <mergeCell ref="J92:K92"/>
    <mergeCell ref="L92:M92"/>
    <mergeCell ref="F223:G223"/>
    <mergeCell ref="F519:G519"/>
    <mergeCell ref="R222:S222"/>
    <mergeCell ref="P230:Q230"/>
    <mergeCell ref="V230:W230"/>
    <mergeCell ref="F230:G230"/>
    <mergeCell ref="D91:E91"/>
    <mergeCell ref="D88:E88"/>
    <mergeCell ref="T110:U110"/>
    <mergeCell ref="R230:S230"/>
    <mergeCell ref="P228:Q228"/>
    <mergeCell ref="N228:O228"/>
    <mergeCell ref="D230:E230"/>
    <mergeCell ref="D228:E228"/>
    <mergeCell ref="J191:K191"/>
    <mergeCell ref="D195:E195"/>
    <mergeCell ref="N191:O191"/>
    <mergeCell ref="L191:M191"/>
    <mergeCell ref="R199:S199"/>
    <mergeCell ref="T199:U199"/>
    <mergeCell ref="H191:I191"/>
    <mergeCell ref="D191:E191"/>
    <mergeCell ref="J206:K206"/>
    <mergeCell ref="N91:O91"/>
    <mergeCell ref="D199:E199"/>
    <mergeCell ref="H116:I116"/>
    <mergeCell ref="V116:W116"/>
    <mergeCell ref="T510:U510"/>
    <mergeCell ref="F512:Z512"/>
    <mergeCell ref="D514:E514"/>
    <mergeCell ref="N514:O514"/>
    <mergeCell ref="H514:I514"/>
    <mergeCell ref="P91:Q91"/>
    <mergeCell ref="N95:O95"/>
    <mergeCell ref="V105:W105"/>
    <mergeCell ref="N99:O99"/>
    <mergeCell ref="T116:U116"/>
    <mergeCell ref="R102:S102"/>
    <mergeCell ref="T102:U102"/>
    <mergeCell ref="V115:W115"/>
    <mergeCell ref="C108:Z108"/>
    <mergeCell ref="D116:E116"/>
    <mergeCell ref="V112:W112"/>
    <mergeCell ref="L93:M93"/>
    <mergeCell ref="N93:O93"/>
    <mergeCell ref="D104:Z104"/>
    <mergeCell ref="J95:K95"/>
    <mergeCell ref="N115:O115"/>
    <mergeCell ref="J114:K114"/>
    <mergeCell ref="N100:O100"/>
    <mergeCell ref="P116:Q116"/>
    <mergeCell ref="H114:I114"/>
    <mergeCell ref="R91:S91"/>
    <mergeCell ref="H99:I99"/>
    <mergeCell ref="V102:W102"/>
    <mergeCell ref="D433:Z433"/>
    <mergeCell ref="D435:Z435"/>
    <mergeCell ref="P461:Q461"/>
    <mergeCell ref="R461:S461"/>
    <mergeCell ref="J431:K431"/>
    <mergeCell ref="D274:E274"/>
    <mergeCell ref="L270:M270"/>
    <mergeCell ref="D277:E277"/>
    <mergeCell ref="L258:M258"/>
    <mergeCell ref="D105:E105"/>
    <mergeCell ref="R113:S113"/>
    <mergeCell ref="T115:U115"/>
    <mergeCell ref="D86:E86"/>
    <mergeCell ref="J86:K86"/>
    <mergeCell ref="T539:U539"/>
    <mergeCell ref="T560:U560"/>
    <mergeCell ref="N561:O561"/>
    <mergeCell ref="P551:Q551"/>
    <mergeCell ref="F543:G543"/>
    <mergeCell ref="R558:S558"/>
    <mergeCell ref="P547:Q547"/>
    <mergeCell ref="D115:E115"/>
    <mergeCell ref="T223:U223"/>
    <mergeCell ref="N222:O222"/>
    <mergeCell ref="P218:Q218"/>
    <mergeCell ref="D99:E99"/>
    <mergeCell ref="P239:Q239"/>
    <mergeCell ref="R111:S111"/>
    <mergeCell ref="D110:E110"/>
    <mergeCell ref="H110:I110"/>
    <mergeCell ref="J239:K239"/>
    <mergeCell ref="D87:X87"/>
    <mergeCell ref="L268:M268"/>
    <mergeCell ref="N268:O268"/>
    <mergeCell ref="F245:G245"/>
    <mergeCell ref="D254:Z254"/>
    <mergeCell ref="D259:E259"/>
    <mergeCell ref="F263:G263"/>
    <mergeCell ref="V264:W264"/>
    <mergeCell ref="F266:Z266"/>
    <mergeCell ref="D266:E266"/>
    <mergeCell ref="D247:E247"/>
    <mergeCell ref="V245:W245"/>
    <mergeCell ref="N250:O250"/>
    <mergeCell ref="D251:Z251"/>
    <mergeCell ref="H256:I256"/>
    <mergeCell ref="L250:M250"/>
    <mergeCell ref="L255:M255"/>
    <mergeCell ref="H250:I250"/>
    <mergeCell ref="P257:Q257"/>
    <mergeCell ref="R252:S252"/>
    <mergeCell ref="D256:E256"/>
    <mergeCell ref="F256:G256"/>
    <mergeCell ref="D258:E258"/>
    <mergeCell ref="P252:Q252"/>
    <mergeCell ref="P258:Q258"/>
    <mergeCell ref="H252:I252"/>
    <mergeCell ref="L252:M252"/>
    <mergeCell ref="R256:S256"/>
    <mergeCell ref="D253:Z253"/>
    <mergeCell ref="J250:K250"/>
    <mergeCell ref="J255:K255"/>
    <mergeCell ref="T245:U245"/>
    <mergeCell ref="J252:K252"/>
    <mergeCell ref="R259:S259"/>
    <mergeCell ref="N232:O232"/>
    <mergeCell ref="H268:I268"/>
    <mergeCell ref="J268:K268"/>
    <mergeCell ref="D223:E223"/>
    <mergeCell ref="H230:I230"/>
    <mergeCell ref="H222:I222"/>
    <mergeCell ref="J232:K232"/>
    <mergeCell ref="N218:O218"/>
    <mergeCell ref="H504:I504"/>
    <mergeCell ref="F233:G233"/>
    <mergeCell ref="N432:O432"/>
    <mergeCell ref="F402:Z402"/>
    <mergeCell ref="C403:Z403"/>
    <mergeCell ref="V405:W405"/>
    <mergeCell ref="P417:Q417"/>
    <mergeCell ref="P418:Q418"/>
    <mergeCell ref="P443:Q443"/>
    <mergeCell ref="L443:M443"/>
    <mergeCell ref="P437:Q437"/>
    <mergeCell ref="D437:E437"/>
    <mergeCell ref="L439:M439"/>
    <mergeCell ref="N388:O388"/>
    <mergeCell ref="J425:K425"/>
    <mergeCell ref="N425:O425"/>
    <mergeCell ref="D427:X427"/>
    <mergeCell ref="F434:G434"/>
    <mergeCell ref="T425:U425"/>
    <mergeCell ref="P426:Q426"/>
    <mergeCell ref="L426:M426"/>
    <mergeCell ref="P472:Q472"/>
    <mergeCell ref="F431:G431"/>
    <mergeCell ref="N431:O431"/>
    <mergeCell ref="H590:I590"/>
    <mergeCell ref="N589:O589"/>
    <mergeCell ref="P589:Q589"/>
    <mergeCell ref="F589:G589"/>
    <mergeCell ref="D586:E586"/>
    <mergeCell ref="P587:Q587"/>
    <mergeCell ref="L586:M586"/>
    <mergeCell ref="N586:O586"/>
    <mergeCell ref="J579:K579"/>
    <mergeCell ref="H580:I580"/>
    <mergeCell ref="J580:K580"/>
    <mergeCell ref="L580:M580"/>
    <mergeCell ref="N580:O580"/>
    <mergeCell ref="F580:G580"/>
    <mergeCell ref="D564:E564"/>
    <mergeCell ref="N576:O576"/>
    <mergeCell ref="D572:X572"/>
    <mergeCell ref="D571:E571"/>
    <mergeCell ref="R587:S587"/>
    <mergeCell ref="V569:W569"/>
    <mergeCell ref="J566:K566"/>
    <mergeCell ref="R568:S568"/>
    <mergeCell ref="D582:E582"/>
    <mergeCell ref="J587:K587"/>
    <mergeCell ref="H569:I569"/>
    <mergeCell ref="P565:Q565"/>
    <mergeCell ref="J569:K569"/>
    <mergeCell ref="H587:I587"/>
    <mergeCell ref="L575:M575"/>
    <mergeCell ref="J568:K568"/>
    <mergeCell ref="F585:G585"/>
    <mergeCell ref="V587:W587"/>
    <mergeCell ref="P591:Q591"/>
    <mergeCell ref="N577:O577"/>
    <mergeCell ref="D568:E568"/>
    <mergeCell ref="D570:E570"/>
    <mergeCell ref="L570:M570"/>
    <mergeCell ref="N570:O570"/>
    <mergeCell ref="P570:Q570"/>
    <mergeCell ref="L587:M587"/>
    <mergeCell ref="F587:G587"/>
    <mergeCell ref="N569:O569"/>
    <mergeCell ref="D569:E569"/>
    <mergeCell ref="F567:G567"/>
    <mergeCell ref="J565:K565"/>
    <mergeCell ref="P566:Q566"/>
    <mergeCell ref="H567:I567"/>
    <mergeCell ref="H568:I568"/>
    <mergeCell ref="V570:W570"/>
    <mergeCell ref="D575:E575"/>
    <mergeCell ref="V575:W575"/>
    <mergeCell ref="V568:W568"/>
    <mergeCell ref="L568:M568"/>
    <mergeCell ref="F566:G566"/>
    <mergeCell ref="F590:G590"/>
    <mergeCell ref="P590:Q590"/>
    <mergeCell ref="D577:E577"/>
    <mergeCell ref="L576:M576"/>
    <mergeCell ref="L577:M577"/>
    <mergeCell ref="D573:E573"/>
    <mergeCell ref="N585:O585"/>
    <mergeCell ref="L585:M585"/>
    <mergeCell ref="D580:E580"/>
    <mergeCell ref="H565:I565"/>
    <mergeCell ref="N600:O600"/>
    <mergeCell ref="N591:O591"/>
    <mergeCell ref="R591:S591"/>
    <mergeCell ref="H589:I589"/>
    <mergeCell ref="R589:S589"/>
    <mergeCell ref="T589:U589"/>
    <mergeCell ref="L589:M589"/>
    <mergeCell ref="D596:X596"/>
    <mergeCell ref="D589:E589"/>
    <mergeCell ref="D597:E597"/>
    <mergeCell ref="D594:E594"/>
    <mergeCell ref="F594:G594"/>
    <mergeCell ref="H594:I594"/>
    <mergeCell ref="J594:K594"/>
    <mergeCell ref="L594:M594"/>
    <mergeCell ref="N594:O594"/>
    <mergeCell ref="P594:Q594"/>
    <mergeCell ref="R594:S594"/>
    <mergeCell ref="T594:U594"/>
    <mergeCell ref="V594:W594"/>
    <mergeCell ref="J590:K590"/>
    <mergeCell ref="L590:M590"/>
    <mergeCell ref="D591:E591"/>
    <mergeCell ref="F591:G591"/>
    <mergeCell ref="H591:I591"/>
    <mergeCell ref="J591:K591"/>
    <mergeCell ref="L591:M591"/>
    <mergeCell ref="H593:I593"/>
    <mergeCell ref="J593:K593"/>
    <mergeCell ref="D590:E590"/>
    <mergeCell ref="F593:G593"/>
    <mergeCell ref="N590:O590"/>
    <mergeCell ref="D600:E600"/>
    <mergeCell ref="N601:O601"/>
    <mergeCell ref="V604:W604"/>
    <mergeCell ref="V602:W602"/>
    <mergeCell ref="J602:K602"/>
    <mergeCell ref="N609:O609"/>
    <mergeCell ref="R609:S609"/>
    <mergeCell ref="N603:O603"/>
    <mergeCell ref="J605:K605"/>
    <mergeCell ref="V595:W595"/>
    <mergeCell ref="D592:Z592"/>
    <mergeCell ref="N593:O593"/>
    <mergeCell ref="D593:E593"/>
    <mergeCell ref="T593:U593"/>
    <mergeCell ref="L561:M561"/>
    <mergeCell ref="L593:M593"/>
    <mergeCell ref="R561:S561"/>
    <mergeCell ref="D563:E563"/>
    <mergeCell ref="P577:Q577"/>
    <mergeCell ref="P568:Q568"/>
    <mergeCell ref="P593:Q593"/>
    <mergeCell ref="V593:W593"/>
    <mergeCell ref="T591:U591"/>
    <mergeCell ref="V591:W591"/>
    <mergeCell ref="R593:S593"/>
    <mergeCell ref="T566:U566"/>
    <mergeCell ref="L567:M567"/>
    <mergeCell ref="R569:S569"/>
    <mergeCell ref="H571:I571"/>
    <mergeCell ref="L569:M569"/>
    <mergeCell ref="D608:E608"/>
    <mergeCell ref="T600:U600"/>
    <mergeCell ref="F605:G605"/>
    <mergeCell ref="H605:I605"/>
    <mergeCell ref="F611:Z611"/>
    <mergeCell ref="P601:Q601"/>
    <mergeCell ref="D595:E595"/>
    <mergeCell ref="F595:G595"/>
    <mergeCell ref="H595:I595"/>
    <mergeCell ref="J595:K595"/>
    <mergeCell ref="L595:M595"/>
    <mergeCell ref="N595:O595"/>
    <mergeCell ref="P595:Q595"/>
    <mergeCell ref="R595:S595"/>
    <mergeCell ref="T595:U595"/>
    <mergeCell ref="F600:G600"/>
    <mergeCell ref="H600:I600"/>
    <mergeCell ref="R602:S602"/>
    <mergeCell ref="J604:K604"/>
    <mergeCell ref="N605:O605"/>
    <mergeCell ref="R605:S605"/>
    <mergeCell ref="L602:M602"/>
    <mergeCell ref="T602:U602"/>
    <mergeCell ref="P600:Q600"/>
    <mergeCell ref="D611:E611"/>
    <mergeCell ref="D603:E603"/>
    <mergeCell ref="D605:E605"/>
    <mergeCell ref="D604:E604"/>
    <mergeCell ref="T601:U601"/>
    <mergeCell ref="R600:S600"/>
    <mergeCell ref="H604:I604"/>
    <mergeCell ref="L600:M600"/>
    <mergeCell ref="D601:E601"/>
    <mergeCell ref="F602:G602"/>
    <mergeCell ref="H608:I608"/>
    <mergeCell ref="J608:K608"/>
    <mergeCell ref="L608:M608"/>
    <mergeCell ref="P609:Q609"/>
    <mergeCell ref="D606:E606"/>
    <mergeCell ref="F606:G606"/>
    <mergeCell ref="D609:E609"/>
    <mergeCell ref="F609:G609"/>
    <mergeCell ref="T606:U606"/>
    <mergeCell ref="F607:G607"/>
    <mergeCell ref="H607:I607"/>
    <mergeCell ref="J607:K607"/>
    <mergeCell ref="L607:M607"/>
    <mergeCell ref="N607:O607"/>
    <mergeCell ref="P607:Q607"/>
    <mergeCell ref="R607:S607"/>
    <mergeCell ref="T607:U607"/>
    <mergeCell ref="D607:E607"/>
    <mergeCell ref="F604:G604"/>
    <mergeCell ref="T603:U603"/>
    <mergeCell ref="V600:W600"/>
    <mergeCell ref="R604:S604"/>
    <mergeCell ref="F597:Z597"/>
    <mergeCell ref="L603:M603"/>
    <mergeCell ref="V609:W609"/>
    <mergeCell ref="J600:K600"/>
    <mergeCell ref="N608:O608"/>
    <mergeCell ref="P608:Q608"/>
    <mergeCell ref="R608:S608"/>
    <mergeCell ref="N602:O602"/>
    <mergeCell ref="H602:I602"/>
    <mergeCell ref="F601:G601"/>
    <mergeCell ref="T608:U608"/>
    <mergeCell ref="V608:W608"/>
    <mergeCell ref="C598:Z598"/>
    <mergeCell ref="T609:U609"/>
    <mergeCell ref="L605:M605"/>
    <mergeCell ref="P605:Q605"/>
    <mergeCell ref="P602:Q602"/>
    <mergeCell ref="R603:S603"/>
    <mergeCell ref="D602:E602"/>
    <mergeCell ref="J609:K609"/>
    <mergeCell ref="P603:Q603"/>
    <mergeCell ref="L609:M609"/>
    <mergeCell ref="J603:K603"/>
    <mergeCell ref="P604:Q604"/>
    <mergeCell ref="F603:G603"/>
    <mergeCell ref="H609:I609"/>
    <mergeCell ref="T605:U605"/>
    <mergeCell ref="F608:G608"/>
    <mergeCell ref="D587:E587"/>
    <mergeCell ref="V565:W565"/>
    <mergeCell ref="V550:W550"/>
    <mergeCell ref="T558:U558"/>
    <mergeCell ref="V558:W558"/>
    <mergeCell ref="J558:K558"/>
    <mergeCell ref="T550:U550"/>
    <mergeCell ref="J554:K554"/>
    <mergeCell ref="V552:W552"/>
    <mergeCell ref="N550:O550"/>
    <mergeCell ref="F561:G561"/>
    <mergeCell ref="V585:W585"/>
    <mergeCell ref="F582:Z582"/>
    <mergeCell ref="N568:O568"/>
    <mergeCell ref="F576:G576"/>
    <mergeCell ref="H576:I576"/>
    <mergeCell ref="T576:U576"/>
    <mergeCell ref="P576:Q576"/>
    <mergeCell ref="R585:S585"/>
    <mergeCell ref="D562:E562"/>
    <mergeCell ref="H577:I577"/>
    <mergeCell ref="H585:I585"/>
    <mergeCell ref="P579:Q579"/>
    <mergeCell ref="R579:S579"/>
    <mergeCell ref="T587:U587"/>
    <mergeCell ref="H561:I561"/>
    <mergeCell ref="H554:I554"/>
    <mergeCell ref="H578:I578"/>
    <mergeCell ref="F577:G577"/>
    <mergeCell ref="T580:U580"/>
    <mergeCell ref="N564:O564"/>
    <mergeCell ref="V577:W577"/>
    <mergeCell ref="V607:W607"/>
    <mergeCell ref="V606:W606"/>
    <mergeCell ref="V605:W605"/>
    <mergeCell ref="H606:I606"/>
    <mergeCell ref="J606:K606"/>
    <mergeCell ref="L606:M606"/>
    <mergeCell ref="N606:O606"/>
    <mergeCell ref="P606:Q606"/>
    <mergeCell ref="R606:S606"/>
    <mergeCell ref="J518:K518"/>
    <mergeCell ref="P515:Q515"/>
    <mergeCell ref="V517:W517"/>
    <mergeCell ref="L516:M516"/>
    <mergeCell ref="H603:I603"/>
    <mergeCell ref="V601:W601"/>
    <mergeCell ref="R601:S601"/>
    <mergeCell ref="H601:I601"/>
    <mergeCell ref="L601:M601"/>
    <mergeCell ref="J601:K601"/>
    <mergeCell ref="V589:W589"/>
    <mergeCell ref="D588:Z588"/>
    <mergeCell ref="P518:Q518"/>
    <mergeCell ref="J561:K561"/>
    <mergeCell ref="T590:U590"/>
    <mergeCell ref="L563:M563"/>
    <mergeCell ref="F563:G563"/>
    <mergeCell ref="F559:G559"/>
    <mergeCell ref="N587:O587"/>
    <mergeCell ref="J567:K567"/>
    <mergeCell ref="D581:X581"/>
    <mergeCell ref="V586:W586"/>
    <mergeCell ref="T586:U586"/>
    <mergeCell ref="H426:I426"/>
    <mergeCell ref="V455:W455"/>
    <mergeCell ref="L448:M448"/>
    <mergeCell ref="D425:E425"/>
    <mergeCell ref="D392:E392"/>
    <mergeCell ref="L391:M391"/>
    <mergeCell ref="P391:Q391"/>
    <mergeCell ref="F395:G395"/>
    <mergeCell ref="D400:E400"/>
    <mergeCell ref="L411:M411"/>
    <mergeCell ref="H392:I392"/>
    <mergeCell ref="J416:K416"/>
    <mergeCell ref="V406:W406"/>
    <mergeCell ref="L405:M405"/>
    <mergeCell ref="P395:Q395"/>
    <mergeCell ref="D416:E416"/>
    <mergeCell ref="V418:W418"/>
    <mergeCell ref="D423:E423"/>
    <mergeCell ref="T423:U423"/>
    <mergeCell ref="H416:I416"/>
    <mergeCell ref="N419:O419"/>
    <mergeCell ref="J447:K447"/>
    <mergeCell ref="T439:U439"/>
    <mergeCell ref="D434:E434"/>
    <mergeCell ref="D401:X401"/>
    <mergeCell ref="D402:E402"/>
    <mergeCell ref="V417:W417"/>
    <mergeCell ref="T415:U415"/>
    <mergeCell ref="J400:K400"/>
    <mergeCell ref="L400:M400"/>
    <mergeCell ref="N391:O391"/>
    <mergeCell ref="D397:E397"/>
    <mergeCell ref="F411:G411"/>
    <mergeCell ref="J395:K395"/>
    <mergeCell ref="V395:W395"/>
    <mergeCell ref="L415:M415"/>
    <mergeCell ref="L395:M395"/>
    <mergeCell ref="T411:U411"/>
    <mergeCell ref="T407:U407"/>
    <mergeCell ref="V407:W407"/>
    <mergeCell ref="D408:X408"/>
    <mergeCell ref="D407:E407"/>
    <mergeCell ref="L393:M393"/>
    <mergeCell ref="J392:K392"/>
    <mergeCell ref="P392:Q392"/>
    <mergeCell ref="T394:U394"/>
    <mergeCell ref="V394:W394"/>
    <mergeCell ref="F405:G405"/>
    <mergeCell ref="D412:X412"/>
    <mergeCell ref="V411:W411"/>
    <mergeCell ref="N411:O411"/>
    <mergeCell ref="J407:K407"/>
    <mergeCell ref="F409:Z409"/>
    <mergeCell ref="D409:E409"/>
    <mergeCell ref="T406:U406"/>
    <mergeCell ref="T400:U400"/>
    <mergeCell ref="N393:O393"/>
    <mergeCell ref="P393:Q393"/>
    <mergeCell ref="R393:S393"/>
    <mergeCell ref="H400:I400"/>
    <mergeCell ref="P406:Q406"/>
    <mergeCell ref="V388:W388"/>
    <mergeCell ref="F391:G391"/>
    <mergeCell ref="F418:G418"/>
    <mergeCell ref="D405:E405"/>
    <mergeCell ref="D406:E406"/>
    <mergeCell ref="F406:G406"/>
    <mergeCell ref="H406:I406"/>
    <mergeCell ref="N406:O406"/>
    <mergeCell ref="J406:K406"/>
    <mergeCell ref="R406:S406"/>
    <mergeCell ref="P405:Q405"/>
    <mergeCell ref="H405:I405"/>
    <mergeCell ref="J411:K411"/>
    <mergeCell ref="P411:Q411"/>
    <mergeCell ref="F416:G416"/>
    <mergeCell ref="P407:Q407"/>
    <mergeCell ref="V416:W416"/>
    <mergeCell ref="H411:I411"/>
    <mergeCell ref="L418:M418"/>
    <mergeCell ref="T417:U417"/>
    <mergeCell ref="R415:S415"/>
    <mergeCell ref="P415:Q415"/>
    <mergeCell ref="L417:M417"/>
    <mergeCell ref="H415:I415"/>
    <mergeCell ref="D396:X396"/>
    <mergeCell ref="R389:S389"/>
    <mergeCell ref="D389:E389"/>
    <mergeCell ref="N405:O405"/>
    <mergeCell ref="T395:U395"/>
    <mergeCell ref="L406:M406"/>
    <mergeCell ref="D399:Z399"/>
    <mergeCell ref="L388:M388"/>
    <mergeCell ref="P326:Q326"/>
    <mergeCell ref="P321:Q321"/>
    <mergeCell ref="H326:I326"/>
    <mergeCell ref="H324:I324"/>
    <mergeCell ref="P324:Q324"/>
    <mergeCell ref="J312:K312"/>
    <mergeCell ref="N311:O311"/>
    <mergeCell ref="H304:I304"/>
    <mergeCell ref="F313:G313"/>
    <mergeCell ref="F413:Z413"/>
    <mergeCell ref="V314:W314"/>
    <mergeCell ref="V310:W310"/>
    <mergeCell ref="J320:K320"/>
    <mergeCell ref="L320:M320"/>
    <mergeCell ref="N320:O320"/>
    <mergeCell ref="N324:O324"/>
    <mergeCell ref="L382:M382"/>
    <mergeCell ref="V326:W326"/>
    <mergeCell ref="T320:U320"/>
    <mergeCell ref="H310:I310"/>
    <mergeCell ref="V319:W319"/>
    <mergeCell ref="P310:Q310"/>
    <mergeCell ref="H317:I317"/>
    <mergeCell ref="T309:U309"/>
    <mergeCell ref="T307:U307"/>
    <mergeCell ref="P308:Q308"/>
    <mergeCell ref="P313:Q313"/>
    <mergeCell ref="P304:Q304"/>
    <mergeCell ref="H328:I328"/>
    <mergeCell ref="F344:Z344"/>
    <mergeCell ref="J388:K388"/>
    <mergeCell ref="P388:Q388"/>
    <mergeCell ref="D233:E233"/>
    <mergeCell ref="J233:K233"/>
    <mergeCell ref="J219:K219"/>
    <mergeCell ref="L219:M219"/>
    <mergeCell ref="N219:O219"/>
    <mergeCell ref="P219:Q219"/>
    <mergeCell ref="R219:S219"/>
    <mergeCell ref="H216:I216"/>
    <mergeCell ref="L217:M217"/>
    <mergeCell ref="L221:M221"/>
    <mergeCell ref="D213:Z213"/>
    <mergeCell ref="D220:Z220"/>
    <mergeCell ref="D215:E215"/>
    <mergeCell ref="J216:K216"/>
    <mergeCell ref="D239:E239"/>
    <mergeCell ref="H232:I232"/>
    <mergeCell ref="R233:S233"/>
    <mergeCell ref="P233:Q233"/>
    <mergeCell ref="H234:I234"/>
    <mergeCell ref="F234:G234"/>
    <mergeCell ref="F232:G232"/>
    <mergeCell ref="R232:S232"/>
    <mergeCell ref="P232:Q232"/>
    <mergeCell ref="D232:E232"/>
    <mergeCell ref="D231:Z231"/>
    <mergeCell ref="L228:M228"/>
    <mergeCell ref="H218:I218"/>
    <mergeCell ref="F222:G222"/>
    <mergeCell ref="N223:O223"/>
    <mergeCell ref="R221:S221"/>
    <mergeCell ref="H239:I239"/>
    <mergeCell ref="N215:O215"/>
    <mergeCell ref="R277:S277"/>
    <mergeCell ref="T263:U263"/>
    <mergeCell ref="V279:W279"/>
    <mergeCell ref="F271:G271"/>
    <mergeCell ref="T279:U279"/>
    <mergeCell ref="T270:U270"/>
    <mergeCell ref="P282:Q282"/>
    <mergeCell ref="N270:O270"/>
    <mergeCell ref="R272:S272"/>
    <mergeCell ref="L279:M279"/>
    <mergeCell ref="D265:X265"/>
    <mergeCell ref="T277:U277"/>
    <mergeCell ref="X270:Z272"/>
    <mergeCell ref="D280:Z280"/>
    <mergeCell ref="D281:Z281"/>
    <mergeCell ref="H277:I277"/>
    <mergeCell ref="D80:X80"/>
    <mergeCell ref="V84:W84"/>
    <mergeCell ref="V278:W278"/>
    <mergeCell ref="H263:I263"/>
    <mergeCell ref="J270:K270"/>
    <mergeCell ref="R127:S127"/>
    <mergeCell ref="J223:K223"/>
    <mergeCell ref="R223:S223"/>
    <mergeCell ref="H233:I233"/>
    <mergeCell ref="L215:M215"/>
    <mergeCell ref="N257:O257"/>
    <mergeCell ref="R257:S257"/>
    <mergeCell ref="T212:U212"/>
    <mergeCell ref="P240:Q240"/>
    <mergeCell ref="D246:X246"/>
    <mergeCell ref="F255:G255"/>
    <mergeCell ref="T189:U189"/>
    <mergeCell ref="V189:W189"/>
    <mergeCell ref="N189:O189"/>
    <mergeCell ref="F189:G189"/>
    <mergeCell ref="D178:Z178"/>
    <mergeCell ref="T177:U177"/>
    <mergeCell ref="T183:U183"/>
    <mergeCell ref="V188:W188"/>
    <mergeCell ref="F188:G188"/>
    <mergeCell ref="N216:O216"/>
    <mergeCell ref="F210:G210"/>
    <mergeCell ref="L206:M206"/>
    <mergeCell ref="R207:S207"/>
    <mergeCell ref="J207:K207"/>
    <mergeCell ref="N206:O206"/>
    <mergeCell ref="T210:U210"/>
    <mergeCell ref="F214:G214"/>
    <mergeCell ref="H214:I214"/>
    <mergeCell ref="J214:K214"/>
    <mergeCell ref="J210:K210"/>
    <mergeCell ref="J192:K192"/>
    <mergeCell ref="V192:W192"/>
    <mergeCell ref="C196:Z196"/>
    <mergeCell ref="D185:E185"/>
    <mergeCell ref="T207:U207"/>
    <mergeCell ref="V183:W183"/>
    <mergeCell ref="V177:W177"/>
    <mergeCell ref="V193:W193"/>
    <mergeCell ref="N193:O193"/>
    <mergeCell ref="F199:G199"/>
    <mergeCell ref="H199:I199"/>
    <mergeCell ref="D214:E214"/>
    <mergeCell ref="D132:E132"/>
    <mergeCell ref="N161:O161"/>
    <mergeCell ref="D313:E313"/>
    <mergeCell ref="N307:O307"/>
    <mergeCell ref="N314:O314"/>
    <mergeCell ref="N295:O295"/>
    <mergeCell ref="L312:M312"/>
    <mergeCell ref="F295:G295"/>
    <mergeCell ref="N301:O301"/>
    <mergeCell ref="N278:O278"/>
    <mergeCell ref="L298:M298"/>
    <mergeCell ref="F297:G297"/>
    <mergeCell ref="H299:I299"/>
    <mergeCell ref="N312:O312"/>
    <mergeCell ref="L284:M284"/>
    <mergeCell ref="L286:M286"/>
    <mergeCell ref="H287:I287"/>
    <mergeCell ref="N285:O285"/>
    <mergeCell ref="N279:O279"/>
    <mergeCell ref="N284:O284"/>
    <mergeCell ref="D308:E308"/>
    <mergeCell ref="L294:M294"/>
    <mergeCell ref="F290:G290"/>
    <mergeCell ref="F285:G285"/>
    <mergeCell ref="L285:M285"/>
    <mergeCell ref="J301:K301"/>
    <mergeCell ref="D208:Z208"/>
    <mergeCell ref="D209:Z209"/>
    <mergeCell ref="D211:Z211"/>
    <mergeCell ref="V200:W200"/>
    <mergeCell ref="D201:E201"/>
    <mergeCell ref="D207:E207"/>
    <mergeCell ref="R214:S214"/>
    <mergeCell ref="N217:O217"/>
    <mergeCell ref="T243:U243"/>
    <mergeCell ref="T232:U232"/>
    <mergeCell ref="V233:W233"/>
    <mergeCell ref="T233:U233"/>
    <mergeCell ref="L233:M233"/>
    <mergeCell ref="R236:S236"/>
    <mergeCell ref="H236:I236"/>
    <mergeCell ref="J241:K241"/>
    <mergeCell ref="R243:S243"/>
    <mergeCell ref="N243:O243"/>
    <mergeCell ref="V222:W222"/>
    <mergeCell ref="V210:W210"/>
    <mergeCell ref="D205:Z205"/>
    <mergeCell ref="L199:M199"/>
    <mergeCell ref="D222:E222"/>
    <mergeCell ref="V207:W207"/>
    <mergeCell ref="F225:Z225"/>
    <mergeCell ref="T206:U206"/>
    <mergeCell ref="V215:W215"/>
    <mergeCell ref="L210:M210"/>
    <mergeCell ref="N210:O210"/>
    <mergeCell ref="D216:E216"/>
    <mergeCell ref="V214:W214"/>
    <mergeCell ref="V217:W217"/>
    <mergeCell ref="R218:S218"/>
    <mergeCell ref="T218:U218"/>
    <mergeCell ref="H212:I212"/>
    <mergeCell ref="L230:M230"/>
    <mergeCell ref="V228:W228"/>
    <mergeCell ref="H228:I228"/>
    <mergeCell ref="D324:E324"/>
    <mergeCell ref="P322:Q322"/>
    <mergeCell ref="R322:S322"/>
    <mergeCell ref="T322:U322"/>
    <mergeCell ref="J279:K279"/>
    <mergeCell ref="P278:Q278"/>
    <mergeCell ref="N271:O271"/>
    <mergeCell ref="P264:Q264"/>
    <mergeCell ref="L289:M289"/>
    <mergeCell ref="R297:S297"/>
    <mergeCell ref="H300:I300"/>
    <mergeCell ref="P285:Q285"/>
    <mergeCell ref="T289:U289"/>
    <mergeCell ref="D273:X273"/>
    <mergeCell ref="J304:K304"/>
    <mergeCell ref="H308:I308"/>
    <mergeCell ref="L309:M309"/>
    <mergeCell ref="L307:M307"/>
    <mergeCell ref="V295:W295"/>
    <mergeCell ref="H292:I292"/>
    <mergeCell ref="T308:U308"/>
    <mergeCell ref="R313:S313"/>
    <mergeCell ref="L311:M311"/>
    <mergeCell ref="H312:I312"/>
    <mergeCell ref="J313:K313"/>
    <mergeCell ref="F298:G298"/>
    <mergeCell ref="H298:I298"/>
    <mergeCell ref="R310:S310"/>
    <mergeCell ref="P309:Q309"/>
    <mergeCell ref="V306:W306"/>
    <mergeCell ref="D314:E314"/>
    <mergeCell ref="D304:E304"/>
    <mergeCell ref="D321:E321"/>
    <mergeCell ref="D300:E300"/>
    <mergeCell ref="F300:G300"/>
    <mergeCell ref="J300:K300"/>
    <mergeCell ref="R250:S250"/>
    <mergeCell ref="P272:Q272"/>
    <mergeCell ref="F278:G278"/>
    <mergeCell ref="R319:S319"/>
    <mergeCell ref="F302:G302"/>
    <mergeCell ref="H302:I302"/>
    <mergeCell ref="N294:O294"/>
    <mergeCell ref="V286:W286"/>
    <mergeCell ref="J284:K284"/>
    <mergeCell ref="T300:U300"/>
    <mergeCell ref="P312:Q312"/>
    <mergeCell ref="J311:K311"/>
    <mergeCell ref="N313:O313"/>
    <mergeCell ref="P306:Q306"/>
    <mergeCell ref="R306:S306"/>
    <mergeCell ref="L308:M308"/>
    <mergeCell ref="N308:O308"/>
    <mergeCell ref="N300:O300"/>
    <mergeCell ref="R302:S302"/>
    <mergeCell ref="H282:I282"/>
    <mergeCell ref="D317:E317"/>
    <mergeCell ref="D309:E309"/>
    <mergeCell ref="D312:E312"/>
    <mergeCell ref="D311:E311"/>
    <mergeCell ref="D310:E310"/>
    <mergeCell ref="P317:Q317"/>
    <mergeCell ref="L317:M317"/>
    <mergeCell ref="H309:I309"/>
    <mergeCell ref="V284:W284"/>
    <mergeCell ref="F247:Z247"/>
    <mergeCell ref="N296:O296"/>
    <mergeCell ref="V289:W289"/>
    <mergeCell ref="T278:U278"/>
    <mergeCell ref="F282:G282"/>
    <mergeCell ref="N272:O272"/>
    <mergeCell ref="T282:U282"/>
    <mergeCell ref="F279:G279"/>
    <mergeCell ref="L278:M278"/>
    <mergeCell ref="F258:G258"/>
    <mergeCell ref="L264:M264"/>
    <mergeCell ref="T258:U258"/>
    <mergeCell ref="F250:G250"/>
    <mergeCell ref="J245:K245"/>
    <mergeCell ref="R278:S278"/>
    <mergeCell ref="H279:I279"/>
    <mergeCell ref="V282:W282"/>
    <mergeCell ref="P279:Q279"/>
    <mergeCell ref="J278:K278"/>
    <mergeCell ref="N277:O277"/>
    <mergeCell ref="J264:K264"/>
    <mergeCell ref="T268:U268"/>
    <mergeCell ref="R245:S245"/>
    <mergeCell ref="L245:M245"/>
    <mergeCell ref="F252:G252"/>
    <mergeCell ref="T252:U252"/>
    <mergeCell ref="R295:S295"/>
    <mergeCell ref="N255:O255"/>
    <mergeCell ref="F257:G257"/>
    <mergeCell ref="T256:U256"/>
    <mergeCell ref="L256:M256"/>
    <mergeCell ref="X319:Z325"/>
    <mergeCell ref="D364:X364"/>
    <mergeCell ref="J359:K359"/>
    <mergeCell ref="H381:I381"/>
    <mergeCell ref="J381:K381"/>
    <mergeCell ref="T332:U332"/>
    <mergeCell ref="J298:K298"/>
    <mergeCell ref="V290:W290"/>
    <mergeCell ref="H278:I278"/>
    <mergeCell ref="F259:G259"/>
    <mergeCell ref="R271:S271"/>
    <mergeCell ref="P277:Q277"/>
    <mergeCell ref="J257:K257"/>
    <mergeCell ref="F299:G299"/>
    <mergeCell ref="T296:U296"/>
    <mergeCell ref="T250:U250"/>
    <mergeCell ref="T326:U326"/>
    <mergeCell ref="H284:I284"/>
    <mergeCell ref="D315:W315"/>
    <mergeCell ref="V296:W296"/>
    <mergeCell ref="V302:W302"/>
    <mergeCell ref="J306:K306"/>
    <mergeCell ref="D296:E296"/>
    <mergeCell ref="F296:G296"/>
    <mergeCell ref="H257:I257"/>
    <mergeCell ref="R308:S308"/>
    <mergeCell ref="D283:Z283"/>
    <mergeCell ref="D276:Z276"/>
    <mergeCell ref="H271:I271"/>
    <mergeCell ref="P250:Q250"/>
    <mergeCell ref="R268:S268"/>
    <mergeCell ref="D326:E326"/>
    <mergeCell ref="P301:Q301"/>
    <mergeCell ref="R301:S301"/>
    <mergeCell ref="X306:Z315"/>
    <mergeCell ref="H321:I321"/>
    <mergeCell ref="R304:S304"/>
    <mergeCell ref="L299:M299"/>
    <mergeCell ref="N299:O299"/>
    <mergeCell ref="P297:Q297"/>
    <mergeCell ref="N297:O297"/>
    <mergeCell ref="J256:K256"/>
    <mergeCell ref="P288:Q288"/>
    <mergeCell ref="L304:M304"/>
    <mergeCell ref="L324:M324"/>
    <mergeCell ref="J321:K321"/>
    <mergeCell ref="V300:W300"/>
    <mergeCell ref="J296:K296"/>
    <mergeCell ref="H297:I297"/>
    <mergeCell ref="R298:S298"/>
    <mergeCell ref="R270:S270"/>
    <mergeCell ref="P268:Q268"/>
    <mergeCell ref="F261:Z261"/>
    <mergeCell ref="J309:K309"/>
    <mergeCell ref="N309:O309"/>
    <mergeCell ref="N306:O306"/>
    <mergeCell ref="R290:S290"/>
    <mergeCell ref="P299:Q299"/>
    <mergeCell ref="H295:I295"/>
    <mergeCell ref="F324:G324"/>
    <mergeCell ref="T259:U259"/>
    <mergeCell ref="V263:W263"/>
    <mergeCell ref="R286:S286"/>
    <mergeCell ref="J286:K286"/>
    <mergeCell ref="D287:E287"/>
    <mergeCell ref="L288:M288"/>
    <mergeCell ref="P289:Q289"/>
    <mergeCell ref="V259:W259"/>
    <mergeCell ref="L272:M272"/>
    <mergeCell ref="H272:I272"/>
    <mergeCell ref="P271:Q271"/>
    <mergeCell ref="D288:E288"/>
    <mergeCell ref="T328:U328"/>
    <mergeCell ref="V328:W328"/>
    <mergeCell ref="N304:O304"/>
    <mergeCell ref="L328:M328"/>
    <mergeCell ref="L322:M322"/>
    <mergeCell ref="R324:S324"/>
    <mergeCell ref="F319:G319"/>
    <mergeCell ref="H319:I319"/>
    <mergeCell ref="H322:I322"/>
    <mergeCell ref="J322:K322"/>
    <mergeCell ref="J328:K328"/>
    <mergeCell ref="F312:G312"/>
    <mergeCell ref="V321:W321"/>
    <mergeCell ref="L277:M277"/>
    <mergeCell ref="L287:M287"/>
    <mergeCell ref="T306:U306"/>
    <mergeCell ref="P311:Q311"/>
    <mergeCell ref="H290:I290"/>
    <mergeCell ref="P290:Q290"/>
    <mergeCell ref="D305:Z305"/>
    <mergeCell ref="D292:E292"/>
    <mergeCell ref="J299:K299"/>
    <mergeCell ref="J290:K290"/>
    <mergeCell ref="T313:U313"/>
    <mergeCell ref="P328:Q328"/>
    <mergeCell ref="D610:X610"/>
    <mergeCell ref="V415:W415"/>
    <mergeCell ref="L468:M468"/>
    <mergeCell ref="H468:I468"/>
    <mergeCell ref="D468:E468"/>
    <mergeCell ref="P471:Q471"/>
    <mergeCell ref="N485:O485"/>
    <mergeCell ref="N469:O469"/>
    <mergeCell ref="D477:X477"/>
    <mergeCell ref="N466:O466"/>
    <mergeCell ref="T440:U440"/>
    <mergeCell ref="T443:U443"/>
    <mergeCell ref="J448:K448"/>
    <mergeCell ref="N447:O447"/>
    <mergeCell ref="J436:K436"/>
    <mergeCell ref="P424:Q424"/>
    <mergeCell ref="J434:K434"/>
    <mergeCell ref="R417:S417"/>
    <mergeCell ref="P423:Q423"/>
    <mergeCell ref="P432:Q432"/>
    <mergeCell ref="V424:W424"/>
    <mergeCell ref="F424:G424"/>
    <mergeCell ref="D438:Z438"/>
    <mergeCell ref="J432:K432"/>
    <mergeCell ref="H418:I418"/>
    <mergeCell ref="T426:U426"/>
    <mergeCell ref="V432:W432"/>
    <mergeCell ref="L425:M425"/>
    <mergeCell ref="D418:E418"/>
    <mergeCell ref="V426:W426"/>
    <mergeCell ref="T432:U432"/>
    <mergeCell ref="L126:M126"/>
    <mergeCell ref="R158:S158"/>
    <mergeCell ref="T158:U158"/>
    <mergeCell ref="R191:S191"/>
    <mergeCell ref="L130:M130"/>
    <mergeCell ref="R189:S189"/>
    <mergeCell ref="H125:I125"/>
    <mergeCell ref="J125:K125"/>
    <mergeCell ref="J130:K130"/>
    <mergeCell ref="P190:Q190"/>
    <mergeCell ref="F193:G193"/>
    <mergeCell ref="P128:Q128"/>
    <mergeCell ref="T127:U127"/>
    <mergeCell ref="H129:I129"/>
    <mergeCell ref="R128:S128"/>
    <mergeCell ref="T129:U129"/>
    <mergeCell ref="R132:S132"/>
    <mergeCell ref="N170:O170"/>
    <mergeCell ref="J168:K168"/>
    <mergeCell ref="F192:G192"/>
    <mergeCell ref="F161:G161"/>
    <mergeCell ref="H161:I161"/>
    <mergeCell ref="N173:O173"/>
    <mergeCell ref="L175:M175"/>
    <mergeCell ref="P129:Q129"/>
    <mergeCell ref="H128:I128"/>
    <mergeCell ref="T170:U170"/>
    <mergeCell ref="L182:M182"/>
    <mergeCell ref="L160:M160"/>
    <mergeCell ref="L169:M169"/>
    <mergeCell ref="N168:O168"/>
    <mergeCell ref="N169:O169"/>
    <mergeCell ref="F8:G8"/>
    <mergeCell ref="R145:S145"/>
    <mergeCell ref="F117:G117"/>
    <mergeCell ref="R8:S8"/>
    <mergeCell ref="R86:S86"/>
    <mergeCell ref="V14:W14"/>
    <mergeCell ref="J83:K83"/>
    <mergeCell ref="L83:M83"/>
    <mergeCell ref="J94:K94"/>
    <mergeCell ref="H93:I93"/>
    <mergeCell ref="H86:I86"/>
    <mergeCell ref="T95:U95"/>
    <mergeCell ref="P93:Q93"/>
    <mergeCell ref="R93:S93"/>
    <mergeCell ref="J79:K79"/>
    <mergeCell ref="L79:M79"/>
    <mergeCell ref="T93:U93"/>
    <mergeCell ref="F118:G118"/>
    <mergeCell ref="P131:Q131"/>
    <mergeCell ref="H115:I115"/>
    <mergeCell ref="D101:Z101"/>
    <mergeCell ref="D120:E120"/>
    <mergeCell ref="R120:S120"/>
    <mergeCell ref="F127:G127"/>
    <mergeCell ref="R131:S131"/>
    <mergeCell ref="R118:S118"/>
    <mergeCell ref="L117:M117"/>
    <mergeCell ref="D124:Z124"/>
    <mergeCell ref="F129:G129"/>
    <mergeCell ref="H120:I120"/>
    <mergeCell ref="J120:K120"/>
    <mergeCell ref="V117:W117"/>
    <mergeCell ref="H34:I34"/>
    <mergeCell ref="N112:O112"/>
    <mergeCell ref="R119:S119"/>
    <mergeCell ref="T119:U119"/>
    <mergeCell ref="L13:M13"/>
    <mergeCell ref="T20:U20"/>
    <mergeCell ref="P114:Q114"/>
    <mergeCell ref="V110:W110"/>
    <mergeCell ref="V111:W111"/>
    <mergeCell ref="N111:O111"/>
    <mergeCell ref="P105:Q105"/>
    <mergeCell ref="F93:G93"/>
    <mergeCell ref="J93:K93"/>
    <mergeCell ref="J29:K29"/>
    <mergeCell ref="P33:Q33"/>
    <mergeCell ref="L35:M35"/>
    <mergeCell ref="L64:M64"/>
    <mergeCell ref="J15:K15"/>
    <mergeCell ref="J34:K34"/>
    <mergeCell ref="F31:Z31"/>
    <mergeCell ref="P35:Q35"/>
    <mergeCell ref="J35:K35"/>
    <mergeCell ref="J25:K25"/>
    <mergeCell ref="F110:G110"/>
    <mergeCell ref="L100:M100"/>
    <mergeCell ref="N102:O102"/>
    <mergeCell ref="H29:I29"/>
    <mergeCell ref="R21:S21"/>
    <mergeCell ref="L26:M26"/>
    <mergeCell ref="V21:W21"/>
    <mergeCell ref="N119:O119"/>
    <mergeCell ref="H119:I119"/>
    <mergeCell ref="D12:E12"/>
    <mergeCell ref="D9:E9"/>
    <mergeCell ref="H14:I14"/>
    <mergeCell ref="R11:S11"/>
    <mergeCell ref="N6:O6"/>
    <mergeCell ref="P6:Q6"/>
    <mergeCell ref="T7:U7"/>
    <mergeCell ref="N12:O12"/>
    <mergeCell ref="H7:I7"/>
    <mergeCell ref="F7:G7"/>
    <mergeCell ref="V145:W145"/>
    <mergeCell ref="D221:E221"/>
    <mergeCell ref="L8:M8"/>
    <mergeCell ref="R6:S6"/>
    <mergeCell ref="H189:I189"/>
    <mergeCell ref="T128:U128"/>
    <mergeCell ref="J7:K7"/>
    <mergeCell ref="F6:G6"/>
    <mergeCell ref="F158:G158"/>
    <mergeCell ref="H111:I111"/>
    <mergeCell ref="P113:Q113"/>
    <mergeCell ref="N118:O118"/>
    <mergeCell ref="P119:Q119"/>
    <mergeCell ref="L118:M118"/>
    <mergeCell ref="J117:K117"/>
    <mergeCell ref="R117:S117"/>
    <mergeCell ref="J126:K126"/>
    <mergeCell ref="N120:O120"/>
    <mergeCell ref="N128:O128"/>
    <mergeCell ref="R7:S7"/>
    <mergeCell ref="F21:G21"/>
    <mergeCell ref="D17:X17"/>
    <mergeCell ref="R34:S34"/>
    <mergeCell ref="R35:S35"/>
    <mergeCell ref="P36:Q36"/>
    <mergeCell ref="A2:Z2"/>
    <mergeCell ref="C4:Z4"/>
    <mergeCell ref="V10:W10"/>
    <mergeCell ref="D11:E11"/>
    <mergeCell ref="F11:G11"/>
    <mergeCell ref="H11:I11"/>
    <mergeCell ref="L11:M11"/>
    <mergeCell ref="P9:Q9"/>
    <mergeCell ref="N8:O8"/>
    <mergeCell ref="J10:K10"/>
    <mergeCell ref="V13:W13"/>
    <mergeCell ref="L14:M14"/>
    <mergeCell ref="N14:O14"/>
    <mergeCell ref="H8:I8"/>
    <mergeCell ref="D10:E10"/>
    <mergeCell ref="D13:E13"/>
    <mergeCell ref="J11:K11"/>
    <mergeCell ref="L7:M7"/>
    <mergeCell ref="V16:W16"/>
    <mergeCell ref="D30:X30"/>
    <mergeCell ref="H35:I35"/>
    <mergeCell ref="R36:S36"/>
    <mergeCell ref="T34:U34"/>
    <mergeCell ref="N34:O34"/>
    <mergeCell ref="N35:O35"/>
    <mergeCell ref="L36:M36"/>
    <mergeCell ref="H6:I6"/>
    <mergeCell ref="J6:K6"/>
    <mergeCell ref="L6:M6"/>
    <mergeCell ref="L46:M46"/>
    <mergeCell ref="V49:W49"/>
    <mergeCell ref="R48:S48"/>
    <mergeCell ref="N52:O52"/>
    <mergeCell ref="J58:K58"/>
    <mergeCell ref="L59:M59"/>
    <mergeCell ref="P40:Q40"/>
    <mergeCell ref="L51:M51"/>
    <mergeCell ref="V58:W58"/>
    <mergeCell ref="N56:O56"/>
    <mergeCell ref="N57:O57"/>
    <mergeCell ref="T46:U46"/>
    <mergeCell ref="V41:W41"/>
    <mergeCell ref="P45:Q45"/>
    <mergeCell ref="R45:S45"/>
    <mergeCell ref="R40:S40"/>
    <mergeCell ref="F43:Z43"/>
    <mergeCell ref="T45:U45"/>
    <mergeCell ref="P51:Q51"/>
    <mergeCell ref="N51:O51"/>
    <mergeCell ref="N49:O49"/>
    <mergeCell ref="J49:K49"/>
    <mergeCell ref="T47:U47"/>
    <mergeCell ref="L40:M40"/>
    <mergeCell ref="L49:M49"/>
    <mergeCell ref="F56:G56"/>
    <mergeCell ref="L57:M57"/>
    <mergeCell ref="P48:Q48"/>
    <mergeCell ref="H56:I56"/>
    <mergeCell ref="J48:K48"/>
    <mergeCell ref="J41:K41"/>
    <mergeCell ref="R51:S51"/>
    <mergeCell ref="V61:W61"/>
    <mergeCell ref="T51:U51"/>
    <mergeCell ref="R57:S57"/>
    <mergeCell ref="L58:M58"/>
    <mergeCell ref="N60:O60"/>
    <mergeCell ref="N48:O48"/>
    <mergeCell ref="V51:W51"/>
    <mergeCell ref="L48:M48"/>
    <mergeCell ref="L56:M56"/>
    <mergeCell ref="D60:E60"/>
    <mergeCell ref="J60:K60"/>
    <mergeCell ref="L60:M60"/>
    <mergeCell ref="R60:S60"/>
    <mergeCell ref="F52:G52"/>
    <mergeCell ref="H60:I60"/>
    <mergeCell ref="T60:U60"/>
    <mergeCell ref="N58:O58"/>
    <mergeCell ref="R49:S49"/>
    <mergeCell ref="P50:Q50"/>
    <mergeCell ref="T52:U52"/>
    <mergeCell ref="H58:I58"/>
    <mergeCell ref="J52:K52"/>
    <mergeCell ref="D57:E57"/>
    <mergeCell ref="J51:K51"/>
    <mergeCell ref="D51:E51"/>
    <mergeCell ref="H52:I52"/>
    <mergeCell ref="L52:M52"/>
    <mergeCell ref="R59:S59"/>
    <mergeCell ref="T57:U57"/>
    <mergeCell ref="F57:G57"/>
    <mergeCell ref="J64:K64"/>
    <mergeCell ref="P73:Q73"/>
    <mergeCell ref="P60:Q60"/>
    <mergeCell ref="D42:X42"/>
    <mergeCell ref="L76:M76"/>
    <mergeCell ref="T76:U76"/>
    <mergeCell ref="V63:W63"/>
    <mergeCell ref="V62:W62"/>
    <mergeCell ref="V60:W60"/>
    <mergeCell ref="V56:W56"/>
    <mergeCell ref="N76:O76"/>
    <mergeCell ref="R76:S76"/>
    <mergeCell ref="D63:E63"/>
    <mergeCell ref="F63:G63"/>
    <mergeCell ref="H63:I63"/>
    <mergeCell ref="H57:I57"/>
    <mergeCell ref="F54:Z54"/>
    <mergeCell ref="T56:U56"/>
    <mergeCell ref="P56:Q56"/>
    <mergeCell ref="T48:U48"/>
    <mergeCell ref="F49:G49"/>
    <mergeCell ref="H50:I50"/>
    <mergeCell ref="N50:O50"/>
    <mergeCell ref="P57:Q57"/>
    <mergeCell ref="L63:M63"/>
    <mergeCell ref="T50:U50"/>
    <mergeCell ref="V50:W50"/>
    <mergeCell ref="F58:G58"/>
    <mergeCell ref="D58:E58"/>
    <mergeCell ref="D59:E59"/>
    <mergeCell ref="D61:E61"/>
    <mergeCell ref="F48:G48"/>
    <mergeCell ref="J62:K62"/>
    <mergeCell ref="R50:S50"/>
    <mergeCell ref="J56:K56"/>
    <mergeCell ref="J50:K50"/>
    <mergeCell ref="H48:I48"/>
    <mergeCell ref="N47:O47"/>
    <mergeCell ref="R58:S58"/>
    <mergeCell ref="T58:U58"/>
    <mergeCell ref="N59:O59"/>
    <mergeCell ref="P59:Q59"/>
    <mergeCell ref="L47:M47"/>
    <mergeCell ref="R56:S56"/>
    <mergeCell ref="R52:S52"/>
    <mergeCell ref="F60:G60"/>
    <mergeCell ref="R61:S61"/>
    <mergeCell ref="T61:U61"/>
    <mergeCell ref="T62:U62"/>
    <mergeCell ref="T49:U49"/>
    <mergeCell ref="J40:K40"/>
    <mergeCell ref="F36:G36"/>
    <mergeCell ref="J63:K63"/>
    <mergeCell ref="L61:M61"/>
    <mergeCell ref="N61:O61"/>
    <mergeCell ref="P61:Q61"/>
    <mergeCell ref="N63:O63"/>
    <mergeCell ref="P63:Q63"/>
    <mergeCell ref="R63:S63"/>
    <mergeCell ref="T63:U63"/>
    <mergeCell ref="D62:E62"/>
    <mergeCell ref="D36:E36"/>
    <mergeCell ref="J61:K61"/>
    <mergeCell ref="N62:O62"/>
    <mergeCell ref="L62:M62"/>
    <mergeCell ref="H74:I74"/>
    <mergeCell ref="J45:K45"/>
    <mergeCell ref="T40:U40"/>
    <mergeCell ref="R41:S41"/>
    <mergeCell ref="T41:U41"/>
    <mergeCell ref="P65:Q65"/>
    <mergeCell ref="R65:S65"/>
    <mergeCell ref="P71:Q71"/>
    <mergeCell ref="H65:I65"/>
    <mergeCell ref="R71:S71"/>
    <mergeCell ref="J65:K65"/>
    <mergeCell ref="L65:M65"/>
    <mergeCell ref="N65:O65"/>
    <mergeCell ref="D64:E64"/>
    <mergeCell ref="P58:Q58"/>
    <mergeCell ref="F62:G62"/>
    <mergeCell ref="H62:I62"/>
    <mergeCell ref="T114:U114"/>
    <mergeCell ref="F92:G92"/>
    <mergeCell ref="R105:S105"/>
    <mergeCell ref="R98:S98"/>
    <mergeCell ref="L73:M73"/>
    <mergeCell ref="H83:I83"/>
    <mergeCell ref="D97:Z97"/>
    <mergeCell ref="R77:S77"/>
    <mergeCell ref="R73:S73"/>
    <mergeCell ref="J73:K73"/>
    <mergeCell ref="V94:W94"/>
    <mergeCell ref="V92:W92"/>
    <mergeCell ref="H94:I94"/>
    <mergeCell ref="D96:Z96"/>
    <mergeCell ref="R84:S84"/>
    <mergeCell ref="F84:G84"/>
    <mergeCell ref="N74:O74"/>
    <mergeCell ref="T73:U73"/>
    <mergeCell ref="F94:G94"/>
    <mergeCell ref="P99:Q99"/>
    <mergeCell ref="R99:S99"/>
    <mergeCell ref="R94:S94"/>
    <mergeCell ref="J91:K91"/>
    <mergeCell ref="F91:G91"/>
    <mergeCell ref="H91:I91"/>
    <mergeCell ref="F99:G99"/>
    <mergeCell ref="D90:Z90"/>
    <mergeCell ref="R100:S100"/>
    <mergeCell ref="P100:Q100"/>
    <mergeCell ref="N98:O98"/>
    <mergeCell ref="L91:M91"/>
    <mergeCell ref="T112:U112"/>
    <mergeCell ref="R12:S12"/>
    <mergeCell ref="N9:O9"/>
    <mergeCell ref="H10:I10"/>
    <mergeCell ref="L25:M25"/>
    <mergeCell ref="P25:Q25"/>
    <mergeCell ref="P8:Q8"/>
    <mergeCell ref="D106:X106"/>
    <mergeCell ref="H112:I112"/>
    <mergeCell ref="J110:K110"/>
    <mergeCell ref="T105:U105"/>
    <mergeCell ref="L115:M115"/>
    <mergeCell ref="D107:E107"/>
    <mergeCell ref="F107:Z107"/>
    <mergeCell ref="N114:O114"/>
    <mergeCell ref="N64:O64"/>
    <mergeCell ref="P103:Q103"/>
    <mergeCell ref="R103:S103"/>
    <mergeCell ref="N105:O105"/>
    <mergeCell ref="R110:S110"/>
    <mergeCell ref="F102:G102"/>
    <mergeCell ref="H102:I102"/>
    <mergeCell ref="J102:K102"/>
    <mergeCell ref="L102:M102"/>
    <mergeCell ref="T103:U103"/>
    <mergeCell ref="V103:W103"/>
    <mergeCell ref="L103:M103"/>
    <mergeCell ref="H105:I105"/>
    <mergeCell ref="D65:E65"/>
    <mergeCell ref="F65:G65"/>
    <mergeCell ref="J72:K72"/>
    <mergeCell ref="L72:M72"/>
    <mergeCell ref="V100:W100"/>
    <mergeCell ref="R115:S115"/>
    <mergeCell ref="T113:U113"/>
    <mergeCell ref="T14:U14"/>
    <mergeCell ref="V11:W11"/>
    <mergeCell ref="V12:W12"/>
    <mergeCell ref="V8:W8"/>
    <mergeCell ref="F14:G14"/>
    <mergeCell ref="L10:M10"/>
    <mergeCell ref="J9:K9"/>
    <mergeCell ref="V9:W9"/>
    <mergeCell ref="L28:M28"/>
    <mergeCell ref="T11:U11"/>
    <mergeCell ref="P10:Q10"/>
    <mergeCell ref="N28:O28"/>
    <mergeCell ref="P28:Q28"/>
    <mergeCell ref="R14:S14"/>
    <mergeCell ref="V28:W28"/>
    <mergeCell ref="V26:W26"/>
    <mergeCell ref="V33:W33"/>
    <mergeCell ref="T15:U15"/>
    <mergeCell ref="T26:U26"/>
    <mergeCell ref="T16:U16"/>
    <mergeCell ref="L16:M16"/>
    <mergeCell ref="N13:O13"/>
    <mergeCell ref="P13:Q13"/>
    <mergeCell ref="J115:K115"/>
    <mergeCell ref="P112:Q112"/>
    <mergeCell ref="R112:S112"/>
    <mergeCell ref="N25:O25"/>
    <mergeCell ref="N15:O15"/>
    <mergeCell ref="P26:Q26"/>
    <mergeCell ref="T100:U100"/>
    <mergeCell ref="R331:S331"/>
    <mergeCell ref="V324:W324"/>
    <mergeCell ref="H288:I288"/>
    <mergeCell ref="D279:E279"/>
    <mergeCell ref="N298:O298"/>
    <mergeCell ref="T331:U331"/>
    <mergeCell ref="N328:O328"/>
    <mergeCell ref="D327:Z327"/>
    <mergeCell ref="D278:E278"/>
    <mergeCell ref="V34:W34"/>
    <mergeCell ref="D98:E98"/>
    <mergeCell ref="J112:K112"/>
    <mergeCell ref="P115:Q115"/>
    <mergeCell ref="F113:G113"/>
    <mergeCell ref="V127:W127"/>
    <mergeCell ref="L112:M112"/>
    <mergeCell ref="D103:E103"/>
    <mergeCell ref="F103:G103"/>
    <mergeCell ref="H103:I103"/>
    <mergeCell ref="R125:S125"/>
    <mergeCell ref="V125:W125"/>
    <mergeCell ref="F100:G100"/>
    <mergeCell ref="H100:I100"/>
    <mergeCell ref="J100:K100"/>
    <mergeCell ref="T99:U99"/>
    <mergeCell ref="R126:S126"/>
    <mergeCell ref="T126:U126"/>
    <mergeCell ref="J105:K105"/>
    <mergeCell ref="V98:W98"/>
    <mergeCell ref="F98:G98"/>
    <mergeCell ref="P98:Q98"/>
    <mergeCell ref="J99:K99"/>
    <mergeCell ref="V331:W331"/>
    <mergeCell ref="D325:W325"/>
    <mergeCell ref="L331:M331"/>
    <mergeCell ref="D294:E294"/>
    <mergeCell ref="R288:S288"/>
    <mergeCell ref="T284:U284"/>
    <mergeCell ref="P314:Q314"/>
    <mergeCell ref="T321:U321"/>
    <mergeCell ref="D320:E320"/>
    <mergeCell ref="H311:I311"/>
    <mergeCell ref="D291:Z291"/>
    <mergeCell ref="F277:G277"/>
    <mergeCell ref="H296:I296"/>
    <mergeCell ref="F321:G321"/>
    <mergeCell ref="V323:W323"/>
    <mergeCell ref="L282:M282"/>
    <mergeCell ref="R337:S337"/>
    <mergeCell ref="V277:W277"/>
    <mergeCell ref="J282:K282"/>
    <mergeCell ref="R287:S287"/>
    <mergeCell ref="V287:W287"/>
    <mergeCell ref="D297:E297"/>
    <mergeCell ref="L292:M292"/>
    <mergeCell ref="V301:W301"/>
    <mergeCell ref="V299:W299"/>
    <mergeCell ref="V298:W298"/>
    <mergeCell ref="J287:K287"/>
    <mergeCell ref="P329:Q329"/>
    <mergeCell ref="R329:S329"/>
    <mergeCell ref="P330:Q330"/>
    <mergeCell ref="R330:S330"/>
    <mergeCell ref="T329:U329"/>
    <mergeCell ref="T330:U330"/>
    <mergeCell ref="F328:G328"/>
    <mergeCell ref="N288:O288"/>
    <mergeCell ref="T299:U299"/>
    <mergeCell ref="L301:M301"/>
    <mergeCell ref="F284:G284"/>
    <mergeCell ref="D282:E282"/>
    <mergeCell ref="D284:E284"/>
    <mergeCell ref="D323:E323"/>
    <mergeCell ref="V329:W329"/>
    <mergeCell ref="H323:I323"/>
    <mergeCell ref="J323:K323"/>
    <mergeCell ref="L323:M323"/>
    <mergeCell ref="R292:S292"/>
    <mergeCell ref="R285:S285"/>
    <mergeCell ref="T286:U286"/>
    <mergeCell ref="R296:S296"/>
    <mergeCell ref="P323:Q323"/>
    <mergeCell ref="L321:M321"/>
    <mergeCell ref="V322:W322"/>
    <mergeCell ref="R312:S312"/>
    <mergeCell ref="F306:G306"/>
    <mergeCell ref="P319:Q319"/>
    <mergeCell ref="R328:S328"/>
    <mergeCell ref="L310:M310"/>
    <mergeCell ref="D316:Z316"/>
    <mergeCell ref="V320:W320"/>
    <mergeCell ref="D307:E307"/>
    <mergeCell ref="N319:O319"/>
    <mergeCell ref="J324:K324"/>
    <mergeCell ref="D322:E322"/>
    <mergeCell ref="H320:I320"/>
    <mergeCell ref="D347:Z347"/>
    <mergeCell ref="L333:M333"/>
    <mergeCell ref="F338:G338"/>
    <mergeCell ref="H338:I338"/>
    <mergeCell ref="J338:K338"/>
    <mergeCell ref="X337:Z341"/>
    <mergeCell ref="P339:Q339"/>
    <mergeCell ref="X328:Z334"/>
    <mergeCell ref="T324:U324"/>
    <mergeCell ref="V330:W330"/>
    <mergeCell ref="D330:E330"/>
    <mergeCell ref="L330:M330"/>
    <mergeCell ref="P331:Q331"/>
    <mergeCell ref="N330:O330"/>
    <mergeCell ref="V332:W332"/>
    <mergeCell ref="P342:Q342"/>
    <mergeCell ref="R342:S342"/>
    <mergeCell ref="T342:U342"/>
    <mergeCell ref="V342:W342"/>
    <mergeCell ref="D342:E342"/>
    <mergeCell ref="F342:G342"/>
    <mergeCell ref="H333:I333"/>
    <mergeCell ref="J333:K333"/>
    <mergeCell ref="T333:U333"/>
    <mergeCell ref="H335:I335"/>
    <mergeCell ref="J330:K330"/>
    <mergeCell ref="R338:S338"/>
    <mergeCell ref="T337:U337"/>
    <mergeCell ref="T335:U335"/>
    <mergeCell ref="F331:G331"/>
    <mergeCell ref="L329:M329"/>
    <mergeCell ref="H331:I331"/>
    <mergeCell ref="R333:S333"/>
    <mergeCell ref="D335:E335"/>
    <mergeCell ref="H342:I342"/>
    <mergeCell ref="J342:K342"/>
    <mergeCell ref="L342:M342"/>
    <mergeCell ref="V337:W337"/>
    <mergeCell ref="V339:W339"/>
    <mergeCell ref="J339:K339"/>
    <mergeCell ref="P335:Q335"/>
    <mergeCell ref="N337:O337"/>
    <mergeCell ref="P337:Q337"/>
    <mergeCell ref="R339:S339"/>
    <mergeCell ref="N335:O335"/>
    <mergeCell ref="R332:S332"/>
    <mergeCell ref="L332:M332"/>
    <mergeCell ref="N332:O332"/>
    <mergeCell ref="V338:W338"/>
    <mergeCell ref="D340:W340"/>
    <mergeCell ref="N342:O342"/>
    <mergeCell ref="V333:W333"/>
    <mergeCell ref="T338:U338"/>
    <mergeCell ref="R335:S335"/>
    <mergeCell ref="D341:W341"/>
    <mergeCell ref="N333:O333"/>
    <mergeCell ref="D393:E393"/>
    <mergeCell ref="J389:K389"/>
    <mergeCell ref="H393:I393"/>
    <mergeCell ref="D394:E394"/>
    <mergeCell ref="T405:U405"/>
    <mergeCell ref="V391:W391"/>
    <mergeCell ref="H389:I389"/>
    <mergeCell ref="T389:U389"/>
    <mergeCell ref="L389:M389"/>
    <mergeCell ref="P400:Q400"/>
    <mergeCell ref="R400:S400"/>
    <mergeCell ref="J391:K391"/>
    <mergeCell ref="L394:M394"/>
    <mergeCell ref="N394:O394"/>
    <mergeCell ref="P394:Q394"/>
    <mergeCell ref="R394:S394"/>
    <mergeCell ref="V393:W393"/>
    <mergeCell ref="J393:K393"/>
    <mergeCell ref="V389:W389"/>
    <mergeCell ref="F397:Z397"/>
    <mergeCell ref="R405:S405"/>
    <mergeCell ref="F394:G394"/>
    <mergeCell ref="V400:W400"/>
    <mergeCell ref="F400:G400"/>
    <mergeCell ref="H337:I337"/>
    <mergeCell ref="J337:K337"/>
    <mergeCell ref="L337:M337"/>
    <mergeCell ref="H407:I407"/>
    <mergeCell ref="F333:G333"/>
    <mergeCell ref="D334:W334"/>
    <mergeCell ref="D329:E329"/>
    <mergeCell ref="P332:Q332"/>
    <mergeCell ref="J335:K335"/>
    <mergeCell ref="T339:U339"/>
    <mergeCell ref="F337:G337"/>
    <mergeCell ref="P333:Q333"/>
    <mergeCell ref="D339:E339"/>
    <mergeCell ref="L335:M335"/>
    <mergeCell ref="D381:E381"/>
    <mergeCell ref="N338:O338"/>
    <mergeCell ref="D336:Z336"/>
    <mergeCell ref="V335:W335"/>
    <mergeCell ref="T393:U393"/>
    <mergeCell ref="F332:G332"/>
    <mergeCell ref="D332:E332"/>
    <mergeCell ref="R388:S388"/>
    <mergeCell ref="D359:E359"/>
    <mergeCell ref="J332:K332"/>
    <mergeCell ref="J405:K405"/>
    <mergeCell ref="N400:O400"/>
    <mergeCell ref="N329:O329"/>
    <mergeCell ref="N387:O387"/>
    <mergeCell ref="D346:Z346"/>
    <mergeCell ref="R391:S391"/>
    <mergeCell ref="J331:K331"/>
    <mergeCell ref="H359:I359"/>
    <mergeCell ref="P363:Q363"/>
    <mergeCell ref="D361:E361"/>
    <mergeCell ref="H363:I363"/>
    <mergeCell ref="J329:K329"/>
    <mergeCell ref="D333:E333"/>
    <mergeCell ref="F330:G330"/>
    <mergeCell ref="N331:O331"/>
    <mergeCell ref="D351:Z351"/>
    <mergeCell ref="F352:G352"/>
    <mergeCell ref="L338:M338"/>
    <mergeCell ref="H352:I352"/>
    <mergeCell ref="H330:I330"/>
    <mergeCell ref="F329:G329"/>
    <mergeCell ref="D331:E331"/>
    <mergeCell ref="F363:G363"/>
    <mergeCell ref="H332:I332"/>
    <mergeCell ref="H329:I329"/>
    <mergeCell ref="L339:M339"/>
    <mergeCell ref="N339:O339"/>
    <mergeCell ref="H348:I348"/>
    <mergeCell ref="D343:X343"/>
    <mergeCell ref="F359:G359"/>
    <mergeCell ref="D356:X356"/>
    <mergeCell ref="T348:U348"/>
    <mergeCell ref="D353:Z353"/>
    <mergeCell ref="N348:O348"/>
    <mergeCell ref="L355:M355"/>
    <mergeCell ref="N355:O355"/>
    <mergeCell ref="D337:E337"/>
    <mergeCell ref="F335:G335"/>
    <mergeCell ref="P348:Q348"/>
    <mergeCell ref="D355:E355"/>
    <mergeCell ref="R381:S381"/>
    <mergeCell ref="H355:I355"/>
    <mergeCell ref="J355:K355"/>
    <mergeCell ref="N363:O363"/>
    <mergeCell ref="F361:Z361"/>
    <mergeCell ref="V359:W359"/>
    <mergeCell ref="J352:K352"/>
    <mergeCell ref="L352:M352"/>
    <mergeCell ref="N352:O352"/>
    <mergeCell ref="D357:E357"/>
    <mergeCell ref="F357:Z357"/>
    <mergeCell ref="D349:Z349"/>
    <mergeCell ref="R363:S363"/>
    <mergeCell ref="D360:X360"/>
    <mergeCell ref="L363:M363"/>
    <mergeCell ref="T363:U363"/>
    <mergeCell ref="F381:G381"/>
    <mergeCell ref="D363:E363"/>
    <mergeCell ref="R376:S376"/>
    <mergeCell ref="T376:U376"/>
    <mergeCell ref="V376:W376"/>
    <mergeCell ref="L348:M348"/>
    <mergeCell ref="J377:K377"/>
    <mergeCell ref="L377:M377"/>
    <mergeCell ref="N377:O377"/>
    <mergeCell ref="P377:Q377"/>
    <mergeCell ref="R377:S377"/>
    <mergeCell ref="T381:U381"/>
    <mergeCell ref="F377:G377"/>
    <mergeCell ref="H377:I377"/>
    <mergeCell ref="P338:Q338"/>
    <mergeCell ref="F339:G339"/>
    <mergeCell ref="H339:I339"/>
    <mergeCell ref="R387:S387"/>
    <mergeCell ref="F388:G388"/>
    <mergeCell ref="F387:G387"/>
    <mergeCell ref="P387:Q387"/>
    <mergeCell ref="D365:E365"/>
    <mergeCell ref="T382:U382"/>
    <mergeCell ref="L359:M359"/>
    <mergeCell ref="L381:M381"/>
    <mergeCell ref="D383:X383"/>
    <mergeCell ref="V382:W382"/>
    <mergeCell ref="N381:O381"/>
    <mergeCell ref="D378:X378"/>
    <mergeCell ref="F379:Z379"/>
    <mergeCell ref="F382:G382"/>
    <mergeCell ref="H382:I382"/>
    <mergeCell ref="J382:K382"/>
    <mergeCell ref="P382:Q382"/>
    <mergeCell ref="P352:Q352"/>
    <mergeCell ref="R352:S352"/>
    <mergeCell ref="T352:U352"/>
    <mergeCell ref="V352:W352"/>
    <mergeCell ref="D382:E382"/>
    <mergeCell ref="V381:W381"/>
    <mergeCell ref="R355:S355"/>
    <mergeCell ref="T355:U355"/>
    <mergeCell ref="V355:W355"/>
    <mergeCell ref="N350:O350"/>
    <mergeCell ref="H387:I387"/>
    <mergeCell ref="L387:M387"/>
    <mergeCell ref="R395:S395"/>
    <mergeCell ref="T387:U387"/>
    <mergeCell ref="P381:Q381"/>
    <mergeCell ref="D387:E387"/>
    <mergeCell ref="D379:E379"/>
    <mergeCell ref="F392:G392"/>
    <mergeCell ref="T391:U391"/>
    <mergeCell ref="L392:M392"/>
    <mergeCell ref="P389:Q389"/>
    <mergeCell ref="V392:W392"/>
    <mergeCell ref="H395:I395"/>
    <mergeCell ref="D391:E391"/>
    <mergeCell ref="H394:I394"/>
    <mergeCell ref="J394:K394"/>
    <mergeCell ref="F393:G393"/>
    <mergeCell ref="R382:S382"/>
    <mergeCell ref="N395:O395"/>
    <mergeCell ref="F384:Z384"/>
    <mergeCell ref="D388:E388"/>
    <mergeCell ref="D384:E384"/>
    <mergeCell ref="N382:O382"/>
    <mergeCell ref="H391:I391"/>
    <mergeCell ref="T388:U388"/>
    <mergeCell ref="R392:S392"/>
    <mergeCell ref="D395:E395"/>
    <mergeCell ref="N392:O392"/>
    <mergeCell ref="T392:U392"/>
    <mergeCell ref="N389:O389"/>
    <mergeCell ref="J387:K387"/>
    <mergeCell ref="H388:I388"/>
    <mergeCell ref="V387:W387"/>
    <mergeCell ref="F389:G389"/>
    <mergeCell ref="N604:O604"/>
    <mergeCell ref="L604:M604"/>
    <mergeCell ref="H575:I575"/>
    <mergeCell ref="V590:W590"/>
    <mergeCell ref="V603:W603"/>
    <mergeCell ref="T604:U604"/>
    <mergeCell ref="F469:G469"/>
    <mergeCell ref="L472:M472"/>
    <mergeCell ref="N472:O472"/>
    <mergeCell ref="R503:S503"/>
    <mergeCell ref="F501:G501"/>
    <mergeCell ref="N506:O506"/>
    <mergeCell ref="J502:K502"/>
    <mergeCell ref="J486:K486"/>
    <mergeCell ref="R502:S502"/>
    <mergeCell ref="P501:Q501"/>
    <mergeCell ref="P502:Q502"/>
    <mergeCell ref="L497:M497"/>
    <mergeCell ref="R590:S590"/>
    <mergeCell ref="V506:W506"/>
    <mergeCell ref="J589:K589"/>
    <mergeCell ref="J515:K515"/>
    <mergeCell ref="V507:W507"/>
    <mergeCell ref="V571:W571"/>
    <mergeCell ref="H558:I558"/>
    <mergeCell ref="N566:O566"/>
    <mergeCell ref="J571:K571"/>
    <mergeCell ref="P586:Q586"/>
    <mergeCell ref="R586:S586"/>
    <mergeCell ref="T585:U585"/>
    <mergeCell ref="F461:G461"/>
    <mergeCell ref="H461:I461"/>
    <mergeCell ref="J461:K461"/>
    <mergeCell ref="L461:M461"/>
    <mergeCell ref="N461:O461"/>
    <mergeCell ref="F447:G447"/>
    <mergeCell ref="D413:E413"/>
    <mergeCell ref="F415:G415"/>
    <mergeCell ref="F407:G407"/>
    <mergeCell ref="P416:Q416"/>
    <mergeCell ref="F426:G426"/>
    <mergeCell ref="R407:S407"/>
    <mergeCell ref="N486:O486"/>
    <mergeCell ref="D467:E467"/>
    <mergeCell ref="H434:I434"/>
    <mergeCell ref="H417:I417"/>
    <mergeCell ref="D417:E417"/>
    <mergeCell ref="L432:M432"/>
    <mergeCell ref="N416:O416"/>
    <mergeCell ref="F463:Z463"/>
    <mergeCell ref="V423:W423"/>
    <mergeCell ref="J417:K417"/>
    <mergeCell ref="T424:U424"/>
    <mergeCell ref="P434:Q434"/>
    <mergeCell ref="L436:M436"/>
    <mergeCell ref="H436:I436"/>
    <mergeCell ref="T431:U431"/>
    <mergeCell ref="F428:Z428"/>
    <mergeCell ref="D432:E432"/>
    <mergeCell ref="H432:I432"/>
    <mergeCell ref="D455:E455"/>
    <mergeCell ref="J450:K450"/>
    <mergeCell ref="N460:O460"/>
    <mergeCell ref="V449:W449"/>
    <mergeCell ref="T455:U455"/>
    <mergeCell ref="C458:Z458"/>
    <mergeCell ref="V443:W443"/>
    <mergeCell ref="D444:X444"/>
    <mergeCell ref="H460:I460"/>
    <mergeCell ref="F457:G457"/>
    <mergeCell ref="H447:I447"/>
    <mergeCell ref="V457:W457"/>
    <mergeCell ref="P457:Q457"/>
    <mergeCell ref="J449:K449"/>
    <mergeCell ref="J455:K455"/>
    <mergeCell ref="V447:W447"/>
    <mergeCell ref="P440:Q440"/>
    <mergeCell ref="P447:Q447"/>
    <mergeCell ref="N450:O450"/>
    <mergeCell ref="P455:Q455"/>
    <mergeCell ref="L459:M459"/>
    <mergeCell ref="F440:G440"/>
    <mergeCell ref="F450:G450"/>
    <mergeCell ref="J472:K472"/>
    <mergeCell ref="J474:K474"/>
    <mergeCell ref="D420:X420"/>
    <mergeCell ref="L419:M419"/>
    <mergeCell ref="D448:E448"/>
    <mergeCell ref="N441:O441"/>
    <mergeCell ref="F441:G441"/>
    <mergeCell ref="P441:Q441"/>
    <mergeCell ref="R447:S447"/>
    <mergeCell ref="H448:I448"/>
    <mergeCell ref="T441:U441"/>
    <mergeCell ref="N443:O443"/>
    <mergeCell ref="N471:O471"/>
    <mergeCell ref="N470:O470"/>
    <mergeCell ref="D472:E472"/>
    <mergeCell ref="R505:S505"/>
    <mergeCell ref="D454:Z454"/>
    <mergeCell ref="H449:I449"/>
    <mergeCell ref="V419:W419"/>
    <mergeCell ref="J419:K419"/>
    <mergeCell ref="H425:I425"/>
    <mergeCell ref="D426:E426"/>
    <mergeCell ref="R426:S426"/>
    <mergeCell ref="D430:Z430"/>
    <mergeCell ref="V431:W431"/>
    <mergeCell ref="J423:K423"/>
    <mergeCell ref="F425:G425"/>
    <mergeCell ref="V436:W436"/>
    <mergeCell ref="V448:W448"/>
    <mergeCell ref="J440:K440"/>
    <mergeCell ref="F445:Z445"/>
    <mergeCell ref="N424:O424"/>
    <mergeCell ref="F471:G471"/>
    <mergeCell ref="V456:W456"/>
    <mergeCell ref="L440:M440"/>
    <mergeCell ref="R437:S437"/>
    <mergeCell ref="T437:U437"/>
    <mergeCell ref="D451:X451"/>
    <mergeCell ref="N448:O448"/>
    <mergeCell ref="T448:U448"/>
    <mergeCell ref="L455:M455"/>
    <mergeCell ref="T450:U450"/>
    <mergeCell ref="R450:S450"/>
    <mergeCell ref="R434:S434"/>
    <mergeCell ref="R436:S436"/>
    <mergeCell ref="V440:W440"/>
    <mergeCell ref="F448:G448"/>
    <mergeCell ref="N415:O415"/>
    <mergeCell ref="R416:S416"/>
    <mergeCell ref="N418:O418"/>
    <mergeCell ref="N417:O417"/>
    <mergeCell ref="T416:U416"/>
    <mergeCell ref="D415:E415"/>
    <mergeCell ref="R419:S419"/>
    <mergeCell ref="D419:E419"/>
    <mergeCell ref="D421:E421"/>
    <mergeCell ref="T461:U461"/>
    <mergeCell ref="V461:W461"/>
    <mergeCell ref="R432:S432"/>
    <mergeCell ref="H431:I431"/>
    <mergeCell ref="V437:W437"/>
    <mergeCell ref="R443:S443"/>
    <mergeCell ref="D445:E445"/>
    <mergeCell ref="F439:G439"/>
    <mergeCell ref="D456:E456"/>
    <mergeCell ref="H456:I456"/>
    <mergeCell ref="H455:I455"/>
    <mergeCell ref="H450:I450"/>
    <mergeCell ref="D443:E443"/>
    <mergeCell ref="P450:Q450"/>
    <mergeCell ref="N439:O439"/>
    <mergeCell ref="N437:O437"/>
    <mergeCell ref="F437:G437"/>
    <mergeCell ref="F456:G456"/>
    <mergeCell ref="D457:E457"/>
    <mergeCell ref="D459:E459"/>
    <mergeCell ref="P425:Q425"/>
    <mergeCell ref="T434:U434"/>
    <mergeCell ref="R449:S449"/>
    <mergeCell ref="F455:G455"/>
    <mergeCell ref="R423:S423"/>
    <mergeCell ref="P456:Q456"/>
    <mergeCell ref="N459:O459"/>
    <mergeCell ref="R456:S456"/>
    <mergeCell ref="N455:O455"/>
    <mergeCell ref="L441:M441"/>
    <mergeCell ref="P448:Q448"/>
    <mergeCell ref="T436:U436"/>
    <mergeCell ref="N456:O456"/>
    <mergeCell ref="H457:I457"/>
    <mergeCell ref="L449:M449"/>
    <mergeCell ref="D428:E428"/>
    <mergeCell ref="L431:M431"/>
    <mergeCell ref="D431:E431"/>
    <mergeCell ref="J426:K426"/>
    <mergeCell ref="F436:G436"/>
    <mergeCell ref="D465:Z465"/>
    <mergeCell ref="D440:E440"/>
    <mergeCell ref="H440:I440"/>
    <mergeCell ref="V441:W441"/>
    <mergeCell ref="V460:W460"/>
    <mergeCell ref="J439:K439"/>
    <mergeCell ref="D439:E439"/>
    <mergeCell ref="D461:E461"/>
    <mergeCell ref="J437:K437"/>
    <mergeCell ref="N436:O436"/>
    <mergeCell ref="F452:Z452"/>
    <mergeCell ref="P436:Q436"/>
    <mergeCell ref="L457:M457"/>
    <mergeCell ref="D452:E452"/>
    <mergeCell ref="L437:M437"/>
    <mergeCell ref="R455:S455"/>
    <mergeCell ref="D463:E463"/>
    <mergeCell ref="J457:K457"/>
    <mergeCell ref="T457:U457"/>
    <mergeCell ref="R457:S457"/>
    <mergeCell ref="J456:K456"/>
    <mergeCell ref="D436:E436"/>
    <mergeCell ref="F449:G449"/>
    <mergeCell ref="T459:U459"/>
    <mergeCell ref="L450:M450"/>
    <mergeCell ref="T449:U449"/>
    <mergeCell ref="D447:E447"/>
    <mergeCell ref="H439:I439"/>
    <mergeCell ref="R439:S439"/>
    <mergeCell ref="R448:S448"/>
    <mergeCell ref="L447:M447"/>
    <mergeCell ref="T447:U447"/>
    <mergeCell ref="H466:I466"/>
    <mergeCell ref="L466:M466"/>
    <mergeCell ref="D462:X462"/>
    <mergeCell ref="D449:E449"/>
    <mergeCell ref="H459:I459"/>
    <mergeCell ref="R459:S459"/>
    <mergeCell ref="V450:W450"/>
    <mergeCell ref="D460:E460"/>
    <mergeCell ref="T460:U460"/>
    <mergeCell ref="T456:U456"/>
    <mergeCell ref="L456:M456"/>
    <mergeCell ref="R460:S460"/>
    <mergeCell ref="D450:E450"/>
    <mergeCell ref="H469:I469"/>
    <mergeCell ref="J468:K468"/>
    <mergeCell ref="J469:K469"/>
    <mergeCell ref="R467:S467"/>
    <mergeCell ref="F459:G459"/>
    <mergeCell ref="P449:Q449"/>
    <mergeCell ref="L460:M460"/>
    <mergeCell ref="N457:O457"/>
    <mergeCell ref="F460:G460"/>
    <mergeCell ref="J460:K460"/>
    <mergeCell ref="L469:M469"/>
    <mergeCell ref="T469:U469"/>
    <mergeCell ref="P459:Q459"/>
    <mergeCell ref="V459:W459"/>
    <mergeCell ref="J459:K459"/>
    <mergeCell ref="P466:Q466"/>
    <mergeCell ref="V467:W467"/>
    <mergeCell ref="P467:Q467"/>
    <mergeCell ref="J467:K467"/>
    <mergeCell ref="F466:G466"/>
    <mergeCell ref="F505:G505"/>
    <mergeCell ref="L501:M501"/>
    <mergeCell ref="L503:M503"/>
    <mergeCell ref="D505:E505"/>
    <mergeCell ref="J541:K541"/>
    <mergeCell ref="F468:G468"/>
    <mergeCell ref="T468:U468"/>
    <mergeCell ref="N468:O468"/>
    <mergeCell ref="R471:S471"/>
    <mergeCell ref="L471:M471"/>
    <mergeCell ref="P460:Q460"/>
    <mergeCell ref="H470:I470"/>
    <mergeCell ref="D469:E469"/>
    <mergeCell ref="F472:G472"/>
    <mergeCell ref="D501:E501"/>
    <mergeCell ref="F503:G503"/>
    <mergeCell ref="P503:Q503"/>
    <mergeCell ref="R509:S509"/>
    <mergeCell ref="J509:K509"/>
    <mergeCell ref="F517:G517"/>
    <mergeCell ref="H509:I509"/>
    <mergeCell ref="T504:U504"/>
    <mergeCell ref="T508:U508"/>
    <mergeCell ref="R525:S525"/>
    <mergeCell ref="D520:X520"/>
    <mergeCell ref="R468:S468"/>
    <mergeCell ref="V468:W468"/>
    <mergeCell ref="F470:G470"/>
    <mergeCell ref="F467:G467"/>
    <mergeCell ref="N467:O467"/>
    <mergeCell ref="D506:E506"/>
    <mergeCell ref="L467:M467"/>
    <mergeCell ref="H467:I467"/>
    <mergeCell ref="H528:I528"/>
    <mergeCell ref="J524:K524"/>
    <mergeCell ref="D473:Z473"/>
    <mergeCell ref="J475:K475"/>
    <mergeCell ref="H524:I524"/>
    <mergeCell ref="N475:O475"/>
    <mergeCell ref="F502:G502"/>
    <mergeCell ref="T475:U475"/>
    <mergeCell ref="R486:S486"/>
    <mergeCell ref="T472:U472"/>
    <mergeCell ref="D474:E474"/>
    <mergeCell ref="R482:S482"/>
    <mergeCell ref="C479:Z479"/>
    <mergeCell ref="P484:Q484"/>
    <mergeCell ref="T470:U470"/>
    <mergeCell ref="D512:E512"/>
    <mergeCell ref="V509:W509"/>
    <mergeCell ref="N507:O507"/>
    <mergeCell ref="H503:I503"/>
    <mergeCell ref="T505:U505"/>
    <mergeCell ref="R514:S514"/>
    <mergeCell ref="L515:M515"/>
    <mergeCell ref="H516:I516"/>
    <mergeCell ref="J517:K517"/>
    <mergeCell ref="D518:E518"/>
    <mergeCell ref="N502:O502"/>
    <mergeCell ref="F524:G524"/>
    <mergeCell ref="F526:G526"/>
    <mergeCell ref="P528:Q528"/>
    <mergeCell ref="V508:W508"/>
    <mergeCell ref="P580:Q580"/>
    <mergeCell ref="T568:U568"/>
    <mergeCell ref="R575:S575"/>
    <mergeCell ref="T571:U571"/>
    <mergeCell ref="N563:O563"/>
    <mergeCell ref="V576:W576"/>
    <mergeCell ref="H579:I579"/>
    <mergeCell ref="N565:O565"/>
    <mergeCell ref="R576:S576"/>
    <mergeCell ref="T564:U564"/>
    <mergeCell ref="V578:W578"/>
    <mergeCell ref="T578:U578"/>
    <mergeCell ref="V526:W526"/>
    <mergeCell ref="L495:M495"/>
    <mergeCell ref="R494:S494"/>
    <mergeCell ref="H492:I492"/>
    <mergeCell ref="H490:I490"/>
    <mergeCell ref="N494:O494"/>
    <mergeCell ref="V519:W519"/>
    <mergeCell ref="T519:U519"/>
    <mergeCell ref="H519:I519"/>
    <mergeCell ref="P510:Q510"/>
    <mergeCell ref="R510:S510"/>
    <mergeCell ref="L510:M510"/>
    <mergeCell ref="J575:K575"/>
    <mergeCell ref="P578:Q578"/>
    <mergeCell ref="R578:S578"/>
    <mergeCell ref="T579:U579"/>
    <mergeCell ref="J577:K577"/>
    <mergeCell ref="T569:U569"/>
    <mergeCell ref="J497:K497"/>
    <mergeCell ref="L505:M505"/>
    <mergeCell ref="L517:M517"/>
    <mergeCell ref="J514:K514"/>
    <mergeCell ref="L481:M481"/>
    <mergeCell ref="R481:S481"/>
    <mergeCell ref="N492:O492"/>
    <mergeCell ref="T565:U565"/>
    <mergeCell ref="F573:Z573"/>
    <mergeCell ref="P567:Q567"/>
    <mergeCell ref="F565:G565"/>
    <mergeCell ref="R563:S563"/>
    <mergeCell ref="J508:K508"/>
    <mergeCell ref="P517:Q517"/>
    <mergeCell ref="R501:S501"/>
    <mergeCell ref="L490:M490"/>
    <mergeCell ref="N501:O501"/>
    <mergeCell ref="P505:Q505"/>
    <mergeCell ref="F568:G568"/>
    <mergeCell ref="R571:S571"/>
    <mergeCell ref="F570:G570"/>
    <mergeCell ref="H570:I570"/>
    <mergeCell ref="J570:K570"/>
    <mergeCell ref="V491:W491"/>
    <mergeCell ref="V518:W518"/>
    <mergeCell ref="T503:U503"/>
    <mergeCell ref="N518:O518"/>
    <mergeCell ref="H510:I510"/>
    <mergeCell ref="T563:U563"/>
    <mergeCell ref="R566:S566"/>
    <mergeCell ref="L566:M566"/>
    <mergeCell ref="R564:S564"/>
    <mergeCell ref="F518:G518"/>
    <mergeCell ref="P530:Q530"/>
    <mergeCell ref="V502:W502"/>
    <mergeCell ref="T502:U502"/>
    <mergeCell ref="F510:G510"/>
    <mergeCell ref="D508:E508"/>
    <mergeCell ref="F493:G493"/>
    <mergeCell ref="P497:Q497"/>
    <mergeCell ref="V531:W531"/>
    <mergeCell ref="H526:I526"/>
    <mergeCell ref="V530:W530"/>
    <mergeCell ref="D481:E481"/>
    <mergeCell ref="P475:Q475"/>
    <mergeCell ref="R475:S475"/>
    <mergeCell ref="N481:O481"/>
    <mergeCell ref="F488:Z488"/>
    <mergeCell ref="H485:I485"/>
    <mergeCell ref="V485:W485"/>
    <mergeCell ref="P494:Q494"/>
    <mergeCell ref="R476:S476"/>
    <mergeCell ref="T476:U476"/>
    <mergeCell ref="V481:W481"/>
    <mergeCell ref="T507:U507"/>
    <mergeCell ref="R518:S518"/>
    <mergeCell ref="T518:U518"/>
    <mergeCell ref="J525:K525"/>
    <mergeCell ref="N524:O524"/>
    <mergeCell ref="N525:O525"/>
    <mergeCell ref="F525:G525"/>
    <mergeCell ref="F509:G509"/>
    <mergeCell ref="N508:O508"/>
    <mergeCell ref="D516:E516"/>
    <mergeCell ref="R517:S517"/>
    <mergeCell ref="P509:Q509"/>
    <mergeCell ref="N493:O493"/>
    <mergeCell ref="J485:K485"/>
    <mergeCell ref="D494:E494"/>
    <mergeCell ref="P491:Q491"/>
    <mergeCell ref="H475:I475"/>
    <mergeCell ref="L475:M475"/>
    <mergeCell ref="H501:I501"/>
    <mergeCell ref="L507:M507"/>
    <mergeCell ref="T514:U514"/>
    <mergeCell ref="R497:S497"/>
    <mergeCell ref="J501:K501"/>
    <mergeCell ref="N483:O483"/>
    <mergeCell ref="D488:E488"/>
    <mergeCell ref="J496:K496"/>
    <mergeCell ref="J505:K505"/>
    <mergeCell ref="D502:E502"/>
    <mergeCell ref="T495:U495"/>
    <mergeCell ref="H495:I495"/>
    <mergeCell ref="P507:Q507"/>
    <mergeCell ref="N503:O503"/>
    <mergeCell ref="D504:E504"/>
    <mergeCell ref="H502:I502"/>
    <mergeCell ref="H496:I496"/>
    <mergeCell ref="D496:E496"/>
    <mergeCell ref="T509:U509"/>
    <mergeCell ref="P492:Q492"/>
    <mergeCell ref="H491:I491"/>
    <mergeCell ref="J519:K519"/>
    <mergeCell ref="P508:Q508"/>
    <mergeCell ref="N505:O505"/>
    <mergeCell ref="H507:I507"/>
    <mergeCell ref="D515:E515"/>
    <mergeCell ref="J494:K494"/>
    <mergeCell ref="R493:S493"/>
    <mergeCell ref="L491:M491"/>
    <mergeCell ref="N490:O490"/>
    <mergeCell ref="L496:M496"/>
    <mergeCell ref="N497:O497"/>
    <mergeCell ref="T497:U497"/>
    <mergeCell ref="D499:E499"/>
    <mergeCell ref="V515:W515"/>
    <mergeCell ref="P506:Q506"/>
    <mergeCell ref="L506:M506"/>
    <mergeCell ref="T485:U485"/>
    <mergeCell ref="D485:E485"/>
    <mergeCell ref="V504:W504"/>
    <mergeCell ref="D498:X498"/>
    <mergeCell ref="N495:O495"/>
    <mergeCell ref="P496:Q496"/>
    <mergeCell ref="T494:U494"/>
    <mergeCell ref="H494:I494"/>
    <mergeCell ref="L492:M492"/>
    <mergeCell ref="T486:U486"/>
    <mergeCell ref="R485:S485"/>
    <mergeCell ref="F497:G497"/>
    <mergeCell ref="J491:K491"/>
    <mergeCell ref="R495:S495"/>
    <mergeCell ref="R491:S491"/>
    <mergeCell ref="D495:E495"/>
    <mergeCell ref="F504:G504"/>
    <mergeCell ref="F507:G507"/>
    <mergeCell ref="F478:Z478"/>
    <mergeCell ref="F485:G485"/>
    <mergeCell ref="R492:S492"/>
    <mergeCell ref="T492:U492"/>
    <mergeCell ref="F494:G494"/>
    <mergeCell ref="J495:K495"/>
    <mergeCell ref="T496:U496"/>
    <mergeCell ref="T490:U490"/>
    <mergeCell ref="D509:E509"/>
    <mergeCell ref="V503:W503"/>
    <mergeCell ref="V505:W505"/>
    <mergeCell ref="L502:M502"/>
    <mergeCell ref="R490:S490"/>
    <mergeCell ref="P493:Q493"/>
    <mergeCell ref="R515:S515"/>
    <mergeCell ref="D482:E482"/>
    <mergeCell ref="L483:M483"/>
    <mergeCell ref="H481:I481"/>
    <mergeCell ref="H484:I484"/>
    <mergeCell ref="T481:U481"/>
    <mergeCell ref="V482:W482"/>
    <mergeCell ref="N482:O482"/>
    <mergeCell ref="J481:K481"/>
    <mergeCell ref="P483:Q483"/>
    <mergeCell ref="D503:E503"/>
    <mergeCell ref="F499:Z499"/>
    <mergeCell ref="H505:I505"/>
    <mergeCell ref="F506:G506"/>
    <mergeCell ref="V494:W494"/>
    <mergeCell ref="J483:K483"/>
    <mergeCell ref="R504:S504"/>
    <mergeCell ref="L508:M508"/>
    <mergeCell ref="D511:X511"/>
    <mergeCell ref="V497:W497"/>
    <mergeCell ref="L519:M519"/>
    <mergeCell ref="V580:W580"/>
    <mergeCell ref="N509:O509"/>
    <mergeCell ref="J516:K516"/>
    <mergeCell ref="R508:S508"/>
    <mergeCell ref="R507:S507"/>
    <mergeCell ref="N517:O517"/>
    <mergeCell ref="L504:M504"/>
    <mergeCell ref="V559:W559"/>
    <mergeCell ref="J562:K562"/>
    <mergeCell ref="F514:G514"/>
    <mergeCell ref="H517:I517"/>
    <mergeCell ref="L509:M509"/>
    <mergeCell ref="J507:K507"/>
    <mergeCell ref="D507:E507"/>
    <mergeCell ref="H508:I508"/>
    <mergeCell ref="R529:S529"/>
    <mergeCell ref="L518:M518"/>
    <mergeCell ref="D523:Z523"/>
    <mergeCell ref="F547:G547"/>
    <mergeCell ref="F553:G553"/>
    <mergeCell ref="D566:E566"/>
    <mergeCell ref="V564:W564"/>
    <mergeCell ref="V539:W539"/>
    <mergeCell ref="C540:Z540"/>
    <mergeCell ref="N559:O559"/>
    <mergeCell ref="T562:U562"/>
    <mergeCell ref="D565:E565"/>
    <mergeCell ref="D585:E585"/>
    <mergeCell ref="D578:E578"/>
    <mergeCell ref="N578:O578"/>
    <mergeCell ref="J576:K576"/>
    <mergeCell ref="D579:E579"/>
    <mergeCell ref="D584:Z584"/>
    <mergeCell ref="D576:E576"/>
    <mergeCell ref="F575:G575"/>
    <mergeCell ref="C537:Z537"/>
    <mergeCell ref="V563:W563"/>
    <mergeCell ref="D510:E510"/>
    <mergeCell ref="V514:W514"/>
    <mergeCell ref="T528:U528"/>
    <mergeCell ref="R526:S526"/>
    <mergeCell ref="R524:S524"/>
    <mergeCell ref="D517:E517"/>
    <mergeCell ref="L560:M560"/>
    <mergeCell ref="L579:M579"/>
    <mergeCell ref="N541:O541"/>
    <mergeCell ref="P569:Q569"/>
    <mergeCell ref="J543:K543"/>
    <mergeCell ref="J559:K559"/>
    <mergeCell ref="L564:M564"/>
    <mergeCell ref="P562:Q562"/>
    <mergeCell ref="H562:I562"/>
    <mergeCell ref="N567:O567"/>
    <mergeCell ref="N560:O560"/>
    <mergeCell ref="D559:E559"/>
    <mergeCell ref="L549:M549"/>
    <mergeCell ref="P561:Q561"/>
    <mergeCell ref="F545:Z545"/>
    <mergeCell ref="L525:M525"/>
    <mergeCell ref="P575:Q575"/>
    <mergeCell ref="V525:W525"/>
    <mergeCell ref="R528:S528"/>
    <mergeCell ref="H534:I534"/>
    <mergeCell ref="H543:I543"/>
    <mergeCell ref="F541:G541"/>
    <mergeCell ref="L578:M578"/>
    <mergeCell ref="H566:I566"/>
    <mergeCell ref="F586:G586"/>
    <mergeCell ref="T575:U575"/>
    <mergeCell ref="F578:G578"/>
    <mergeCell ref="F569:G569"/>
    <mergeCell ref="P571:Q571"/>
    <mergeCell ref="L571:M571"/>
    <mergeCell ref="F571:G571"/>
    <mergeCell ref="T567:U567"/>
    <mergeCell ref="L553:M553"/>
    <mergeCell ref="F552:G552"/>
    <mergeCell ref="P550:Q550"/>
    <mergeCell ref="R562:S562"/>
    <mergeCell ref="R551:S551"/>
    <mergeCell ref="P563:Q563"/>
    <mergeCell ref="F564:G564"/>
    <mergeCell ref="T561:U561"/>
    <mergeCell ref="R553:S553"/>
    <mergeCell ref="F562:G562"/>
    <mergeCell ref="P559:Q559"/>
    <mergeCell ref="P585:Q585"/>
    <mergeCell ref="L565:M565"/>
    <mergeCell ref="J578:K578"/>
    <mergeCell ref="J534:K534"/>
    <mergeCell ref="L532:M532"/>
    <mergeCell ref="J585:K585"/>
    <mergeCell ref="H586:I586"/>
    <mergeCell ref="N579:O579"/>
    <mergeCell ref="J586:K586"/>
    <mergeCell ref="R580:S580"/>
    <mergeCell ref="N575:O575"/>
    <mergeCell ref="R577:S577"/>
    <mergeCell ref="T577:U577"/>
    <mergeCell ref="V579:W579"/>
    <mergeCell ref="F579:G579"/>
    <mergeCell ref="D497:E497"/>
    <mergeCell ref="R483:S483"/>
    <mergeCell ref="F496:G496"/>
    <mergeCell ref="R496:S496"/>
    <mergeCell ref="T501:U501"/>
    <mergeCell ref="N571:O571"/>
    <mergeCell ref="L562:M562"/>
    <mergeCell ref="H515:I515"/>
    <mergeCell ref="F516:G516"/>
    <mergeCell ref="T532:U532"/>
    <mergeCell ref="R567:S567"/>
    <mergeCell ref="H497:I497"/>
    <mergeCell ref="N496:O496"/>
    <mergeCell ref="J503:K503"/>
    <mergeCell ref="D561:E561"/>
    <mergeCell ref="L548:M548"/>
    <mergeCell ref="J564:K564"/>
    <mergeCell ref="P564:Q564"/>
    <mergeCell ref="R549:S549"/>
    <mergeCell ref="N554:O554"/>
    <mergeCell ref="H560:I560"/>
    <mergeCell ref="H564:I564"/>
    <mergeCell ref="J563:K563"/>
    <mergeCell ref="R560:S560"/>
    <mergeCell ref="H559:I559"/>
    <mergeCell ref="P560:Q560"/>
    <mergeCell ref="H563:I563"/>
    <mergeCell ref="H549:I549"/>
    <mergeCell ref="D555:X555"/>
    <mergeCell ref="D554:E554"/>
    <mergeCell ref="D558:E558"/>
    <mergeCell ref="F556:Z556"/>
    <mergeCell ref="V554:W554"/>
    <mergeCell ref="V553:W553"/>
    <mergeCell ref="P548:Q548"/>
    <mergeCell ref="F548:G548"/>
    <mergeCell ref="L559:M559"/>
    <mergeCell ref="R559:S559"/>
    <mergeCell ref="H551:I551"/>
    <mergeCell ref="R550:S550"/>
    <mergeCell ref="F558:G558"/>
    <mergeCell ref="D550:E550"/>
    <mergeCell ref="V551:W551"/>
    <mergeCell ref="D545:E545"/>
    <mergeCell ref="R543:S543"/>
    <mergeCell ref="P558:Q558"/>
    <mergeCell ref="N562:O562"/>
    <mergeCell ref="V543:W543"/>
    <mergeCell ref="N543:O543"/>
    <mergeCell ref="T549:U549"/>
    <mergeCell ref="F549:G549"/>
    <mergeCell ref="P542:Q542"/>
    <mergeCell ref="P543:Q543"/>
    <mergeCell ref="L542:M542"/>
    <mergeCell ref="L543:M543"/>
    <mergeCell ref="P554:Q554"/>
    <mergeCell ref="L551:M551"/>
    <mergeCell ref="R552:S552"/>
    <mergeCell ref="T552:U552"/>
    <mergeCell ref="D553:E553"/>
    <mergeCell ref="L552:M552"/>
    <mergeCell ref="J552:K552"/>
    <mergeCell ref="R548:S548"/>
    <mergeCell ref="N551:O551"/>
    <mergeCell ref="D567:E567"/>
    <mergeCell ref="F560:G560"/>
    <mergeCell ref="D560:E560"/>
    <mergeCell ref="V567:W567"/>
    <mergeCell ref="P552:Q552"/>
    <mergeCell ref="T551:U551"/>
    <mergeCell ref="J548:K548"/>
    <mergeCell ref="T547:U547"/>
    <mergeCell ref="L550:M550"/>
    <mergeCell ref="R565:S565"/>
    <mergeCell ref="V562:W562"/>
    <mergeCell ref="V560:W560"/>
    <mergeCell ref="T559:U559"/>
    <mergeCell ref="D551:E551"/>
    <mergeCell ref="H553:I553"/>
    <mergeCell ref="H550:I550"/>
    <mergeCell ref="V547:W547"/>
    <mergeCell ref="V566:W566"/>
    <mergeCell ref="J549:K549"/>
    <mergeCell ref="N548:O548"/>
    <mergeCell ref="N553:O553"/>
    <mergeCell ref="P553:Q553"/>
    <mergeCell ref="N549:O549"/>
    <mergeCell ref="T553:U553"/>
    <mergeCell ref="F550:G550"/>
    <mergeCell ref="J551:K551"/>
    <mergeCell ref="V549:W549"/>
    <mergeCell ref="V548:W548"/>
    <mergeCell ref="L558:M558"/>
    <mergeCell ref="J560:K560"/>
    <mergeCell ref="V561:W561"/>
    <mergeCell ref="N558:O558"/>
    <mergeCell ref="D536:E536"/>
    <mergeCell ref="R539:S539"/>
    <mergeCell ref="P504:Q504"/>
    <mergeCell ref="T524:U524"/>
    <mergeCell ref="P514:Q514"/>
    <mergeCell ref="R547:S547"/>
    <mergeCell ref="R541:S541"/>
    <mergeCell ref="D556:E556"/>
    <mergeCell ref="F554:G554"/>
    <mergeCell ref="L554:M554"/>
    <mergeCell ref="D541:E541"/>
    <mergeCell ref="P549:Q549"/>
    <mergeCell ref="P541:Q541"/>
    <mergeCell ref="H542:I542"/>
    <mergeCell ref="H547:I547"/>
    <mergeCell ref="T543:U543"/>
    <mergeCell ref="P539:Q539"/>
    <mergeCell ref="T517:U517"/>
    <mergeCell ref="J550:K550"/>
    <mergeCell ref="F551:G551"/>
    <mergeCell ref="D547:E547"/>
    <mergeCell ref="N547:O547"/>
    <mergeCell ref="D552:E552"/>
    <mergeCell ref="D549:E549"/>
    <mergeCell ref="L514:M514"/>
    <mergeCell ref="R516:S516"/>
    <mergeCell ref="D525:E525"/>
    <mergeCell ref="J553:K553"/>
    <mergeCell ref="R554:S554"/>
    <mergeCell ref="J506:K506"/>
    <mergeCell ref="N552:O552"/>
    <mergeCell ref="R542:S542"/>
    <mergeCell ref="T474:U474"/>
    <mergeCell ref="V474:W474"/>
    <mergeCell ref="J471:K471"/>
    <mergeCell ref="F521:Z521"/>
    <mergeCell ref="L531:M531"/>
    <mergeCell ref="F529:G529"/>
    <mergeCell ref="N526:O526"/>
    <mergeCell ref="P533:Q533"/>
    <mergeCell ref="D527:Z527"/>
    <mergeCell ref="T531:U531"/>
    <mergeCell ref="V529:W529"/>
    <mergeCell ref="V524:W524"/>
    <mergeCell ref="F539:G539"/>
    <mergeCell ref="N533:O533"/>
    <mergeCell ref="D533:E533"/>
    <mergeCell ref="H530:I530"/>
    <mergeCell ref="P531:Q531"/>
    <mergeCell ref="H533:I533"/>
    <mergeCell ref="R533:S533"/>
    <mergeCell ref="H532:I532"/>
    <mergeCell ref="V532:W532"/>
    <mergeCell ref="D539:E539"/>
    <mergeCell ref="D526:E526"/>
    <mergeCell ref="J532:K532"/>
    <mergeCell ref="F536:Z536"/>
    <mergeCell ref="R530:S530"/>
    <mergeCell ref="L530:M530"/>
    <mergeCell ref="F531:G531"/>
    <mergeCell ref="N531:O531"/>
    <mergeCell ref="D535:X535"/>
    <mergeCell ref="N534:O534"/>
    <mergeCell ref="D534:E534"/>
    <mergeCell ref="F495:G495"/>
    <mergeCell ref="P524:Q524"/>
    <mergeCell ref="H552:I552"/>
    <mergeCell ref="T554:U554"/>
    <mergeCell ref="T542:U542"/>
    <mergeCell ref="N516:O516"/>
    <mergeCell ref="F530:G530"/>
    <mergeCell ref="J492:K492"/>
    <mergeCell ref="V492:W492"/>
    <mergeCell ref="L485:M485"/>
    <mergeCell ref="P485:Q485"/>
    <mergeCell ref="N491:O491"/>
    <mergeCell ref="T491:U491"/>
    <mergeCell ref="P482:Q482"/>
    <mergeCell ref="V484:W484"/>
    <mergeCell ref="J493:K493"/>
    <mergeCell ref="T483:U483"/>
    <mergeCell ref="L494:M494"/>
    <mergeCell ref="L493:M493"/>
    <mergeCell ref="V495:W495"/>
    <mergeCell ref="N510:O510"/>
    <mergeCell ref="N484:O484"/>
    <mergeCell ref="P490:Q490"/>
    <mergeCell ref="P495:Q495"/>
    <mergeCell ref="V496:W496"/>
    <mergeCell ref="T506:U506"/>
    <mergeCell ref="V501:W501"/>
    <mergeCell ref="P486:Q486"/>
    <mergeCell ref="J510:K510"/>
    <mergeCell ref="P516:Q516"/>
    <mergeCell ref="T515:U515"/>
    <mergeCell ref="T493:U493"/>
    <mergeCell ref="V493:W493"/>
    <mergeCell ref="L486:M486"/>
    <mergeCell ref="H486:I486"/>
    <mergeCell ref="F483:G483"/>
    <mergeCell ref="L470:M470"/>
    <mergeCell ref="H493:I493"/>
    <mergeCell ref="D475:E475"/>
    <mergeCell ref="H471:I471"/>
    <mergeCell ref="R484:S484"/>
    <mergeCell ref="F475:G475"/>
    <mergeCell ref="D476:E476"/>
    <mergeCell ref="D493:E493"/>
    <mergeCell ref="D486:E486"/>
    <mergeCell ref="D484:E484"/>
    <mergeCell ref="F491:G491"/>
    <mergeCell ref="D492:E492"/>
    <mergeCell ref="D491:E491"/>
    <mergeCell ref="D490:E490"/>
    <mergeCell ref="L474:M474"/>
    <mergeCell ref="N474:O474"/>
    <mergeCell ref="P474:Q474"/>
    <mergeCell ref="V486:W486"/>
    <mergeCell ref="N476:O476"/>
    <mergeCell ref="P476:Q476"/>
    <mergeCell ref="D483:E483"/>
    <mergeCell ref="H474:I474"/>
    <mergeCell ref="F486:G486"/>
    <mergeCell ref="F476:G476"/>
    <mergeCell ref="H476:I476"/>
    <mergeCell ref="F481:G481"/>
    <mergeCell ref="F492:G492"/>
    <mergeCell ref="F474:G474"/>
    <mergeCell ref="F482:G482"/>
    <mergeCell ref="H482:I482"/>
    <mergeCell ref="L482:M482"/>
    <mergeCell ref="P481:Q481"/>
    <mergeCell ref="V476:W476"/>
    <mergeCell ref="J490:K490"/>
    <mergeCell ref="V475:W475"/>
    <mergeCell ref="D470:E470"/>
    <mergeCell ref="R470:S470"/>
    <mergeCell ref="T467:U467"/>
    <mergeCell ref="J470:K470"/>
    <mergeCell ref="T466:U466"/>
    <mergeCell ref="R466:S466"/>
    <mergeCell ref="V466:W466"/>
    <mergeCell ref="J466:K466"/>
    <mergeCell ref="D466:E466"/>
    <mergeCell ref="P470:Q470"/>
    <mergeCell ref="P468:Q468"/>
    <mergeCell ref="R472:S472"/>
    <mergeCell ref="T471:U471"/>
    <mergeCell ref="V471:W471"/>
    <mergeCell ref="D478:E478"/>
    <mergeCell ref="J484:K484"/>
    <mergeCell ref="T482:U482"/>
    <mergeCell ref="T484:U484"/>
    <mergeCell ref="H472:I472"/>
    <mergeCell ref="V483:W483"/>
    <mergeCell ref="F484:G484"/>
    <mergeCell ref="V470:W470"/>
    <mergeCell ref="V469:W469"/>
    <mergeCell ref="R469:S469"/>
    <mergeCell ref="L484:M484"/>
    <mergeCell ref="T91:U91"/>
    <mergeCell ref="N287:O287"/>
    <mergeCell ref="J441:K441"/>
    <mergeCell ref="P292:Q292"/>
    <mergeCell ref="V434:W434"/>
    <mergeCell ref="R441:S441"/>
    <mergeCell ref="J277:K277"/>
    <mergeCell ref="P284:Q284"/>
    <mergeCell ref="L295:M295"/>
    <mergeCell ref="P296:Q296"/>
    <mergeCell ref="P298:Q298"/>
    <mergeCell ref="J297:K297"/>
    <mergeCell ref="L290:M290"/>
    <mergeCell ref="L296:M296"/>
    <mergeCell ref="D293:Z293"/>
    <mergeCell ref="J292:K292"/>
    <mergeCell ref="D286:E286"/>
    <mergeCell ref="D285:E285"/>
    <mergeCell ref="H441:I441"/>
    <mergeCell ref="L434:M434"/>
    <mergeCell ref="V439:W439"/>
    <mergeCell ref="R425:S425"/>
    <mergeCell ref="V425:W425"/>
    <mergeCell ref="D441:E441"/>
    <mergeCell ref="J415:K415"/>
    <mergeCell ref="T418:U418"/>
    <mergeCell ref="L416:M416"/>
    <mergeCell ref="J424:K424"/>
    <mergeCell ref="D411:E411"/>
    <mergeCell ref="N407:O407"/>
    <mergeCell ref="P431:Q431"/>
    <mergeCell ref="N426:O426"/>
    <mergeCell ref="V377:W377"/>
    <mergeCell ref="D377:E377"/>
    <mergeCell ref="D376:E376"/>
    <mergeCell ref="F376:G376"/>
    <mergeCell ref="H376:I376"/>
    <mergeCell ref="J376:K376"/>
    <mergeCell ref="L376:M376"/>
    <mergeCell ref="N376:O376"/>
    <mergeCell ref="P376:Q376"/>
    <mergeCell ref="H372:I372"/>
    <mergeCell ref="J372:K372"/>
    <mergeCell ref="D298:E298"/>
    <mergeCell ref="V285:W285"/>
    <mergeCell ref="F443:G443"/>
    <mergeCell ref="P286:Q286"/>
    <mergeCell ref="P300:Q300"/>
    <mergeCell ref="D369:E369"/>
    <mergeCell ref="F369:G369"/>
    <mergeCell ref="H369:I369"/>
    <mergeCell ref="J369:K369"/>
    <mergeCell ref="L369:M369"/>
    <mergeCell ref="N369:O369"/>
    <mergeCell ref="P369:Q369"/>
    <mergeCell ref="R369:S369"/>
    <mergeCell ref="T369:U369"/>
    <mergeCell ref="V369:W369"/>
    <mergeCell ref="D442:Z442"/>
    <mergeCell ref="H443:I443"/>
    <mergeCell ref="L423:M423"/>
    <mergeCell ref="D424:E424"/>
    <mergeCell ref="H423:I423"/>
    <mergeCell ref="R418:S418"/>
    <mergeCell ref="J443:K443"/>
    <mergeCell ref="F432:G432"/>
    <mergeCell ref="T298:U298"/>
    <mergeCell ref="J288:K288"/>
    <mergeCell ref="F294:G294"/>
    <mergeCell ref="T295:U295"/>
    <mergeCell ref="J294:K294"/>
    <mergeCell ref="D290:E290"/>
    <mergeCell ref="N292:O292"/>
    <mergeCell ref="N302:O302"/>
    <mergeCell ref="P302:Q302"/>
    <mergeCell ref="P295:Q295"/>
    <mergeCell ref="T292:U292"/>
    <mergeCell ref="T290:U290"/>
    <mergeCell ref="H289:I289"/>
    <mergeCell ref="T302:U302"/>
    <mergeCell ref="T377:U377"/>
    <mergeCell ref="H437:I437"/>
    <mergeCell ref="L424:M424"/>
    <mergeCell ref="R424:S424"/>
    <mergeCell ref="N423:O423"/>
    <mergeCell ref="T419:U419"/>
    <mergeCell ref="P419:Q419"/>
    <mergeCell ref="L407:M407"/>
    <mergeCell ref="H419:I419"/>
    <mergeCell ref="J418:K418"/>
    <mergeCell ref="F423:G423"/>
    <mergeCell ref="H424:I424"/>
    <mergeCell ref="F419:G419"/>
    <mergeCell ref="R411:S411"/>
    <mergeCell ref="F421:Z421"/>
    <mergeCell ref="F417:G417"/>
    <mergeCell ref="D373:E373"/>
    <mergeCell ref="F373:G373"/>
    <mergeCell ref="V373:W373"/>
    <mergeCell ref="L372:M372"/>
    <mergeCell ref="N372:O372"/>
    <mergeCell ref="P372:Q372"/>
    <mergeCell ref="R372:S372"/>
    <mergeCell ref="T372:U372"/>
    <mergeCell ref="V270:W270"/>
    <mergeCell ref="J271:K271"/>
    <mergeCell ref="D263:E263"/>
    <mergeCell ref="N263:O263"/>
    <mergeCell ref="D260:X260"/>
    <mergeCell ref="N264:O264"/>
    <mergeCell ref="D272:E272"/>
    <mergeCell ref="D270:E270"/>
    <mergeCell ref="T272:U272"/>
    <mergeCell ref="P263:Q263"/>
    <mergeCell ref="F264:G264"/>
    <mergeCell ref="V272:W272"/>
    <mergeCell ref="D368:E368"/>
    <mergeCell ref="F292:G292"/>
    <mergeCell ref="H286:I286"/>
    <mergeCell ref="T288:U288"/>
    <mergeCell ref="F286:G286"/>
    <mergeCell ref="R300:S300"/>
    <mergeCell ref="D299:E299"/>
    <mergeCell ref="N286:O286"/>
    <mergeCell ref="X294:Z303"/>
    <mergeCell ref="D289:E289"/>
    <mergeCell ref="F301:G301"/>
    <mergeCell ref="V297:W297"/>
    <mergeCell ref="R255:S255"/>
    <mergeCell ref="T255:U255"/>
    <mergeCell ref="V255:W255"/>
    <mergeCell ref="D255:E255"/>
    <mergeCell ref="V256:W256"/>
    <mergeCell ref="P255:Q255"/>
    <mergeCell ref="D271:E271"/>
    <mergeCell ref="N252:O252"/>
    <mergeCell ref="H264:I264"/>
    <mergeCell ref="V271:W271"/>
    <mergeCell ref="F268:G268"/>
    <mergeCell ref="L263:M263"/>
    <mergeCell ref="R263:S263"/>
    <mergeCell ref="N256:O256"/>
    <mergeCell ref="D269:Z269"/>
    <mergeCell ref="H255:I255"/>
    <mergeCell ref="V252:W252"/>
    <mergeCell ref="R264:S264"/>
    <mergeCell ref="T264:U264"/>
    <mergeCell ref="L259:M259"/>
    <mergeCell ref="N259:O259"/>
    <mergeCell ref="H259:I259"/>
    <mergeCell ref="J258:K258"/>
    <mergeCell ref="F270:G270"/>
    <mergeCell ref="N258:O258"/>
    <mergeCell ref="J263:K263"/>
    <mergeCell ref="R258:S258"/>
    <mergeCell ref="V190:W190"/>
    <mergeCell ref="P207:Q207"/>
    <mergeCell ref="R192:S192"/>
    <mergeCell ref="D194:X194"/>
    <mergeCell ref="L192:M192"/>
    <mergeCell ref="P192:Q192"/>
    <mergeCell ref="N192:O192"/>
    <mergeCell ref="J193:K193"/>
    <mergeCell ref="T191:U191"/>
    <mergeCell ref="D192:E192"/>
    <mergeCell ref="V198:W198"/>
    <mergeCell ref="R201:S201"/>
    <mergeCell ref="T201:U201"/>
    <mergeCell ref="V201:W201"/>
    <mergeCell ref="D202:X202"/>
    <mergeCell ref="D198:E198"/>
    <mergeCell ref="F198:G198"/>
    <mergeCell ref="H190:I190"/>
    <mergeCell ref="J190:K190"/>
    <mergeCell ref="R190:S190"/>
    <mergeCell ref="F191:G191"/>
    <mergeCell ref="P206:Q206"/>
    <mergeCell ref="F206:G206"/>
    <mergeCell ref="R193:S193"/>
    <mergeCell ref="V191:W191"/>
    <mergeCell ref="N201:O201"/>
    <mergeCell ref="P201:Q201"/>
    <mergeCell ref="F201:G201"/>
    <mergeCell ref="P198:Q198"/>
    <mergeCell ref="R198:S198"/>
    <mergeCell ref="T198:U198"/>
    <mergeCell ref="N199:O199"/>
    <mergeCell ref="V119:W119"/>
    <mergeCell ref="D133:X133"/>
    <mergeCell ref="N126:O126"/>
    <mergeCell ref="J118:K118"/>
    <mergeCell ref="F119:G119"/>
    <mergeCell ref="J119:K119"/>
    <mergeCell ref="V120:W120"/>
    <mergeCell ref="V126:W126"/>
    <mergeCell ref="J127:K127"/>
    <mergeCell ref="P120:Q120"/>
    <mergeCell ref="L120:M120"/>
    <mergeCell ref="H159:I159"/>
    <mergeCell ref="V159:W159"/>
    <mergeCell ref="H126:I126"/>
    <mergeCell ref="J129:K129"/>
    <mergeCell ref="F126:G126"/>
    <mergeCell ref="D131:E131"/>
    <mergeCell ref="N131:O131"/>
    <mergeCell ref="D156:E156"/>
    <mergeCell ref="N154:O154"/>
    <mergeCell ref="J145:K145"/>
    <mergeCell ref="H132:I132"/>
    <mergeCell ref="D159:E159"/>
    <mergeCell ref="D150:E150"/>
    <mergeCell ref="H136:I136"/>
    <mergeCell ref="J128:K128"/>
    <mergeCell ref="L128:M128"/>
    <mergeCell ref="P126:Q126"/>
    <mergeCell ref="F130:G130"/>
    <mergeCell ref="H127:I127"/>
    <mergeCell ref="R153:S153"/>
    <mergeCell ref="L151:M151"/>
    <mergeCell ref="R116:S116"/>
    <mergeCell ref="J139:K139"/>
    <mergeCell ref="L139:M139"/>
    <mergeCell ref="D125:E125"/>
    <mergeCell ref="F120:G120"/>
    <mergeCell ref="D134:E134"/>
    <mergeCell ref="N136:O136"/>
    <mergeCell ref="F132:G132"/>
    <mergeCell ref="H158:I158"/>
    <mergeCell ref="J158:K158"/>
    <mergeCell ref="V129:W129"/>
    <mergeCell ref="T152:U152"/>
    <mergeCell ref="V158:W158"/>
    <mergeCell ref="F134:Z134"/>
    <mergeCell ref="F131:G131"/>
    <mergeCell ref="T132:U132"/>
    <mergeCell ref="J131:K131"/>
    <mergeCell ref="L145:M145"/>
    <mergeCell ref="V131:W131"/>
    <mergeCell ref="V151:W151"/>
    <mergeCell ref="F143:Z143"/>
    <mergeCell ref="F152:G152"/>
    <mergeCell ref="F154:G154"/>
    <mergeCell ref="H153:I153"/>
    <mergeCell ref="H151:I151"/>
    <mergeCell ref="P154:Q154"/>
    <mergeCell ref="F125:G125"/>
    <mergeCell ref="H117:I117"/>
    <mergeCell ref="P125:Q125"/>
    <mergeCell ref="F122:Z122"/>
    <mergeCell ref="L150:M150"/>
    <mergeCell ref="F150:G150"/>
    <mergeCell ref="P132:Q132"/>
    <mergeCell ref="H139:I139"/>
    <mergeCell ref="P136:Q136"/>
    <mergeCell ref="L136:M136"/>
    <mergeCell ref="R136:S136"/>
    <mergeCell ref="V150:W150"/>
    <mergeCell ref="N150:O150"/>
    <mergeCell ref="R162:S162"/>
    <mergeCell ref="T162:U162"/>
    <mergeCell ref="J175:K175"/>
    <mergeCell ref="V170:W170"/>
    <mergeCell ref="L168:M168"/>
    <mergeCell ref="T168:U168"/>
    <mergeCell ref="R160:S160"/>
    <mergeCell ref="T160:U160"/>
    <mergeCell ref="V160:W160"/>
    <mergeCell ref="H154:I154"/>
    <mergeCell ref="R175:S175"/>
    <mergeCell ref="P173:Q173"/>
    <mergeCell ref="F156:Z156"/>
    <mergeCell ref="N151:O151"/>
    <mergeCell ref="T154:U154"/>
    <mergeCell ref="H168:I168"/>
    <mergeCell ref="J151:K151"/>
    <mergeCell ref="N158:O158"/>
    <mergeCell ref="L159:M159"/>
    <mergeCell ref="N159:O159"/>
    <mergeCell ref="P159:Q159"/>
    <mergeCell ref="J136:K136"/>
    <mergeCell ref="P151:Q151"/>
    <mergeCell ref="N153:O153"/>
    <mergeCell ref="J159:K159"/>
    <mergeCell ref="R183:S183"/>
    <mergeCell ref="L189:M189"/>
    <mergeCell ref="N183:O183"/>
    <mergeCell ref="T188:U188"/>
    <mergeCell ref="J182:K182"/>
    <mergeCell ref="R150:S150"/>
    <mergeCell ref="L158:M158"/>
    <mergeCell ref="P158:Q158"/>
    <mergeCell ref="J154:K154"/>
    <mergeCell ref="H160:I160"/>
    <mergeCell ref="R154:S154"/>
    <mergeCell ref="V153:W153"/>
    <mergeCell ref="R129:S129"/>
    <mergeCell ref="F147:Z147"/>
    <mergeCell ref="F153:G153"/>
    <mergeCell ref="J180:K180"/>
    <mergeCell ref="T180:U180"/>
    <mergeCell ref="V180:W180"/>
    <mergeCell ref="N175:O175"/>
    <mergeCell ref="H175:I175"/>
    <mergeCell ref="N177:O177"/>
    <mergeCell ref="F170:G170"/>
    <mergeCell ref="J162:K162"/>
    <mergeCell ref="L162:M162"/>
    <mergeCell ref="N162:O162"/>
    <mergeCell ref="D164:X164"/>
    <mergeCell ref="L173:M173"/>
    <mergeCell ref="H170:I170"/>
    <mergeCell ref="R168:S168"/>
    <mergeCell ref="D169:E169"/>
    <mergeCell ref="F169:G169"/>
    <mergeCell ref="N132:O132"/>
    <mergeCell ref="F212:G212"/>
    <mergeCell ref="J221:K221"/>
    <mergeCell ref="J212:K212"/>
    <mergeCell ref="P214:Q214"/>
    <mergeCell ref="R279:S279"/>
    <mergeCell ref="R282:S282"/>
    <mergeCell ref="D184:X184"/>
    <mergeCell ref="T193:U193"/>
    <mergeCell ref="L183:M183"/>
    <mergeCell ref="P177:Q177"/>
    <mergeCell ref="N190:O190"/>
    <mergeCell ref="F190:G190"/>
    <mergeCell ref="D193:E193"/>
    <mergeCell ref="H192:I192"/>
    <mergeCell ref="H193:I193"/>
    <mergeCell ref="T192:U192"/>
    <mergeCell ref="F180:G180"/>
    <mergeCell ref="L190:M190"/>
    <mergeCell ref="D189:E189"/>
    <mergeCell ref="J183:K183"/>
    <mergeCell ref="P188:Q188"/>
    <mergeCell ref="J189:K189"/>
    <mergeCell ref="H177:I177"/>
    <mergeCell ref="N188:O188"/>
    <mergeCell ref="H188:I188"/>
    <mergeCell ref="N233:O233"/>
    <mergeCell ref="F272:G272"/>
    <mergeCell ref="D261:E261"/>
    <mergeCell ref="F274:Z274"/>
    <mergeCell ref="N282:O282"/>
    <mergeCell ref="F195:Z195"/>
    <mergeCell ref="P189:Q189"/>
    <mergeCell ref="H198:I198"/>
    <mergeCell ref="J198:K198"/>
    <mergeCell ref="D203:E203"/>
    <mergeCell ref="F203:Z203"/>
    <mergeCell ref="F200:G200"/>
    <mergeCell ref="J199:K199"/>
    <mergeCell ref="V199:W199"/>
    <mergeCell ref="D200:E200"/>
    <mergeCell ref="H200:I200"/>
    <mergeCell ref="J200:K200"/>
    <mergeCell ref="L200:M200"/>
    <mergeCell ref="N200:O200"/>
    <mergeCell ref="P200:Q200"/>
    <mergeCell ref="R200:S200"/>
    <mergeCell ref="H201:I201"/>
    <mergeCell ref="J201:K201"/>
    <mergeCell ref="L201:M201"/>
    <mergeCell ref="P199:Q199"/>
    <mergeCell ref="H483:I483"/>
    <mergeCell ref="L476:M476"/>
    <mergeCell ref="P469:Q469"/>
    <mergeCell ref="N449:O449"/>
    <mergeCell ref="R440:S440"/>
    <mergeCell ref="D386:Z386"/>
    <mergeCell ref="D390:Z390"/>
    <mergeCell ref="P270:Q270"/>
    <mergeCell ref="R284:S284"/>
    <mergeCell ref="J307:K307"/>
    <mergeCell ref="N310:O310"/>
    <mergeCell ref="J302:K302"/>
    <mergeCell ref="T287:U287"/>
    <mergeCell ref="N289:O289"/>
    <mergeCell ref="J289:K289"/>
    <mergeCell ref="D372:E372"/>
    <mergeCell ref="F372:G372"/>
    <mergeCell ref="F368:G368"/>
    <mergeCell ref="H368:I368"/>
    <mergeCell ref="V368:W368"/>
    <mergeCell ref="R294:S294"/>
    <mergeCell ref="V294:W294"/>
    <mergeCell ref="V292:W292"/>
    <mergeCell ref="T294:U294"/>
    <mergeCell ref="L371:M371"/>
    <mergeCell ref="N371:O371"/>
    <mergeCell ref="P371:Q371"/>
    <mergeCell ref="R371:S371"/>
    <mergeCell ref="H294:I294"/>
    <mergeCell ref="L302:M302"/>
    <mergeCell ref="T285:U285"/>
    <mergeCell ref="X284:Z288"/>
    <mergeCell ref="J375:K375"/>
    <mergeCell ref="L375:M375"/>
    <mergeCell ref="N375:O375"/>
    <mergeCell ref="T271:U271"/>
    <mergeCell ref="T359:U359"/>
    <mergeCell ref="J363:K363"/>
    <mergeCell ref="R359:S359"/>
    <mergeCell ref="F375:G375"/>
    <mergeCell ref="H375:I375"/>
    <mergeCell ref="F371:G371"/>
    <mergeCell ref="H371:I371"/>
    <mergeCell ref="J371:K371"/>
    <mergeCell ref="R570:S570"/>
    <mergeCell ref="T570:U570"/>
    <mergeCell ref="J368:K368"/>
    <mergeCell ref="L368:M368"/>
    <mergeCell ref="N368:O368"/>
    <mergeCell ref="P368:Q368"/>
    <mergeCell ref="R368:S368"/>
    <mergeCell ref="T368:U368"/>
    <mergeCell ref="H373:I373"/>
    <mergeCell ref="J373:K373"/>
    <mergeCell ref="L373:M373"/>
    <mergeCell ref="N373:O373"/>
    <mergeCell ref="P373:Q373"/>
    <mergeCell ref="R373:S373"/>
    <mergeCell ref="T373:U373"/>
    <mergeCell ref="F490:G490"/>
    <mergeCell ref="D487:X487"/>
    <mergeCell ref="R474:S474"/>
    <mergeCell ref="V472:W472"/>
    <mergeCell ref="J482:K482"/>
    <mergeCell ref="D344:E344"/>
    <mergeCell ref="D338:E338"/>
    <mergeCell ref="N359:O359"/>
    <mergeCell ref="F365:Z365"/>
    <mergeCell ref="P359:Q359"/>
    <mergeCell ref="V372:W372"/>
    <mergeCell ref="D371:E371"/>
    <mergeCell ref="D301:E301"/>
    <mergeCell ref="R289:S289"/>
    <mergeCell ref="D295:E295"/>
    <mergeCell ref="F288:G288"/>
    <mergeCell ref="F289:G289"/>
    <mergeCell ref="T297:U297"/>
    <mergeCell ref="L300:M300"/>
    <mergeCell ref="P259:Q259"/>
    <mergeCell ref="L271:M271"/>
    <mergeCell ref="J259:K259"/>
    <mergeCell ref="H285:I285"/>
    <mergeCell ref="J285:K285"/>
    <mergeCell ref="T371:U371"/>
    <mergeCell ref="V371:W371"/>
    <mergeCell ref="P350:Q350"/>
    <mergeCell ref="R350:S350"/>
    <mergeCell ref="P355:Q355"/>
    <mergeCell ref="V363:W363"/>
    <mergeCell ref="T350:U350"/>
    <mergeCell ref="V350:W350"/>
    <mergeCell ref="H354:I354"/>
    <mergeCell ref="J354:K354"/>
    <mergeCell ref="L354:M354"/>
    <mergeCell ref="F355:G355"/>
    <mergeCell ref="J348:K348"/>
  </mergeCells>
  <phoneticPr fontId="0" type="noConversion"/>
  <conditionalFormatting sqref="C303">
    <cfRule type="expression" dxfId="442" priority="313" stopIfTrue="1">
      <formula>COUNTIF($D$302:$W$302,"a")&gt;0</formula>
    </cfRule>
  </conditionalFormatting>
  <conditionalFormatting sqref="C315">
    <cfRule type="expression" dxfId="441" priority="303" stopIfTrue="1">
      <formula>COUNTIF($D$314:$W$314,"a")&gt;0</formula>
    </cfRule>
  </conditionalFormatting>
  <conditionalFormatting sqref="C325">
    <cfRule type="expression" dxfId="440" priority="300" stopIfTrue="1">
      <formula>COUNTIF($D$324:$W$324,"a")&gt;0</formula>
    </cfRule>
  </conditionalFormatting>
  <conditionalFormatting sqref="C334">
    <cfRule type="expression" dxfId="439" priority="297" stopIfTrue="1">
      <formula>COUNTIF($D$333:$W$333,"a")&gt;0</formula>
    </cfRule>
  </conditionalFormatting>
  <conditionalFormatting sqref="C340">
    <cfRule type="expression" dxfId="438" priority="293" stopIfTrue="1">
      <formula>COUNTIF($D$337:$W$337,"a")&gt;0</formula>
    </cfRule>
  </conditionalFormatting>
  <conditionalFormatting sqref="C341">
    <cfRule type="expression" dxfId="437" priority="292" stopIfTrue="1">
      <formula>COUNTIF($D$339:$W$339,"a")&gt;0</formula>
    </cfRule>
  </conditionalFormatting>
  <conditionalFormatting sqref="D43">
    <cfRule type="expression" dxfId="436" priority="714" stopIfTrue="1">
      <formula>F43=0</formula>
    </cfRule>
  </conditionalFormatting>
  <conditionalFormatting sqref="D68">
    <cfRule type="expression" dxfId="435" priority="740" stopIfTrue="1">
      <formula>F68=0</formula>
    </cfRule>
  </conditionalFormatting>
  <conditionalFormatting sqref="D81">
    <cfRule type="expression" dxfId="434" priority="1074" stopIfTrue="1">
      <formula>F81=0</formula>
    </cfRule>
  </conditionalFormatting>
  <conditionalFormatting sqref="D88">
    <cfRule type="expression" dxfId="433" priority="1065" stopIfTrue="1">
      <formula>F88=0</formula>
    </cfRule>
  </conditionalFormatting>
  <conditionalFormatting sqref="D134">
    <cfRule type="expression" dxfId="432" priority="889" stopIfTrue="1">
      <formula>F134=0</formula>
    </cfRule>
  </conditionalFormatting>
  <conditionalFormatting sqref="D165">
    <cfRule type="expression" dxfId="431" priority="287" stopIfTrue="1">
      <formula>F165=0</formula>
    </cfRule>
  </conditionalFormatting>
  <conditionalFormatting sqref="D203">
    <cfRule type="expression" dxfId="430" priority="127" stopIfTrue="1">
      <formula>F203=0</formula>
    </cfRule>
  </conditionalFormatting>
  <conditionalFormatting sqref="D225">
    <cfRule type="expression" dxfId="429" priority="1056" stopIfTrue="1">
      <formula>F225=0</formula>
    </cfRule>
  </conditionalFormatting>
  <conditionalFormatting sqref="D255:D259 F255:F259 H255:H259 J255:J259 L255:L259 N255:N259 P255:P259 R255:R259 T255:T259 V255:V259 D373 F373 H373 J373 L373 N373 P373 R373 T373 V373">
    <cfRule type="cellIs" dxfId="428" priority="638" stopIfTrue="1" operator="equal">
      <formula>"a"</formula>
    </cfRule>
    <cfRule type="cellIs" dxfId="427" priority="639" stopIfTrue="1" operator="equal">
      <formula>"s"</formula>
    </cfRule>
  </conditionalFormatting>
  <conditionalFormatting sqref="D348 F348 H348 J348 L348 N348 P348 R348 T348 V348">
    <cfRule type="cellIs" dxfId="426" priority="169" stopIfTrue="1" operator="equal">
      <formula>"a"</formula>
    </cfRule>
    <cfRule type="cellIs" dxfId="425" priority="170" stopIfTrue="1" operator="equal">
      <formula>"s"</formula>
    </cfRule>
  </conditionalFormatting>
  <conditionalFormatting sqref="D350 F350 H350 J350 L350 N350 P350 R350 T350 V350">
    <cfRule type="cellIs" dxfId="424" priority="165" stopIfTrue="1" operator="equal">
      <formula>"a"</formula>
    </cfRule>
    <cfRule type="cellIs" dxfId="423" priority="166" stopIfTrue="1" operator="equal">
      <formula>"s"</formula>
    </cfRule>
  </conditionalFormatting>
  <conditionalFormatting sqref="D352 F352 H352 J352 L352 N352 P352 R352 T352 V352">
    <cfRule type="cellIs" dxfId="422" priority="198" stopIfTrue="1" operator="equal">
      <formula>"s"</formula>
    </cfRule>
    <cfRule type="cellIs" dxfId="421" priority="197" stopIfTrue="1" operator="equal">
      <formula>"a"</formula>
    </cfRule>
  </conditionalFormatting>
  <conditionalFormatting sqref="D354:D355 F354:F355 H354:H355 J354:J355 L354:L355 N354:N355 P354:P355 R354:R355 T354:T355 V354:V355">
    <cfRule type="cellIs" dxfId="420" priority="173" stopIfTrue="1" operator="equal">
      <formula>"a"</formula>
    </cfRule>
    <cfRule type="cellIs" dxfId="419" priority="174" stopIfTrue="1" operator="equal">
      <formula>"s"</formula>
    </cfRule>
  </conditionalFormatting>
  <conditionalFormatting sqref="D357">
    <cfRule type="expression" dxfId="418" priority="207" stopIfTrue="1">
      <formula>F357=0</formula>
    </cfRule>
  </conditionalFormatting>
  <conditionalFormatting sqref="D377 F377 H377 J377 L377 N377 P377 R377 T377 V377">
    <cfRule type="cellIs" dxfId="417" priority="99" stopIfTrue="1" operator="equal">
      <formula>"a"</formula>
    </cfRule>
    <cfRule type="cellIs" dxfId="416" priority="100" stopIfTrue="1" operator="equal">
      <formula>"s"</formula>
    </cfRule>
  </conditionalFormatting>
  <conditionalFormatting sqref="D379">
    <cfRule type="expression" dxfId="415" priority="858" stopIfTrue="1">
      <formula>F379=0</formula>
    </cfRule>
  </conditionalFormatting>
  <conditionalFormatting sqref="D381:D382 F381:F382 H381:H382 J381:J382 L381:L382 N381:N382 P381:P382 R381:R382 T381:T382 V381:V382">
    <cfRule type="cellIs" dxfId="414" priority="812" stopIfTrue="1" operator="equal">
      <formula>"a"</formula>
    </cfRule>
    <cfRule type="cellIs" dxfId="413" priority="813" stopIfTrue="1" operator="equal">
      <formula>"s"</formula>
    </cfRule>
  </conditionalFormatting>
  <conditionalFormatting sqref="D384">
    <cfRule type="expression" dxfId="412" priority="836" stopIfTrue="1">
      <formula>F384=0</formula>
    </cfRule>
  </conditionalFormatting>
  <conditionalFormatting sqref="D402">
    <cfRule type="expression" dxfId="411" priority="228" stopIfTrue="1">
      <formula>F402=0</formula>
    </cfRule>
  </conditionalFormatting>
  <conditionalFormatting sqref="D406:D407 F406:F407 H406:H407 J406:J407 L406:L407 N406:N407 P406:P407 R406:R407 T406:T407 V406:V407">
    <cfRule type="cellIs" dxfId="410" priority="775" stopIfTrue="1" operator="equal">
      <formula>"a"</formula>
    </cfRule>
    <cfRule type="cellIs" dxfId="409" priority="776" stopIfTrue="1" operator="equal">
      <formula>"s"</formula>
    </cfRule>
  </conditionalFormatting>
  <conditionalFormatting sqref="D466:D472 F466:F472 H466:H472 J466:J472 L466:L472 N466:N472 P466:P472 R466:R472 T466:T472 V466:V472 D474:D476 F474:F476 H474:H476 J474:J476 L474:L476 N474:N476 P474:P476 R474:R476 T474:T476 V474:V476">
    <cfRule type="cellIs" dxfId="408" priority="697" stopIfTrue="1" operator="equal">
      <formula>"s"</formula>
    </cfRule>
    <cfRule type="cellIs" dxfId="407" priority="696" stopIfTrue="1" operator="equal">
      <formula>"a"</formula>
    </cfRule>
  </conditionalFormatting>
  <conditionalFormatting sqref="D18:E18 D23 D31 D38 D54 D122 D143:E143 D147 D156 D185 D195 D247 D261 D266 D274 D344 D361 D365 D397 D409 D413 D421 D428 D445 D452 D463 D478 D488 D499 D512 D521:E521 D536 D545 D556 D573 D582 D597 D611">
    <cfRule type="expression" dxfId="406" priority="1110" stopIfTrue="1">
      <formula>F18=0</formula>
    </cfRule>
  </conditionalFormatting>
  <conditionalFormatting sqref="D107:E107">
    <cfRule type="expression" dxfId="405" priority="707" stopIfTrue="1">
      <formula>F107=0</formula>
    </cfRule>
  </conditionalFormatting>
  <conditionalFormatting sqref="D25:W29">
    <cfRule type="cellIs" dxfId="404" priority="736" stopIfTrue="1" operator="equal">
      <formula>"s"</formula>
    </cfRule>
    <cfRule type="cellIs" dxfId="403" priority="735" stopIfTrue="1" operator="equal">
      <formula>"a"</formula>
    </cfRule>
  </conditionalFormatting>
  <conditionalFormatting sqref="D40:W41">
    <cfRule type="cellIs" dxfId="402" priority="717" stopIfTrue="1" operator="equal">
      <formula>"s"</formula>
    </cfRule>
    <cfRule type="cellIs" dxfId="401" priority="716" stopIfTrue="1" operator="equal">
      <formula>"a"</formula>
    </cfRule>
  </conditionalFormatting>
  <conditionalFormatting sqref="D56:W66">
    <cfRule type="cellIs" dxfId="400" priority="250" stopIfTrue="1" operator="equal">
      <formula>"s"</formula>
    </cfRule>
    <cfRule type="cellIs" dxfId="399" priority="249" stopIfTrue="1" operator="equal">
      <formula>"a"</formula>
    </cfRule>
  </conditionalFormatting>
  <conditionalFormatting sqref="D71:W74 D76:W79">
    <cfRule type="cellIs" dxfId="398" priority="1077" stopIfTrue="1" operator="equal">
      <formula>"s"</formula>
    </cfRule>
    <cfRule type="cellIs" dxfId="397" priority="1076" stopIfTrue="1" operator="equal">
      <formula>"a"</formula>
    </cfRule>
  </conditionalFormatting>
  <conditionalFormatting sqref="D83:W84 D86:W86">
    <cfRule type="cellIs" dxfId="396" priority="1068" stopIfTrue="1" operator="equal">
      <formula>"s"</formula>
    </cfRule>
    <cfRule type="cellIs" dxfId="395" priority="1067" stopIfTrue="1" operator="equal">
      <formula>"a"</formula>
    </cfRule>
  </conditionalFormatting>
  <conditionalFormatting sqref="D110:W120 D136:W141 D198:D201 F198:F201 H198:H201 J198:J201 L198:L201 N198:N201 P198:P201 R198:R201 T198:T201 V198:V201 D558:W571">
    <cfRule type="cellIs" dxfId="394" priority="111" stopIfTrue="1" operator="equal">
      <formula>"a"</formula>
    </cfRule>
    <cfRule type="cellIs" dxfId="393" priority="112" stopIfTrue="1" operator="equal">
      <formula>"s"</formula>
    </cfRule>
  </conditionalFormatting>
  <conditionalFormatting sqref="D125:W132">
    <cfRule type="cellIs" dxfId="392" priority="892" stopIfTrue="1" operator="equal">
      <formula>"s"</formula>
    </cfRule>
    <cfRule type="cellIs" dxfId="391" priority="891" stopIfTrue="1" operator="equal">
      <formula>"a"</formula>
    </cfRule>
  </conditionalFormatting>
  <conditionalFormatting sqref="D158:W163">
    <cfRule type="cellIs" dxfId="390" priority="274" stopIfTrue="1" operator="equal">
      <formula>"a"</formula>
    </cfRule>
    <cfRule type="cellIs" dxfId="389" priority="275" stopIfTrue="1" operator="equal">
      <formula>"s"</formula>
    </cfRule>
  </conditionalFormatting>
  <conditionalFormatting sqref="D168:W170">
    <cfRule type="cellIs" dxfId="388" priority="246" stopIfTrue="1" operator="equal">
      <formula>"a"</formula>
    </cfRule>
    <cfRule type="cellIs" dxfId="387" priority="247" stopIfTrue="1" operator="equal">
      <formula>"s"</formula>
    </cfRule>
  </conditionalFormatting>
  <conditionalFormatting sqref="D179:W180">
    <cfRule type="cellIs" dxfId="386" priority="235" stopIfTrue="1" operator="equal">
      <formula>"s"</formula>
    </cfRule>
    <cfRule type="cellIs" dxfId="385" priority="234" stopIfTrue="1" operator="equal">
      <formula>"a"</formula>
    </cfRule>
  </conditionalFormatting>
  <conditionalFormatting sqref="D182:W183">
    <cfRule type="cellIs" dxfId="384" priority="242" stopIfTrue="1" operator="equal">
      <formula>"a"</formula>
    </cfRule>
    <cfRule type="cellIs" dxfId="383" priority="243" stopIfTrue="1" operator="equal">
      <formula>"s"</formula>
    </cfRule>
  </conditionalFormatting>
  <conditionalFormatting sqref="D206:W207">
    <cfRule type="cellIs" dxfId="382" priority="1008" stopIfTrue="1" operator="equal">
      <formula>"s"</formula>
    </cfRule>
    <cfRule type="cellIs" dxfId="381" priority="1007" stopIfTrue="1" operator="equal">
      <formula>"a"</formula>
    </cfRule>
  </conditionalFormatting>
  <conditionalFormatting sqref="D210:W210">
    <cfRule type="cellIs" dxfId="380" priority="1048" stopIfTrue="1" operator="equal">
      <formula>"s"</formula>
    </cfRule>
    <cfRule type="cellIs" dxfId="379" priority="1047" stopIfTrue="1" operator="equal">
      <formula>"a"</formula>
    </cfRule>
  </conditionalFormatting>
  <conditionalFormatting sqref="D214:W219">
    <cfRule type="cellIs" dxfId="378" priority="1020" stopIfTrue="1" operator="equal">
      <formula>"s"</formula>
    </cfRule>
    <cfRule type="cellIs" dxfId="377" priority="1019" stopIfTrue="1" operator="equal">
      <formula>"a"</formula>
    </cfRule>
  </conditionalFormatting>
  <conditionalFormatting sqref="D221:W223">
    <cfRule type="cellIs" dxfId="376" priority="1004" stopIfTrue="1" operator="equal">
      <formula>"s"</formula>
    </cfRule>
    <cfRule type="cellIs" dxfId="375" priority="1003" stopIfTrue="1" operator="equal">
      <formula>"a"</formula>
    </cfRule>
  </conditionalFormatting>
  <conditionalFormatting sqref="D236:W236">
    <cfRule type="cellIs" dxfId="374" priority="690" stopIfTrue="1" operator="equal">
      <formula>"s"</formula>
    </cfRule>
    <cfRule type="cellIs" dxfId="373" priority="689" stopIfTrue="1" operator="equal">
      <formula>"a"</formula>
    </cfRule>
  </conditionalFormatting>
  <conditionalFormatting sqref="D239:W241">
    <cfRule type="cellIs" dxfId="372" priority="676" stopIfTrue="1" operator="equal">
      <formula>"s"</formula>
    </cfRule>
    <cfRule type="cellIs" dxfId="371" priority="675" stopIfTrue="1" operator="equal">
      <formula>"a"</formula>
    </cfRule>
  </conditionalFormatting>
  <conditionalFormatting sqref="D243:W245">
    <cfRule type="cellIs" dxfId="370" priority="663" stopIfTrue="1" operator="equal">
      <formula>"s"</formula>
    </cfRule>
    <cfRule type="cellIs" dxfId="369" priority="662" stopIfTrue="1" operator="equal">
      <formula>"a"</formula>
    </cfRule>
  </conditionalFormatting>
  <conditionalFormatting sqref="D284:W290">
    <cfRule type="cellIs" dxfId="368" priority="623" stopIfTrue="1" operator="equal">
      <formula>"a"</formula>
    </cfRule>
    <cfRule type="cellIs" dxfId="367" priority="624" stopIfTrue="1" operator="equal">
      <formula>"s"</formula>
    </cfRule>
  </conditionalFormatting>
  <conditionalFormatting sqref="D292:W292">
    <cfRule type="cellIs" dxfId="366" priority="614" stopIfTrue="1" operator="equal">
      <formula>"s"</formula>
    </cfRule>
    <cfRule type="cellIs" dxfId="365" priority="613" stopIfTrue="1" operator="equal">
      <formula>"a"</formula>
    </cfRule>
  </conditionalFormatting>
  <conditionalFormatting sqref="D294:W302">
    <cfRule type="cellIs" dxfId="364" priority="342" stopIfTrue="1" operator="equal">
      <formula>"s"</formula>
    </cfRule>
    <cfRule type="cellIs" dxfId="363" priority="341" stopIfTrue="1" operator="equal">
      <formula>"a"</formula>
    </cfRule>
  </conditionalFormatting>
  <conditionalFormatting sqref="D304:W304">
    <cfRule type="cellIs" dxfId="362" priority="597" stopIfTrue="1" operator="equal">
      <formula>"a"</formula>
    </cfRule>
    <cfRule type="cellIs" dxfId="361" priority="598" stopIfTrue="1" operator="equal">
      <formula>"s"</formula>
    </cfRule>
  </conditionalFormatting>
  <conditionalFormatting sqref="D306:W314">
    <cfRule type="cellIs" dxfId="360" priority="601" stopIfTrue="1" operator="equal">
      <formula>"a"</formula>
    </cfRule>
    <cfRule type="cellIs" dxfId="359" priority="602" stopIfTrue="1" operator="equal">
      <formula>"s"</formula>
    </cfRule>
  </conditionalFormatting>
  <conditionalFormatting sqref="D317:W317">
    <cfRule type="cellIs" dxfId="358" priority="592" stopIfTrue="1" operator="equal">
      <formula>"a"</formula>
    </cfRule>
    <cfRule type="cellIs" dxfId="357" priority="593" stopIfTrue="1" operator="equal">
      <formula>"s"</formula>
    </cfRule>
  </conditionalFormatting>
  <conditionalFormatting sqref="D319:W324">
    <cfRule type="cellIs" dxfId="356" priority="332" stopIfTrue="1" operator="equal">
      <formula>"s"</formula>
    </cfRule>
    <cfRule type="cellIs" dxfId="355" priority="331" stopIfTrue="1" operator="equal">
      <formula>"a"</formula>
    </cfRule>
  </conditionalFormatting>
  <conditionalFormatting sqref="D326:W326">
    <cfRule type="cellIs" dxfId="354" priority="577" stopIfTrue="1" operator="equal">
      <formula>"s"</formula>
    </cfRule>
    <cfRule type="cellIs" dxfId="353" priority="576" stopIfTrue="1" operator="equal">
      <formula>"a"</formula>
    </cfRule>
  </conditionalFormatting>
  <conditionalFormatting sqref="D328:W333">
    <cfRule type="cellIs" dxfId="352" priority="585" stopIfTrue="1" operator="equal">
      <formula>"s"</formula>
    </cfRule>
    <cfRule type="cellIs" dxfId="351" priority="584" stopIfTrue="1" operator="equal">
      <formula>"a"</formula>
    </cfRule>
  </conditionalFormatting>
  <conditionalFormatting sqref="D335:W335">
    <cfRule type="cellIs" dxfId="350" priority="569" stopIfTrue="1" operator="equal">
      <formula>"s"</formula>
    </cfRule>
    <cfRule type="cellIs" dxfId="349" priority="568" stopIfTrue="1" operator="equal">
      <formula>"a"</formula>
    </cfRule>
  </conditionalFormatting>
  <conditionalFormatting sqref="D337:W339">
    <cfRule type="cellIs" dxfId="348" priority="565" stopIfTrue="1" operator="equal">
      <formula>"s"</formula>
    </cfRule>
    <cfRule type="cellIs" dxfId="347" priority="564" stopIfTrue="1" operator="equal">
      <formula>"a"</formula>
    </cfRule>
  </conditionalFormatting>
  <conditionalFormatting sqref="D342:W342">
    <cfRule type="cellIs" dxfId="346" priority="161" stopIfTrue="1" operator="equal">
      <formula>"a"</formula>
    </cfRule>
    <cfRule type="cellIs" dxfId="345" priority="162" stopIfTrue="1" operator="equal">
      <formula>"s"</formula>
    </cfRule>
  </conditionalFormatting>
  <conditionalFormatting sqref="D368:W369 D371:W372">
    <cfRule type="cellIs" dxfId="344" priority="75" stopIfTrue="1" operator="equal">
      <formula>"a"</formula>
    </cfRule>
    <cfRule type="cellIs" dxfId="343" priority="76" stopIfTrue="1" operator="equal">
      <formula>"s"</formula>
    </cfRule>
  </conditionalFormatting>
  <conditionalFormatting sqref="D375:W376">
    <cfRule type="cellIs" dxfId="342" priority="92" stopIfTrue="1" operator="equal">
      <formula>"s"</formula>
    </cfRule>
    <cfRule type="cellIs" dxfId="341" priority="91" stopIfTrue="1" operator="equal">
      <formula>"a"</formula>
    </cfRule>
  </conditionalFormatting>
  <conditionalFormatting sqref="D391:W395">
    <cfRule type="cellIs" dxfId="340" priority="133" stopIfTrue="1" operator="equal">
      <formula>"s"</formula>
    </cfRule>
    <cfRule type="cellIs" dxfId="339" priority="132" stopIfTrue="1" operator="equal">
      <formula>"a"</formula>
    </cfRule>
  </conditionalFormatting>
  <conditionalFormatting sqref="D400:W400">
    <cfRule type="cellIs" dxfId="338" priority="231" stopIfTrue="1" operator="equal">
      <formula>"s"</formula>
    </cfRule>
    <cfRule type="cellIs" dxfId="337" priority="230" stopIfTrue="1" operator="equal">
      <formula>"a"</formula>
    </cfRule>
  </conditionalFormatting>
  <conditionalFormatting sqref="D431:W432">
    <cfRule type="cellIs" dxfId="336" priority="701" stopIfTrue="1" operator="equal">
      <formula>"a"</formula>
    </cfRule>
    <cfRule type="cellIs" dxfId="335" priority="702" stopIfTrue="1" operator="equal">
      <formula>"s"</formula>
    </cfRule>
  </conditionalFormatting>
  <conditionalFormatting sqref="D547:W554">
    <cfRule type="cellIs" dxfId="334" priority="988" stopIfTrue="1" operator="equal">
      <formula>"s"</formula>
    </cfRule>
    <cfRule type="cellIs" dxfId="333" priority="987" stopIfTrue="1" operator="equal">
      <formula>"a"</formula>
    </cfRule>
  </conditionalFormatting>
  <conditionalFormatting sqref="D575:W580">
    <cfRule type="cellIs" dxfId="332" priority="778" stopIfTrue="1" operator="equal">
      <formula>"a"</formula>
    </cfRule>
    <cfRule type="cellIs" dxfId="331" priority="779" stopIfTrue="1" operator="equal">
      <formula>"s"</formula>
    </cfRule>
  </conditionalFormatting>
  <conditionalFormatting sqref="D585:W587">
    <cfRule type="cellIs" dxfId="330" priority="915" stopIfTrue="1" operator="equal">
      <formula>"a"</formula>
    </cfRule>
    <cfRule type="cellIs" dxfId="329" priority="916" stopIfTrue="1" operator="equal">
      <formula>"s"</formula>
    </cfRule>
  </conditionalFormatting>
  <conditionalFormatting sqref="D589:W591">
    <cfRule type="cellIs" dxfId="328" priority="222" stopIfTrue="1" operator="equal">
      <formula>"a"</formula>
    </cfRule>
    <cfRule type="cellIs" dxfId="327" priority="223" stopIfTrue="1" operator="equal">
      <formula>"s"</formula>
    </cfRule>
  </conditionalFormatting>
  <conditionalFormatting sqref="D593:W595">
    <cfRule type="cellIs" dxfId="326" priority="218" stopIfTrue="1" operator="equal">
      <formula>"a"</formula>
    </cfRule>
    <cfRule type="cellIs" dxfId="325" priority="219" stopIfTrue="1" operator="equal">
      <formula>"s"</formula>
    </cfRule>
  </conditionalFormatting>
  <conditionalFormatting sqref="U6 D6:T16 V6:W16 U8:U16 D20:V21 W21 D33:W36 D45:W52 D145:W145 D150:W154 D173:W173 D175:W175 D177:W177 D188:W193 D212:W212 D228:W228 D230:W230 D232:W234 D250 F250 H250 J250 L250 N250 P250 R250 T250 V250 D252 F252 H252 J252 L252 N252 P252 R252 T252 V252 D263:W264 D268 F268 H268 J268 L268 N268 P268 R268 T268 V268 D270:W272 D277:W279 D282:W282 D359:W359 D363:W363 D387:W389 D405:W405 D411:W411 D415:W415 D416:D419 F416:F419 H416:H419 J416:J419 L416:L419 N416:N419 P416:P419 R416:R419 T416:T419 V416:V419 D423:D426 F423:F426 H423:H426 J423:J426 L423:L426 N423:N426 P423:P426 R423:R426 T423:T426 V423:V426 D434 F434 H434 J434 L434 N434 P434 R434 T434 V434 D436:D437 F436:F437 H436:H437 J436:J437 L436:L437 N436:N437 P436:P437 R436:R437 T436:T437 V436:V437 D439:D441 F439:F441 H439:H441 J439:J441 L439:L441 N439:N441 P439:P441 R439:R441 T439:T441 V439:V441 D443 F443 H443 J443 L443 N443 P443 R443 T443 V443 D447:W447 D448:D450 F448:F450 H448:H450 J448:J450 L448:L450 N448:N450 P448:P450 R448:R450 T448:T450 V448:V450 D455:D457 F455:F457 H455:H457 J455:J457 L455:L457 N455:N457 P455:P457 R455:R457 T455:T457 V455:V457 D459:D461 F459:F461 H459:H461 J459:J461 L459:L461 N459:N461 P459:P461 R459:R461 T459:T461 V459:V461 D481:W486 D490:W497 D501:W510 D514:D519 F514:F519 H514:H519 J514:J519 L514:L519 N514:N519 P514:P519 R514:R519 T514:T519 V514:V519 D524:W526 D528:W534 D539:W539 D541:W543 D600:W609">
    <cfRule type="cellIs" dxfId="324" priority="1133" stopIfTrue="1" operator="equal">
      <formula>"a"</formula>
    </cfRule>
    <cfRule type="cellIs" dxfId="323" priority="1134" stopIfTrue="1" operator="equal">
      <formula>"s"</formula>
    </cfRule>
  </conditionalFormatting>
  <conditionalFormatting sqref="U91 D91:T95 V91:W95 U93:U95 D98:W100 D102:W103 D105:W105">
    <cfRule type="cellIs" dxfId="322" priority="709" stopIfTrue="1" operator="equal">
      <formula>"a"</formula>
    </cfRule>
    <cfRule type="cellIs" dxfId="321" priority="710" stopIfTrue="1" operator="equal">
      <formula>"s"</formula>
    </cfRule>
  </conditionalFormatting>
  <conditionalFormatting sqref="Y17 Y22 Y30 Y37 Y53 Y121 Y142 Y146 Y155 Y184 Y194 Y246 Y260 Y265 Y273 Y343 Y360 Y364 Y396 Y408 Y412 Y420 Y427 Y444 Y451 Y462 Y487 Y498 Y511 Y520 Y535 Y544 Y555 Y572 Y596 Y610">
    <cfRule type="cellIs" dxfId="320" priority="3" stopIfTrue="1" operator="greaterThan">
      <formula>Z17</formula>
    </cfRule>
  </conditionalFormatting>
  <conditionalFormatting sqref="Y17 Y53 Y121 Y142 Y155 Y184 Y194 Y265 Y343 Y462 Y487 Y498 Y511 Y520 Y535 Y555 Y572 Y596">
    <cfRule type="cellIs" dxfId="319" priority="1109" stopIfTrue="1" operator="lessThan">
      <formula>$F$143</formula>
    </cfRule>
  </conditionalFormatting>
  <conditionalFormatting sqref="Y20">
    <cfRule type="expression" dxfId="318" priority="1146" stopIfTrue="1">
      <formula>SUM($AA$21:$AA$21)&gt;0</formula>
    </cfRule>
  </conditionalFormatting>
  <conditionalFormatting sqref="Y21">
    <cfRule type="expression" dxfId="317" priority="1147" stopIfTrue="1">
      <formula>SUM($AA$21:$AA$21)&gt;0</formula>
    </cfRule>
  </conditionalFormatting>
  <conditionalFormatting sqref="Y22">
    <cfRule type="cellIs" dxfId="316" priority="1108" stopIfTrue="1" operator="lessThan">
      <formula>$F$23</formula>
    </cfRule>
  </conditionalFormatting>
  <conditionalFormatting sqref="Y26">
    <cfRule type="expression" dxfId="315" priority="719" stopIfTrue="1">
      <formula>AA28&gt;0</formula>
    </cfRule>
  </conditionalFormatting>
  <conditionalFormatting sqref="Y27">
    <cfRule type="expression" dxfId="314" priority="718" stopIfTrue="1">
      <formula>AA28&gt;0</formula>
    </cfRule>
  </conditionalFormatting>
  <conditionalFormatting sqref="Y28">
    <cfRule type="expression" dxfId="313" priority="720" stopIfTrue="1">
      <formula>SUM(AA28)&gt;0</formula>
    </cfRule>
  </conditionalFormatting>
  <conditionalFormatting sqref="Y30">
    <cfRule type="cellIs" dxfId="312" priority="19" stopIfTrue="1" operator="lessThan">
      <formula>$F$31</formula>
    </cfRule>
  </conditionalFormatting>
  <conditionalFormatting sqref="Y37">
    <cfRule type="cellIs" dxfId="311" priority="20" stopIfTrue="1" operator="lessThan">
      <formula>$F$38</formula>
    </cfRule>
  </conditionalFormatting>
  <conditionalFormatting sqref="Y42">
    <cfRule type="cellIs" dxfId="310" priority="712" stopIfTrue="1" operator="greaterThan">
      <formula>Z42</formula>
    </cfRule>
    <cfRule type="cellIs" dxfId="309" priority="713" stopIfTrue="1" operator="lessThan">
      <formula>F43</formula>
    </cfRule>
  </conditionalFormatting>
  <conditionalFormatting sqref="Y67">
    <cfRule type="cellIs" dxfId="308" priority="739" stopIfTrue="1" operator="lessThan">
      <formula>F68</formula>
    </cfRule>
    <cfRule type="cellIs" dxfId="307" priority="738" stopIfTrue="1" operator="greaterThan">
      <formula>Z67</formula>
    </cfRule>
  </conditionalFormatting>
  <conditionalFormatting sqref="Y80">
    <cfRule type="cellIs" dxfId="306" priority="1072" stopIfTrue="1" operator="greaterThan">
      <formula>Z80</formula>
    </cfRule>
    <cfRule type="cellIs" dxfId="305" priority="1073" stopIfTrue="1" operator="lessThan">
      <formula>F81</formula>
    </cfRule>
  </conditionalFormatting>
  <conditionalFormatting sqref="Y87">
    <cfRule type="cellIs" dxfId="304" priority="1063" stopIfTrue="1" operator="greaterThan">
      <formula>Z87</formula>
    </cfRule>
    <cfRule type="cellIs" dxfId="303" priority="1064" stopIfTrue="1" operator="lessThan">
      <formula>F88</formula>
    </cfRule>
  </conditionalFormatting>
  <conditionalFormatting sqref="Y106">
    <cfRule type="cellIs" dxfId="302" priority="705" stopIfTrue="1" operator="greaterThan">
      <formula>Z106</formula>
    </cfRule>
    <cfRule type="cellIs" dxfId="301" priority="706" stopIfTrue="1" operator="lessThan">
      <formula>F107</formula>
    </cfRule>
  </conditionalFormatting>
  <conditionalFormatting sqref="Y116">
    <cfRule type="expression" dxfId="300" priority="789" stopIfTrue="1">
      <formula>SUM(AA117)&gt;0</formula>
    </cfRule>
  </conditionalFormatting>
  <conditionalFormatting sqref="Y117">
    <cfRule type="expression" dxfId="299" priority="788" stopIfTrue="1">
      <formula>SUM(AA117)&gt;0</formula>
    </cfRule>
  </conditionalFormatting>
  <conditionalFormatting sqref="Y133">
    <cfRule type="cellIs" dxfId="298" priority="887" stopIfTrue="1" operator="greaterThan">
      <formula>Z133</formula>
    </cfRule>
    <cfRule type="cellIs" dxfId="297" priority="888" stopIfTrue="1" operator="lessThan">
      <formula>F134</formula>
    </cfRule>
  </conditionalFormatting>
  <conditionalFormatting sqref="Y138">
    <cfRule type="expression" dxfId="296" priority="82" stopIfTrue="1">
      <formula>SUM(AA139)&gt;0</formula>
    </cfRule>
  </conditionalFormatting>
  <conditionalFormatting sqref="Y139">
    <cfRule type="expression" dxfId="295" priority="81" stopIfTrue="1">
      <formula>SUM(AA139)&gt;0</formula>
    </cfRule>
  </conditionalFormatting>
  <conditionalFormatting sqref="Y146">
    <cfRule type="cellIs" dxfId="294" priority="18" stopIfTrue="1" operator="lessThan">
      <formula>$F$147</formula>
    </cfRule>
  </conditionalFormatting>
  <conditionalFormatting sqref="Y164">
    <cfRule type="cellIs" dxfId="293" priority="286" stopIfTrue="1" operator="lessThan">
      <formula>F165</formula>
    </cfRule>
    <cfRule type="cellIs" dxfId="292" priority="285" stopIfTrue="1" operator="greaterThan">
      <formula>Z164</formula>
    </cfRule>
  </conditionalFormatting>
  <conditionalFormatting sqref="Y202">
    <cfRule type="cellIs" dxfId="291" priority="126" stopIfTrue="1" operator="lessThan">
      <formula>F203</formula>
    </cfRule>
    <cfRule type="cellIs" dxfId="290" priority="125" stopIfTrue="1" operator="greaterThan">
      <formula>Z202</formula>
    </cfRule>
  </conditionalFormatting>
  <conditionalFormatting sqref="Y224">
    <cfRule type="cellIs" dxfId="289" priority="1055" stopIfTrue="1" operator="lessThan">
      <formula>F225</formula>
    </cfRule>
    <cfRule type="cellIs" dxfId="288" priority="1054" stopIfTrue="1" operator="greaterThan">
      <formula>Z224</formula>
    </cfRule>
  </conditionalFormatting>
  <conditionalFormatting sqref="Y246">
    <cfRule type="cellIs" dxfId="287" priority="17" stopIfTrue="1" operator="lessThan">
      <formula>$F$247</formula>
    </cfRule>
  </conditionalFormatting>
  <conditionalFormatting sqref="Y260">
    <cfRule type="cellIs" dxfId="286" priority="16" stopIfTrue="1" operator="lessThan">
      <formula>$F$261</formula>
    </cfRule>
  </conditionalFormatting>
  <conditionalFormatting sqref="Y273">
    <cfRule type="cellIs" dxfId="285" priority="15" stopIfTrue="1" operator="lessThan">
      <formula>$F$274</formula>
    </cfRule>
  </conditionalFormatting>
  <conditionalFormatting sqref="Y289">
    <cfRule type="expression" dxfId="284" priority="617" stopIfTrue="1">
      <formula>SUM(AA290)&gt;0</formula>
    </cfRule>
  </conditionalFormatting>
  <conditionalFormatting sqref="Y290">
    <cfRule type="expression" dxfId="283" priority="616" stopIfTrue="1">
      <formula>SUM(AA290)&gt;0</formula>
    </cfRule>
  </conditionalFormatting>
  <conditionalFormatting sqref="Y356">
    <cfRule type="cellIs" dxfId="282" priority="205" stopIfTrue="1" operator="greaterThan">
      <formula>Z356</formula>
    </cfRule>
    <cfRule type="cellIs" dxfId="281" priority="206" stopIfTrue="1" operator="lessThan">
      <formula>F357</formula>
    </cfRule>
  </conditionalFormatting>
  <conditionalFormatting sqref="Y360">
    <cfRule type="cellIs" dxfId="280" priority="14" stopIfTrue="1" operator="lessThan">
      <formula>$F$361</formula>
    </cfRule>
  </conditionalFormatting>
  <conditionalFormatting sqref="Y364">
    <cfRule type="cellIs" dxfId="279" priority="4" stopIfTrue="1" operator="lessThan">
      <formula>$F$365</formula>
    </cfRule>
  </conditionalFormatting>
  <conditionalFormatting sqref="Y368:Y369">
    <cfRule type="expression" dxfId="278" priority="65" stopIfTrue="1">
      <formula>SUM($AA$371:$AA$372)&gt;0</formula>
    </cfRule>
  </conditionalFormatting>
  <conditionalFormatting sqref="Y371:Y372">
    <cfRule type="expression" dxfId="277" priority="63" stopIfTrue="1">
      <formula>AA371&gt;0</formula>
    </cfRule>
  </conditionalFormatting>
  <conditionalFormatting sqref="Y373 Y375:Y376">
    <cfRule type="expression" dxfId="276" priority="90" stopIfTrue="1">
      <formula>$AA$374&gt;0</formula>
    </cfRule>
  </conditionalFormatting>
  <conditionalFormatting sqref="Y377">
    <cfRule type="expression" dxfId="275" priority="517" stopIfTrue="1">
      <formula>AA381&gt;0</formula>
    </cfRule>
  </conditionalFormatting>
  <conditionalFormatting sqref="Y378">
    <cfRule type="cellIs" dxfId="274" priority="856" stopIfTrue="1" operator="greaterThan">
      <formula>Z378</formula>
    </cfRule>
    <cfRule type="cellIs" dxfId="273" priority="857" stopIfTrue="1" operator="lessThan">
      <formula>F379</formula>
    </cfRule>
  </conditionalFormatting>
  <conditionalFormatting sqref="Y383">
    <cfRule type="cellIs" dxfId="272" priority="834" stopIfTrue="1" operator="greaterThan">
      <formula>Z383</formula>
    </cfRule>
    <cfRule type="cellIs" dxfId="271" priority="835" stopIfTrue="1" operator="lessThan">
      <formula>F384</formula>
    </cfRule>
  </conditionalFormatting>
  <conditionalFormatting sqref="Y396">
    <cfRule type="cellIs" dxfId="270" priority="13" stopIfTrue="1" operator="lessThan">
      <formula>$F$397</formula>
    </cfRule>
  </conditionalFormatting>
  <conditionalFormatting sqref="Y401">
    <cfRule type="cellIs" dxfId="269" priority="226" stopIfTrue="1" operator="greaterThan">
      <formula>Z401</formula>
    </cfRule>
    <cfRule type="cellIs" dxfId="268" priority="227" stopIfTrue="1" operator="lessThan">
      <formula>F402</formula>
    </cfRule>
  </conditionalFormatting>
  <conditionalFormatting sqref="Y405">
    <cfRule type="expression" dxfId="267" priority="760" stopIfTrue="1">
      <formula>SUM(AA406:AA407)&gt;0</formula>
    </cfRule>
  </conditionalFormatting>
  <conditionalFormatting sqref="Y406:Y407">
    <cfRule type="expression" dxfId="266" priority="763" stopIfTrue="1">
      <formula>AA406&gt;0</formula>
    </cfRule>
  </conditionalFormatting>
  <conditionalFormatting sqref="Y408">
    <cfRule type="cellIs" dxfId="265" priority="12" stopIfTrue="1" operator="lessThan">
      <formula>$F$409</formula>
    </cfRule>
  </conditionalFormatting>
  <conditionalFormatting sqref="Y412">
    <cfRule type="cellIs" dxfId="264" priority="11" stopIfTrue="1" operator="lessThan">
      <formula>$F$413</formula>
    </cfRule>
  </conditionalFormatting>
  <conditionalFormatting sqref="Y420">
    <cfRule type="cellIs" dxfId="263" priority="10" stopIfTrue="1" operator="lessThan">
      <formula>$F$421</formula>
    </cfRule>
  </conditionalFormatting>
  <conditionalFormatting sqref="Y427">
    <cfRule type="cellIs" dxfId="262" priority="9" stopIfTrue="1" operator="lessThan">
      <formula>$F$428</formula>
    </cfRule>
  </conditionalFormatting>
  <conditionalFormatting sqref="Y431:Y432 Y436:Y437 Y439:Y441">
    <cfRule type="expression" dxfId="261" priority="321" stopIfTrue="1">
      <formula>$AA$443&gt;0</formula>
    </cfRule>
  </conditionalFormatting>
  <conditionalFormatting sqref="Y434">
    <cfRule type="expression" dxfId="260" priority="349" stopIfTrue="1">
      <formula>$AA$443&gt;0</formula>
    </cfRule>
  </conditionalFormatting>
  <conditionalFormatting sqref="Y443">
    <cfRule type="expression" dxfId="259" priority="1145" stopIfTrue="1">
      <formula>$AA$443&gt;0</formula>
    </cfRule>
  </conditionalFormatting>
  <conditionalFormatting sqref="Y444">
    <cfRule type="cellIs" dxfId="258" priority="8" stopIfTrue="1" operator="lessThan">
      <formula>$F$445</formula>
    </cfRule>
  </conditionalFormatting>
  <conditionalFormatting sqref="Y451">
    <cfRule type="cellIs" dxfId="257" priority="7" stopIfTrue="1" operator="lessThan">
      <formula>$F$452</formula>
    </cfRule>
  </conditionalFormatting>
  <conditionalFormatting sqref="Y459">
    <cfRule type="expression" dxfId="256" priority="542" stopIfTrue="1">
      <formula>SUM(AA460)&gt;0</formula>
    </cfRule>
  </conditionalFormatting>
  <conditionalFormatting sqref="Y460">
    <cfRule type="expression" dxfId="255" priority="541" stopIfTrue="1">
      <formula>SUM(AA460)&gt;0</formula>
    </cfRule>
  </conditionalFormatting>
  <conditionalFormatting sqref="Y466:Y467">
    <cfRule type="expression" dxfId="254" priority="1424" stopIfTrue="1">
      <formula>#REF!&gt;0</formula>
    </cfRule>
  </conditionalFormatting>
  <conditionalFormatting sqref="Y474">
    <cfRule type="expression" dxfId="253" priority="534" stopIfTrue="1">
      <formula>SUM(AA475:AA476)&gt;0</formula>
    </cfRule>
  </conditionalFormatting>
  <conditionalFormatting sqref="Y475">
    <cfRule type="expression" dxfId="252" priority="533" stopIfTrue="1">
      <formula>AA475&gt;0</formula>
    </cfRule>
  </conditionalFormatting>
  <conditionalFormatting sqref="Y476">
    <cfRule type="expression" dxfId="251" priority="532" stopIfTrue="1">
      <formula>AA476&gt;0</formula>
    </cfRule>
  </conditionalFormatting>
  <conditionalFormatting sqref="Y477">
    <cfRule type="cellIs" dxfId="250" priority="1432" stopIfTrue="1" operator="lessThan">
      <formula>F478</formula>
    </cfRule>
    <cfRule type="expression" dxfId="249" priority="1430" stopIfTrue="1">
      <formula>X466="na"</formula>
    </cfRule>
    <cfRule type="cellIs" dxfId="248" priority="1431" stopIfTrue="1" operator="greaterThan">
      <formula>Z477</formula>
    </cfRule>
  </conditionalFormatting>
  <conditionalFormatting sqref="Y509">
    <cfRule type="expression" dxfId="247" priority="1143" stopIfTrue="1">
      <formula>SUM($AA$510:$AA$510)&gt;0</formula>
    </cfRule>
  </conditionalFormatting>
  <conditionalFormatting sqref="Y510">
    <cfRule type="expression" dxfId="246" priority="1144" stopIfTrue="1">
      <formula>SUM($AA$510:$AA$510)&gt;0</formula>
    </cfRule>
  </conditionalFormatting>
  <conditionalFormatting sqref="Y524">
    <cfRule type="expression" dxfId="245" priority="1138" stopIfTrue="1">
      <formula>SUM(AA528:AA530)&gt;0</formula>
    </cfRule>
  </conditionalFormatting>
  <conditionalFormatting sqref="Y525">
    <cfRule type="expression" dxfId="244" priority="1139" stopIfTrue="1">
      <formula>SUM(AA528:AA530)&gt;0</formula>
    </cfRule>
  </conditionalFormatting>
  <conditionalFormatting sqref="Y526">
    <cfRule type="expression" dxfId="243" priority="1140" stopIfTrue="1">
      <formula>SUM(AA528:AA530)&gt;0</formula>
    </cfRule>
  </conditionalFormatting>
  <conditionalFormatting sqref="Y528:Y530">
    <cfRule type="expression" dxfId="242" priority="1137" stopIfTrue="1">
      <formula>AA528&gt;0</formula>
    </cfRule>
  </conditionalFormatting>
  <conditionalFormatting sqref="Y539">
    <cfRule type="expression" dxfId="241" priority="1135" stopIfTrue="1">
      <formula>SUM($AA$541:$AA$543)&gt;0</formula>
    </cfRule>
  </conditionalFormatting>
  <conditionalFormatting sqref="Y541:Y543">
    <cfRule type="expression" dxfId="240" priority="1136" stopIfTrue="1">
      <formula>SUM($AA$541:$AA$543)&gt;0</formula>
    </cfRule>
  </conditionalFormatting>
  <conditionalFormatting sqref="Y544">
    <cfRule type="cellIs" dxfId="239" priority="6" stopIfTrue="1" operator="lessThan">
      <formula>$F$545</formula>
    </cfRule>
  </conditionalFormatting>
  <conditionalFormatting sqref="Y565">
    <cfRule type="expression" dxfId="238" priority="787" stopIfTrue="1">
      <formula>AA567&gt;0</formula>
    </cfRule>
  </conditionalFormatting>
  <conditionalFormatting sqref="Y566">
    <cfRule type="expression" dxfId="237" priority="786" stopIfTrue="1">
      <formula>AA567&gt;0</formula>
    </cfRule>
  </conditionalFormatting>
  <conditionalFormatting sqref="Y567">
    <cfRule type="expression" dxfId="236" priority="785" stopIfTrue="1">
      <formula>SUM(AA567)&gt;0</formula>
    </cfRule>
  </conditionalFormatting>
  <conditionalFormatting sqref="Y581">
    <cfRule type="cellIs" dxfId="235" priority="1078" stopIfTrue="1" operator="greaterThan">
      <formula>Z581</formula>
    </cfRule>
    <cfRule type="cellIs" dxfId="234" priority="1079" stopIfTrue="1" operator="lessThan">
      <formula>$F$582</formula>
    </cfRule>
  </conditionalFormatting>
  <conditionalFormatting sqref="Y610">
    <cfRule type="cellIs" dxfId="233" priority="5" stopIfTrue="1" operator="lessThan">
      <formula>$F$611</formula>
    </cfRule>
  </conditionalFormatting>
  <conditionalFormatting sqref="AB20">
    <cfRule type="expression" dxfId="232" priority="1085" stopIfTrue="1">
      <formula>AA20=0</formula>
    </cfRule>
    <cfRule type="expression" dxfId="231" priority="1084" stopIfTrue="1">
      <formula>$AA$21&gt;0</formula>
    </cfRule>
  </conditionalFormatting>
  <conditionalFormatting sqref="AB21">
    <cfRule type="expression" dxfId="230" priority="1086" stopIfTrue="1">
      <formula>$AA$20&gt;0</formula>
    </cfRule>
    <cfRule type="expression" dxfId="229" priority="1087" stopIfTrue="1">
      <formula>AA21=0</formula>
    </cfRule>
  </conditionalFormatting>
  <conditionalFormatting sqref="AB25">
    <cfRule type="expression" dxfId="228" priority="1553" stopIfTrue="1">
      <formula>AA373=0</formula>
    </cfRule>
  </conditionalFormatting>
  <conditionalFormatting sqref="AB26">
    <cfRule type="expression" dxfId="227" priority="722" stopIfTrue="1">
      <formula>AA26=0</formula>
    </cfRule>
    <cfRule type="expression" dxfId="226" priority="721" stopIfTrue="1">
      <formula>AA28&gt;0</formula>
    </cfRule>
  </conditionalFormatting>
  <conditionalFormatting sqref="AB27">
    <cfRule type="expression" dxfId="225" priority="723" stopIfTrue="1">
      <formula>AA28&gt;0</formula>
    </cfRule>
    <cfRule type="expression" dxfId="224" priority="724" stopIfTrue="1">
      <formula>AA27=0</formula>
    </cfRule>
  </conditionalFormatting>
  <conditionalFormatting sqref="AB28">
    <cfRule type="expression" dxfId="223" priority="725" stopIfTrue="1">
      <formula>SUM(AA26:AA27)&gt;0</formula>
    </cfRule>
  </conditionalFormatting>
  <conditionalFormatting sqref="AB28:AB29">
    <cfRule type="expression" dxfId="222" priority="726" stopIfTrue="1">
      <formula>AA28=0</formula>
    </cfRule>
  </conditionalFormatting>
  <conditionalFormatting sqref="AB33:AB36">
    <cfRule type="expression" dxfId="221" priority="510" stopIfTrue="1">
      <formula>AA33=0</formula>
    </cfRule>
  </conditionalFormatting>
  <conditionalFormatting sqref="AB40">
    <cfRule type="expression" dxfId="220" priority="1083" stopIfTrue="1">
      <formula>$AA$40=0</formula>
    </cfRule>
  </conditionalFormatting>
  <conditionalFormatting sqref="AB41">
    <cfRule type="expression" dxfId="219" priority="509" stopIfTrue="1">
      <formula>$AA$41=0</formula>
    </cfRule>
  </conditionalFormatting>
  <conditionalFormatting sqref="AB45:AB52">
    <cfRule type="expression" dxfId="218" priority="497" stopIfTrue="1">
      <formula>AA45=0</formula>
    </cfRule>
  </conditionalFormatting>
  <conditionalFormatting sqref="AB56:AB66">
    <cfRule type="expression" dxfId="217" priority="248" stopIfTrue="1">
      <formula>AA56=0</formula>
    </cfRule>
  </conditionalFormatting>
  <conditionalFormatting sqref="AB71:AB74 AB76:AB79 AB158:AB163">
    <cfRule type="expression" dxfId="216" priority="1071" stopIfTrue="1">
      <formula>AA71=0</formula>
    </cfRule>
  </conditionalFormatting>
  <conditionalFormatting sqref="AB83:AB84">
    <cfRule type="expression" dxfId="215" priority="1062" stopIfTrue="1">
      <formula>AA83=0</formula>
    </cfRule>
  </conditionalFormatting>
  <conditionalFormatting sqref="AB91:AB95 AB98:AB100 AB102:AB103 AB105">
    <cfRule type="expression" dxfId="214" priority="704" stopIfTrue="1">
      <formula>AA91=0</formula>
    </cfRule>
  </conditionalFormatting>
  <conditionalFormatting sqref="AB110:AB115">
    <cfRule type="expression" dxfId="213" priority="485" stopIfTrue="1">
      <formula>AA110=0</formula>
    </cfRule>
  </conditionalFormatting>
  <conditionalFormatting sqref="AB116">
    <cfRule type="expression" dxfId="212" priority="790" stopIfTrue="1">
      <formula>AA117&gt;0</formula>
    </cfRule>
    <cfRule type="expression" dxfId="211" priority="791" stopIfTrue="1">
      <formula>AA116=0</formula>
    </cfRule>
  </conditionalFormatting>
  <conditionalFormatting sqref="AB117">
    <cfRule type="expression" dxfId="210" priority="2" stopIfTrue="1">
      <formula>$AA$117=0</formula>
    </cfRule>
    <cfRule type="expression" dxfId="209" priority="1" stopIfTrue="1">
      <formula>AA116&gt;0</formula>
    </cfRule>
  </conditionalFormatting>
  <conditionalFormatting sqref="AB125:AB132">
    <cfRule type="expression" dxfId="208" priority="868" stopIfTrue="1">
      <formula>AA125=0</formula>
    </cfRule>
  </conditionalFormatting>
  <conditionalFormatting sqref="AB136:AB138">
    <cfRule type="expression" dxfId="207" priority="84" stopIfTrue="1">
      <formula>AA136=0</formula>
    </cfRule>
  </conditionalFormatting>
  <conditionalFormatting sqref="AB138">
    <cfRule type="expression" dxfId="206" priority="83" stopIfTrue="1">
      <formula>AA139&gt;0</formula>
    </cfRule>
  </conditionalFormatting>
  <conditionalFormatting sqref="AB138:AB139">
    <cfRule type="expression" dxfId="205" priority="79">
      <formula>SUM($AA$138:$AA$139)&gt;0</formula>
    </cfRule>
  </conditionalFormatting>
  <conditionalFormatting sqref="AB139">
    <cfRule type="expression" dxfId="204" priority="85" stopIfTrue="1">
      <formula>AA138&gt;0</formula>
    </cfRule>
  </conditionalFormatting>
  <conditionalFormatting sqref="AB139:AB141 AB6:AB16 AB86 AB118:AB120 AB558:AB564 AB570:AB571">
    <cfRule type="expression" dxfId="203" priority="518" stopIfTrue="1">
      <formula>AA6=0</formula>
    </cfRule>
  </conditionalFormatting>
  <conditionalFormatting sqref="AB145">
    <cfRule type="expression" dxfId="202" priority="482" stopIfTrue="1">
      <formula>AA145=0</formula>
    </cfRule>
  </conditionalFormatting>
  <conditionalFormatting sqref="AB150:AB154">
    <cfRule type="expression" dxfId="201" priority="477" stopIfTrue="1">
      <formula>AA150=0</formula>
    </cfRule>
  </conditionalFormatting>
  <conditionalFormatting sqref="AB168:AB170">
    <cfRule type="expression" dxfId="200" priority="244" stopIfTrue="1">
      <formula>AA168=0</formula>
    </cfRule>
  </conditionalFormatting>
  <conditionalFormatting sqref="AB173">
    <cfRule type="expression" dxfId="199" priority="474" stopIfTrue="1">
      <formula>AA173=0</formula>
    </cfRule>
  </conditionalFormatting>
  <conditionalFormatting sqref="AB175">
    <cfRule type="expression" dxfId="198" priority="473" stopIfTrue="1">
      <formula>AA175=0</formula>
    </cfRule>
  </conditionalFormatting>
  <conditionalFormatting sqref="AB177">
    <cfRule type="expression" dxfId="197" priority="472" stopIfTrue="1">
      <formula>AA177=0</formula>
    </cfRule>
  </conditionalFormatting>
  <conditionalFormatting sqref="AB179:AB180">
    <cfRule type="expression" dxfId="196" priority="232" stopIfTrue="1">
      <formula>AA179=0</formula>
    </cfRule>
  </conditionalFormatting>
  <conditionalFormatting sqref="AB182:AB183">
    <cfRule type="expression" dxfId="195" priority="240" stopIfTrue="1">
      <formula>AA182=0</formula>
    </cfRule>
  </conditionalFormatting>
  <conditionalFormatting sqref="AB188:AB193">
    <cfRule type="expression" dxfId="194" priority="464" stopIfTrue="1">
      <formula>AA188=0</formula>
    </cfRule>
  </conditionalFormatting>
  <conditionalFormatting sqref="AB198:AB201">
    <cfRule type="expression" dxfId="193" priority="109" stopIfTrue="1">
      <formula>AA198=0</formula>
    </cfRule>
  </conditionalFormatting>
  <conditionalFormatting sqref="AB206:AB207">
    <cfRule type="expression" dxfId="192" priority="1005" stopIfTrue="1">
      <formula>AA206=0</formula>
    </cfRule>
  </conditionalFormatting>
  <conditionalFormatting sqref="AB210">
    <cfRule type="expression" dxfId="191" priority="1045" stopIfTrue="1">
      <formula>AA210=0</formula>
    </cfRule>
  </conditionalFormatting>
  <conditionalFormatting sqref="AB212">
    <cfRule type="expression" dxfId="190" priority="1053" stopIfTrue="1">
      <formula>AA212=0</formula>
    </cfRule>
  </conditionalFormatting>
  <conditionalFormatting sqref="AB214:AB219">
    <cfRule type="expression" dxfId="189" priority="1017" stopIfTrue="1">
      <formula>AA214=0</formula>
    </cfRule>
  </conditionalFormatting>
  <conditionalFormatting sqref="AB221:AB223">
    <cfRule type="expression" dxfId="188" priority="1001" stopIfTrue="1">
      <formula>AA221=0</formula>
    </cfRule>
  </conditionalFormatting>
  <conditionalFormatting sqref="AB228">
    <cfRule type="expression" dxfId="187" priority="462" stopIfTrue="1">
      <formula>AA228=0</formula>
    </cfRule>
  </conditionalFormatting>
  <conditionalFormatting sqref="AB230">
    <cfRule type="expression" dxfId="186" priority="461" stopIfTrue="1">
      <formula>AA230=0</formula>
    </cfRule>
  </conditionalFormatting>
  <conditionalFormatting sqref="AB232:AB234">
    <cfRule type="expression" dxfId="185" priority="291" stopIfTrue="1">
      <formula>SUM($AA$232:$AA$234)&gt;0</formula>
    </cfRule>
    <cfRule type="expression" dxfId="184" priority="1097" stopIfTrue="1">
      <formula>AA232=0</formula>
    </cfRule>
  </conditionalFormatting>
  <conditionalFormatting sqref="AB236">
    <cfRule type="expression" dxfId="183" priority="687" stopIfTrue="1">
      <formula>AA236=0</formula>
    </cfRule>
  </conditionalFormatting>
  <conditionalFormatting sqref="AB239:AB241">
    <cfRule type="expression" dxfId="182" priority="673" stopIfTrue="1">
      <formula>AA239=0</formula>
    </cfRule>
  </conditionalFormatting>
  <conditionalFormatting sqref="AB243:AB245">
    <cfRule type="expression" dxfId="181" priority="660" stopIfTrue="1">
      <formula>AA243=0</formula>
    </cfRule>
  </conditionalFormatting>
  <conditionalFormatting sqref="AB250">
    <cfRule type="expression" dxfId="180" priority="460" stopIfTrue="1">
      <formula>AA250=0</formula>
    </cfRule>
  </conditionalFormatting>
  <conditionalFormatting sqref="AB252">
    <cfRule type="expression" dxfId="179" priority="459" stopIfTrue="1">
      <formula>AA252=0</formula>
    </cfRule>
  </conditionalFormatting>
  <conditionalFormatting sqref="AB255:AB259">
    <cfRule type="expression" dxfId="178" priority="636" stopIfTrue="1">
      <formula>AA255=0</formula>
    </cfRule>
  </conditionalFormatting>
  <conditionalFormatting sqref="AB263:AB264">
    <cfRule type="expression" dxfId="177" priority="457" stopIfTrue="1">
      <formula>AA263=0</formula>
    </cfRule>
  </conditionalFormatting>
  <conditionalFormatting sqref="AB268">
    <cfRule type="expression" dxfId="176" priority="456" stopIfTrue="1">
      <formula>AA268=0</formula>
    </cfRule>
  </conditionalFormatting>
  <conditionalFormatting sqref="AB270:AB272">
    <cfRule type="expression" dxfId="175" priority="311" stopIfTrue="1">
      <formula>SUM($AA$270:$AA$272)&gt;0</formula>
    </cfRule>
    <cfRule type="expression" dxfId="174" priority="312" stopIfTrue="1">
      <formula>AA270=0</formula>
    </cfRule>
  </conditionalFormatting>
  <conditionalFormatting sqref="AB277">
    <cfRule type="expression" dxfId="173" priority="454" stopIfTrue="1">
      <formula>AA277=0</formula>
    </cfRule>
  </conditionalFormatting>
  <conditionalFormatting sqref="AB278">
    <cfRule type="expression" dxfId="172" priority="1435" stopIfTrue="1">
      <formula>AA278=0</formula>
    </cfRule>
    <cfRule type="expression" dxfId="171" priority="1434" stopIfTrue="1">
      <formula>SUM(#REF!)&gt;0</formula>
    </cfRule>
  </conditionalFormatting>
  <conditionalFormatting sqref="AB279">
    <cfRule type="expression" dxfId="170" priority="451" stopIfTrue="1">
      <formula>AA279=0</formula>
    </cfRule>
  </conditionalFormatting>
  <conditionalFormatting sqref="AB282">
    <cfRule type="expression" dxfId="169" priority="450" stopIfTrue="1">
      <formula>AA282=0</formula>
    </cfRule>
  </conditionalFormatting>
  <conditionalFormatting sqref="AB284:AB288">
    <cfRule type="expression" dxfId="168" priority="310" stopIfTrue="1">
      <formula>SUM($AA$284:$AA$288)&gt;0</formula>
    </cfRule>
    <cfRule type="expression" dxfId="167" priority="449" stopIfTrue="1">
      <formula>AA284=0</formula>
    </cfRule>
  </conditionalFormatting>
  <conditionalFormatting sqref="AB289">
    <cfRule type="expression" dxfId="166" priority="619" stopIfTrue="1">
      <formula>AA289=0</formula>
    </cfRule>
    <cfRule type="expression" dxfId="165" priority="618" stopIfTrue="1">
      <formula>AA290&gt;0</formula>
    </cfRule>
  </conditionalFormatting>
  <conditionalFormatting sqref="AB290">
    <cfRule type="expression" dxfId="164" priority="621" stopIfTrue="1">
      <formula>AA290=0</formula>
    </cfRule>
    <cfRule type="expression" dxfId="163" priority="620" stopIfTrue="1">
      <formula>AA289&gt;0</formula>
    </cfRule>
  </conditionalFormatting>
  <conditionalFormatting sqref="AB292">
    <cfRule type="expression" dxfId="162" priority="611" stopIfTrue="1">
      <formula>AA292=0</formula>
    </cfRule>
  </conditionalFormatting>
  <conditionalFormatting sqref="AB294:AB302">
    <cfRule type="expression" dxfId="161" priority="317" stopIfTrue="1">
      <formula>SUM($AA$294:$AA$302)&gt;0</formula>
    </cfRule>
    <cfRule type="expression" dxfId="160" priority="319" stopIfTrue="1">
      <formula>AA294=0</formula>
    </cfRule>
  </conditionalFormatting>
  <conditionalFormatting sqref="AB303:AB304">
    <cfRule type="expression" dxfId="159" priority="316" stopIfTrue="1">
      <formula>AA303=0</formula>
    </cfRule>
  </conditionalFormatting>
  <conditionalFormatting sqref="AB306:AB314">
    <cfRule type="expression" dxfId="158" priority="304" stopIfTrue="1">
      <formula>SUM($AA$306:$AA$314)&gt;0</formula>
    </cfRule>
  </conditionalFormatting>
  <conditionalFormatting sqref="AB306:AB315">
    <cfRule type="expression" dxfId="157" priority="305" stopIfTrue="1">
      <formula>AA306=0</formula>
    </cfRule>
  </conditionalFormatting>
  <conditionalFormatting sqref="AB317">
    <cfRule type="expression" dxfId="156" priority="590" stopIfTrue="1">
      <formula>AA317=0</formula>
    </cfRule>
  </conditionalFormatting>
  <conditionalFormatting sqref="AB319:AB324">
    <cfRule type="expression" dxfId="155" priority="329" stopIfTrue="1">
      <formula>AA319=0</formula>
    </cfRule>
    <cfRule type="expression" dxfId="154" priority="301" stopIfTrue="1">
      <formula>SUM($AA$319:$AA$324)&gt;0</formula>
    </cfRule>
  </conditionalFormatting>
  <conditionalFormatting sqref="AB325">
    <cfRule type="expression" dxfId="153" priority="302" stopIfTrue="1">
      <formula>AA325=0</formula>
    </cfRule>
  </conditionalFormatting>
  <conditionalFormatting sqref="AB326">
    <cfRule type="expression" dxfId="152" priority="574" stopIfTrue="1">
      <formula>AA326=0</formula>
    </cfRule>
  </conditionalFormatting>
  <conditionalFormatting sqref="AB328:AB333">
    <cfRule type="expression" dxfId="151" priority="447" stopIfTrue="1">
      <formula>AA328=0</formula>
    </cfRule>
    <cfRule type="expression" dxfId="150" priority="299" stopIfTrue="1">
      <formula>SUM($AA$328:$AA$333)&gt;0</formula>
    </cfRule>
  </conditionalFormatting>
  <conditionalFormatting sqref="AB334">
    <cfRule type="expression" dxfId="149" priority="298" stopIfTrue="1">
      <formula>AA334=0</formula>
    </cfRule>
  </conditionalFormatting>
  <conditionalFormatting sqref="AB335">
    <cfRule type="expression" dxfId="148" priority="566" stopIfTrue="1">
      <formula>AA335=0</formula>
    </cfRule>
  </conditionalFormatting>
  <conditionalFormatting sqref="AB337:AB339">
    <cfRule type="expression" dxfId="147" priority="446" stopIfTrue="1">
      <formula>AA337=0</formula>
    </cfRule>
    <cfRule type="expression" dxfId="146" priority="296" stopIfTrue="1">
      <formula>SUM($AA$337:$AA$339)&gt;0</formula>
    </cfRule>
  </conditionalFormatting>
  <conditionalFormatting sqref="AB340:AB341">
    <cfRule type="expression" dxfId="145" priority="294" stopIfTrue="1">
      <formula>AA340=0</formula>
    </cfRule>
  </conditionalFormatting>
  <conditionalFormatting sqref="AB342">
    <cfRule type="expression" dxfId="144" priority="159" stopIfTrue="1">
      <formula>AA342=0</formula>
    </cfRule>
  </conditionalFormatting>
  <conditionalFormatting sqref="AB348">
    <cfRule type="expression" dxfId="143" priority="167" stopIfTrue="1">
      <formula>AA348=0</formula>
    </cfRule>
  </conditionalFormatting>
  <conditionalFormatting sqref="AB350">
    <cfRule type="expression" dxfId="142" priority="163" stopIfTrue="1">
      <formula>AA350=0</formula>
    </cfRule>
  </conditionalFormatting>
  <conditionalFormatting sqref="AB352">
    <cfRule type="expression" dxfId="141" priority="195" stopIfTrue="1">
      <formula>AA352=0</formula>
    </cfRule>
  </conditionalFormatting>
  <conditionalFormatting sqref="AB354:AB355">
    <cfRule type="expression" dxfId="140" priority="171" stopIfTrue="1">
      <formula>AA354=0</formula>
    </cfRule>
  </conditionalFormatting>
  <conditionalFormatting sqref="AB359">
    <cfRule type="expression" dxfId="139" priority="445" stopIfTrue="1">
      <formula>AA359=0</formula>
    </cfRule>
  </conditionalFormatting>
  <conditionalFormatting sqref="AB363">
    <cfRule type="expression" dxfId="138" priority="444" stopIfTrue="1">
      <formula>AA363=0</formula>
    </cfRule>
  </conditionalFormatting>
  <conditionalFormatting sqref="AB368">
    <cfRule type="expression" dxfId="137" priority="34">
      <formula>SUM($AA371:$AA372)&gt;0</formula>
    </cfRule>
  </conditionalFormatting>
  <conditionalFormatting sqref="AB368:AB369 AB371:AB373 AB375:AB376">
    <cfRule type="expression" dxfId="136" priority="28">
      <formula>$AA$377&gt;0</formula>
    </cfRule>
  </conditionalFormatting>
  <conditionalFormatting sqref="AB368:AB369">
    <cfRule type="expression" dxfId="135" priority="37">
      <formula>AA368=0</formula>
    </cfRule>
  </conditionalFormatting>
  <conditionalFormatting sqref="AB369">
    <cfRule type="expression" dxfId="134" priority="24">
      <formula>SUM($AA$371:$AA$372)&gt;0</formula>
    </cfRule>
  </conditionalFormatting>
  <conditionalFormatting sqref="AB371:AB372">
    <cfRule type="expression" dxfId="133" priority="35">
      <formula>SUM($AA$368:$AA$369)&gt;0</formula>
    </cfRule>
  </conditionalFormatting>
  <conditionalFormatting sqref="AB371:AB373">
    <cfRule type="expression" dxfId="132" priority="36">
      <formula>AA371=0</formula>
    </cfRule>
  </conditionalFormatting>
  <conditionalFormatting sqref="AB375:AB377">
    <cfRule type="expression" dxfId="131" priority="30">
      <formula>AA375=0</formula>
    </cfRule>
  </conditionalFormatting>
  <conditionalFormatting sqref="AB377">
    <cfRule type="expression" dxfId="130" priority="29">
      <formula>SUM(AA368:AA376)</formula>
    </cfRule>
  </conditionalFormatting>
  <conditionalFormatting sqref="AB378">
    <cfRule type="expression" dxfId="129" priority="22">
      <formula>$AC$378&gt;0</formula>
    </cfRule>
  </conditionalFormatting>
  <conditionalFormatting sqref="AB381:AB382">
    <cfRule type="expression" dxfId="128" priority="810" stopIfTrue="1">
      <formula>AA381=0</formula>
    </cfRule>
  </conditionalFormatting>
  <conditionalFormatting sqref="AB387:AB389">
    <cfRule type="expression" dxfId="127" priority="441" stopIfTrue="1">
      <formula>AA387=0</formula>
    </cfRule>
  </conditionalFormatting>
  <conditionalFormatting sqref="AB391:AB395">
    <cfRule type="expression" dxfId="126" priority="130" stopIfTrue="1">
      <formula>AA391=0</formula>
    </cfRule>
  </conditionalFormatting>
  <conditionalFormatting sqref="AB400">
    <cfRule type="expression" dxfId="125" priority="225" stopIfTrue="1">
      <formula>AA400=0</formula>
    </cfRule>
  </conditionalFormatting>
  <conditionalFormatting sqref="AB405">
    <cfRule type="expression" dxfId="124" priority="762" stopIfTrue="1">
      <formula>AA405=0</formula>
    </cfRule>
    <cfRule type="expression" dxfId="123" priority="761" stopIfTrue="1">
      <formula>SUM(AA406:AA407)&gt;0</formula>
    </cfRule>
  </conditionalFormatting>
  <conditionalFormatting sqref="AB406">
    <cfRule type="expression" dxfId="122" priority="768" stopIfTrue="1">
      <formula>AA406=0</formula>
    </cfRule>
    <cfRule type="expression" dxfId="121" priority="767" stopIfTrue="1">
      <formula>SUM(AA405,AA407)&gt;0</formula>
    </cfRule>
  </conditionalFormatting>
  <conditionalFormatting sqref="AB407">
    <cfRule type="expression" dxfId="120" priority="765" stopIfTrue="1">
      <formula>AA407=0</formula>
    </cfRule>
    <cfRule type="expression" dxfId="119" priority="764" stopIfTrue="1">
      <formula>SUM(AA405:AA406)&gt;0</formula>
    </cfRule>
  </conditionalFormatting>
  <conditionalFormatting sqref="AB411">
    <cfRule type="expression" dxfId="118" priority="437" stopIfTrue="1">
      <formula>AA411=0</formula>
    </cfRule>
  </conditionalFormatting>
  <conditionalFormatting sqref="AB415:AB419">
    <cfRule type="expression" dxfId="117" priority="432" stopIfTrue="1">
      <formula>AA415=0</formula>
    </cfRule>
  </conditionalFormatting>
  <conditionalFormatting sqref="AB423:AB426">
    <cfRule type="expression" dxfId="116" priority="428" stopIfTrue="1">
      <formula>AA423=0</formula>
    </cfRule>
  </conditionalFormatting>
  <conditionalFormatting sqref="AB431">
    <cfRule type="expression" dxfId="115" priority="1127" stopIfTrue="1">
      <formula>AA443&gt;0</formula>
    </cfRule>
    <cfRule type="expression" dxfId="114" priority="1128" stopIfTrue="1">
      <formula>AA431=0</formula>
    </cfRule>
  </conditionalFormatting>
  <conditionalFormatting sqref="AB432">
    <cfRule type="expression" dxfId="113" priority="699" stopIfTrue="1">
      <formula>$AA$443&gt;0</formula>
    </cfRule>
    <cfRule type="expression" dxfId="112" priority="700" stopIfTrue="1">
      <formula>AA432=0</formula>
    </cfRule>
  </conditionalFormatting>
  <conditionalFormatting sqref="AB434">
    <cfRule type="expression" dxfId="111" priority="554" stopIfTrue="1">
      <formula>AA434=0</formula>
    </cfRule>
    <cfRule type="expression" dxfId="110" priority="553" stopIfTrue="1">
      <formula>$AA$443&gt;0</formula>
    </cfRule>
  </conditionalFormatting>
  <conditionalFormatting sqref="AB436:AB437">
    <cfRule type="expression" dxfId="109" priority="550" stopIfTrue="1">
      <formula>AA436=0</formula>
    </cfRule>
    <cfRule type="expression" dxfId="108" priority="549" stopIfTrue="1">
      <formula>$AA$443&gt;0</formula>
    </cfRule>
  </conditionalFormatting>
  <conditionalFormatting sqref="AB439:AB441">
    <cfRule type="expression" dxfId="107" priority="544" stopIfTrue="1">
      <formula>AA439=0</formula>
    </cfRule>
    <cfRule type="expression" dxfId="106" priority="543" stopIfTrue="1">
      <formula>$AA$443&gt;0</formula>
    </cfRule>
  </conditionalFormatting>
  <conditionalFormatting sqref="AB443">
    <cfRule type="expression" dxfId="105" priority="1306" stopIfTrue="1">
      <formula>SUM($AA$431:$AA$441)&gt;0</formula>
    </cfRule>
    <cfRule type="expression" dxfId="104" priority="1307" stopIfTrue="1">
      <formula>AA443=0</formula>
    </cfRule>
  </conditionalFormatting>
  <conditionalFormatting sqref="AB447:AB450">
    <cfRule type="expression" dxfId="103" priority="424" stopIfTrue="1">
      <formula>AA447=0</formula>
    </cfRule>
  </conditionalFormatting>
  <conditionalFormatting sqref="AB455:AB457">
    <cfRule type="expression" dxfId="102" priority="421" stopIfTrue="1">
      <formula>AA455=0</formula>
    </cfRule>
  </conditionalFormatting>
  <conditionalFormatting sqref="AB459">
    <cfRule type="expression" dxfId="101" priority="1420" stopIfTrue="1">
      <formula>SUM(AA460:AA460)&gt;0</formula>
    </cfRule>
    <cfRule type="expression" dxfId="100" priority="1421" stopIfTrue="1">
      <formula>AA459=0</formula>
    </cfRule>
  </conditionalFormatting>
  <conditionalFormatting sqref="AB460">
    <cfRule type="expression" dxfId="99" priority="1422" stopIfTrue="1">
      <formula>SUM(AA459)&gt;0</formula>
    </cfRule>
    <cfRule type="expression" dxfId="98" priority="1423" stopIfTrue="1">
      <formula>AA460=0</formula>
    </cfRule>
  </conditionalFormatting>
  <conditionalFormatting sqref="AB461">
    <cfRule type="expression" dxfId="97" priority="103" stopIfTrue="1">
      <formula>AA461=0</formula>
    </cfRule>
  </conditionalFormatting>
  <conditionalFormatting sqref="AB466:AB472">
    <cfRule type="expression" dxfId="96" priority="417" stopIfTrue="1">
      <formula>AA466=0</formula>
    </cfRule>
  </conditionalFormatting>
  <conditionalFormatting sqref="AB474">
    <cfRule type="expression" dxfId="95" priority="694" stopIfTrue="1">
      <formula>AA474=0</formula>
    </cfRule>
    <cfRule type="expression" dxfId="94" priority="539" stopIfTrue="1">
      <formula>SUM(AA475:AA476)&gt;0</formula>
    </cfRule>
  </conditionalFormatting>
  <conditionalFormatting sqref="AB475">
    <cfRule type="expression" dxfId="93" priority="538" stopIfTrue="1">
      <formula>AA475=0</formula>
    </cfRule>
    <cfRule type="expression" dxfId="92" priority="537" stopIfTrue="1">
      <formula>SUM(AA474,AA476)&gt;0</formula>
    </cfRule>
  </conditionalFormatting>
  <conditionalFormatting sqref="AB476">
    <cfRule type="expression" dxfId="91" priority="535" stopIfTrue="1">
      <formula>SUM(AA474:AA475)&gt;0</formula>
    </cfRule>
    <cfRule type="expression" dxfId="90" priority="536" stopIfTrue="1">
      <formula>$AA$476=0</formula>
    </cfRule>
  </conditionalFormatting>
  <conditionalFormatting sqref="AB481:AB486">
    <cfRule type="expression" dxfId="89" priority="411" stopIfTrue="1">
      <formula>AA481=0</formula>
    </cfRule>
  </conditionalFormatting>
  <conditionalFormatting sqref="AB490:AB497">
    <cfRule type="expression" dxfId="88" priority="403" stopIfTrue="1">
      <formula>AA490=0</formula>
    </cfRule>
  </conditionalFormatting>
  <conditionalFormatting sqref="AB501:AB508">
    <cfRule type="expression" dxfId="87" priority="395" stopIfTrue="1">
      <formula>AA501=0</formula>
    </cfRule>
  </conditionalFormatting>
  <conditionalFormatting sqref="AB509">
    <cfRule type="expression" dxfId="86" priority="1088" stopIfTrue="1">
      <formula>$AA$510&gt;0</formula>
    </cfRule>
    <cfRule type="expression" dxfId="85" priority="1089" stopIfTrue="1">
      <formula>AA509=0</formula>
    </cfRule>
  </conditionalFormatting>
  <conditionalFormatting sqref="AB510">
    <cfRule type="expression" dxfId="84" priority="1090" stopIfTrue="1">
      <formula>$AA$509&gt;0</formula>
    </cfRule>
    <cfRule type="expression" dxfId="83" priority="1091" stopIfTrue="1">
      <formula>AA510=0</formula>
    </cfRule>
  </conditionalFormatting>
  <conditionalFormatting sqref="AB514:AB519">
    <cfRule type="expression" dxfId="82" priority="389" stopIfTrue="1">
      <formula>AA514=0</formula>
    </cfRule>
  </conditionalFormatting>
  <conditionalFormatting sqref="AB524">
    <cfRule type="expression" dxfId="81" priority="1141" stopIfTrue="1">
      <formula>SUM(AA528:AA530)&gt;0</formula>
    </cfRule>
    <cfRule type="expression" dxfId="80" priority="1142" stopIfTrue="1">
      <formula>AA524=0</formula>
    </cfRule>
  </conditionalFormatting>
  <conditionalFormatting sqref="AB525">
    <cfRule type="expression" dxfId="79" priority="1114" stopIfTrue="1">
      <formula>SUM(AA528:AA530)&gt;0</formula>
    </cfRule>
    <cfRule type="expression" dxfId="78" priority="1115" stopIfTrue="1">
      <formula>AA525=0</formula>
    </cfRule>
  </conditionalFormatting>
  <conditionalFormatting sqref="AB526">
    <cfRule type="expression" dxfId="77" priority="1116" stopIfTrue="1">
      <formula>SUM(AA528:AA530)&gt;0</formula>
    </cfRule>
    <cfRule type="expression" dxfId="76" priority="1117" stopIfTrue="1">
      <formula>AA526=0</formula>
    </cfRule>
  </conditionalFormatting>
  <conditionalFormatting sqref="AB528">
    <cfRule type="expression" dxfId="75" priority="1119" stopIfTrue="1">
      <formula>AA528=0</formula>
    </cfRule>
    <cfRule type="expression" dxfId="74" priority="1118" stopIfTrue="1">
      <formula>SUM(AA524:AA526)&gt;0</formula>
    </cfRule>
  </conditionalFormatting>
  <conditionalFormatting sqref="AB529">
    <cfRule type="expression" dxfId="73" priority="1120" stopIfTrue="1">
      <formula>SUM(AA524:AA526)&gt;0</formula>
    </cfRule>
    <cfRule type="expression" dxfId="72" priority="1121" stopIfTrue="1">
      <formula>AA529=0</formula>
    </cfRule>
  </conditionalFormatting>
  <conditionalFormatting sqref="AB530">
    <cfRule type="expression" dxfId="71" priority="1122" stopIfTrue="1">
      <formula>SUM(AA524:AA526)&gt;0</formula>
    </cfRule>
    <cfRule type="expression" dxfId="70" priority="1123" stopIfTrue="1">
      <formula>AA530=0</formula>
    </cfRule>
  </conditionalFormatting>
  <conditionalFormatting sqref="AB531:AB534">
    <cfRule type="expression" dxfId="69" priority="385" stopIfTrue="1">
      <formula>AA531=0</formula>
    </cfRule>
  </conditionalFormatting>
  <conditionalFormatting sqref="AB539">
    <cfRule type="expression" dxfId="68" priority="1093" stopIfTrue="1">
      <formula>AA539=0</formula>
    </cfRule>
    <cfRule type="expression" dxfId="67" priority="1092" stopIfTrue="1">
      <formula>SUM($AA$541:$AA$543)&gt;0</formula>
    </cfRule>
  </conditionalFormatting>
  <conditionalFormatting sqref="AB541:AB543">
    <cfRule type="expression" dxfId="66" priority="1095" stopIfTrue="1">
      <formula>AA541=0</formula>
    </cfRule>
    <cfRule type="expression" dxfId="65" priority="1094" stopIfTrue="1">
      <formula>$AA$539&gt;0</formula>
    </cfRule>
  </conditionalFormatting>
  <conditionalFormatting sqref="AB547:AB554">
    <cfRule type="expression" dxfId="64" priority="383" stopIfTrue="1">
      <formula>AA547=0</formula>
    </cfRule>
  </conditionalFormatting>
  <conditionalFormatting sqref="AB565">
    <cfRule type="expression" dxfId="63" priority="863" stopIfTrue="1">
      <formula>AA565=0</formula>
    </cfRule>
    <cfRule type="expression" dxfId="62" priority="862" stopIfTrue="1">
      <formula>AA567&gt;0</formula>
    </cfRule>
  </conditionalFormatting>
  <conditionalFormatting sqref="AB566">
    <cfRule type="expression" dxfId="61" priority="864" stopIfTrue="1">
      <formula>AA567&gt;0</formula>
    </cfRule>
    <cfRule type="expression" dxfId="60" priority="865" stopIfTrue="1">
      <formula>AA566=0</formula>
    </cfRule>
  </conditionalFormatting>
  <conditionalFormatting sqref="AB567">
    <cfRule type="expression" dxfId="59" priority="866" stopIfTrue="1">
      <formula>SUM($AA$565:$AA$566)&gt;0</formula>
    </cfRule>
  </conditionalFormatting>
  <conditionalFormatting sqref="AB567:AB569">
    <cfRule type="expression" dxfId="58" priority="867" stopIfTrue="1">
      <formula>AA567=0</formula>
    </cfRule>
  </conditionalFormatting>
  <conditionalFormatting sqref="AB575:AB580">
    <cfRule type="expression" dxfId="57" priority="373" stopIfTrue="1">
      <formula>AA575=0</formula>
    </cfRule>
  </conditionalFormatting>
  <conditionalFormatting sqref="AB585:AB587">
    <cfRule type="expression" dxfId="56" priority="372" stopIfTrue="1">
      <formula>AA585=0</formula>
    </cfRule>
  </conditionalFormatting>
  <conditionalFormatting sqref="AB589:AB590">
    <cfRule type="expression" dxfId="55" priority="213" stopIfTrue="1">
      <formula>AND(COUNTIF($D$589:$W$589,"s"),COUNTIF($D$590:$W$590,"a"))</formula>
    </cfRule>
  </conditionalFormatting>
  <conditionalFormatting sqref="AB589:AB591">
    <cfRule type="expression" dxfId="54" priority="220" stopIfTrue="1">
      <formula>AA589=0</formula>
    </cfRule>
  </conditionalFormatting>
  <conditionalFormatting sqref="AB593:AB595">
    <cfRule type="expression" dxfId="53" priority="216" stopIfTrue="1">
      <formula>AA593=0</formula>
    </cfRule>
  </conditionalFormatting>
  <conditionalFormatting sqref="AB600:AB609">
    <cfRule type="expression" dxfId="52" priority="366" stopIfTrue="1">
      <formula>AA600=0</formula>
    </cfRule>
  </conditionalFormatting>
  <conditionalFormatting sqref="AC378">
    <cfRule type="cellIs" dxfId="51" priority="23" operator="greaterThan">
      <formula>0</formula>
    </cfRule>
  </conditionalFormatting>
  <conditionalFormatting sqref="AD5:AD95 AD105:AD166 AD221:AD429 AD537:AD583">
    <cfRule type="cellIs" dxfId="50" priority="251" stopIfTrue="1" operator="equal">
      <formula>"a"</formula>
    </cfRule>
  </conditionalFormatting>
  <conditionalFormatting sqref="AD98:AD100 AD102:AD103">
    <cfRule type="cellIs" dxfId="49" priority="708" stopIfTrue="1" operator="equal">
      <formula>"a"</formula>
    </cfRule>
  </conditionalFormatting>
  <conditionalFormatting sqref="AD168:AD170">
    <cfRule type="cellIs" dxfId="48" priority="245" stopIfTrue="1" operator="equal">
      <formula>"a"</formula>
    </cfRule>
  </conditionalFormatting>
  <conditionalFormatting sqref="AD173 AD175 AD177 AD212 AD434 AD436:AD437">
    <cfRule type="cellIs" dxfId="47" priority="1124" stopIfTrue="1" operator="equal">
      <formula>"a"</formula>
    </cfRule>
  </conditionalFormatting>
  <conditionalFormatting sqref="AD179:AD180">
    <cfRule type="cellIs" dxfId="46" priority="233" stopIfTrue="1" operator="equal">
      <formula>"a"</formula>
    </cfRule>
  </conditionalFormatting>
  <conditionalFormatting sqref="AD182:AD204">
    <cfRule type="cellIs" dxfId="45" priority="110" stopIfTrue="1" operator="equal">
      <formula>"a"</formula>
    </cfRule>
  </conditionalFormatting>
  <conditionalFormatting sqref="AD206:AD207">
    <cfRule type="cellIs" dxfId="44" priority="1006" stopIfTrue="1" operator="equal">
      <formula>"a"</formula>
    </cfRule>
  </conditionalFormatting>
  <conditionalFormatting sqref="AD210">
    <cfRule type="cellIs" dxfId="43" priority="1046" stopIfTrue="1" operator="equal">
      <formula>"a"</formula>
    </cfRule>
  </conditionalFormatting>
  <conditionalFormatting sqref="AD214:AD219">
    <cfRule type="cellIs" dxfId="42" priority="1018" stopIfTrue="1" operator="equal">
      <formula>"a"</formula>
    </cfRule>
  </conditionalFormatting>
  <conditionalFormatting sqref="AD431:AD432">
    <cfRule type="cellIs" dxfId="41" priority="698" stopIfTrue="1" operator="equal">
      <formula>"a"</formula>
    </cfRule>
  </conditionalFormatting>
  <conditionalFormatting sqref="AD439:AD534">
    <cfRule type="cellIs" dxfId="40" priority="693" stopIfTrue="1" operator="equal">
      <formula>"a"</formula>
    </cfRule>
  </conditionalFormatting>
  <conditionalFormatting sqref="AD585:AD587">
    <cfRule type="cellIs" dxfId="39" priority="914" stopIfTrue="1" operator="equal">
      <formula>"a"</formula>
    </cfRule>
  </conditionalFormatting>
  <conditionalFormatting sqref="AD589:AD591">
    <cfRule type="cellIs" dxfId="38" priority="221" stopIfTrue="1" operator="equal">
      <formula>"a"</formula>
    </cfRule>
  </conditionalFormatting>
  <conditionalFormatting sqref="AD593:AD611">
    <cfRule type="cellIs" dxfId="37" priority="217" stopIfTrue="1" operator="equal">
      <formula>"a"</formula>
    </cfRule>
  </conditionalFormatting>
  <printOptions horizontalCentered="1"/>
  <pageMargins left="0.35433070866141736" right="0.35433070866141736" top="0.39370078740157483" bottom="0.35433070866141736" header="0.15748031496062992" footer="0.23622047244094491"/>
  <pageSetup paperSize="9" scale="41" fitToWidth="0" fitToHeight="0" orientation="landscape" r:id="rId1"/>
  <headerFooter alignWithMargins="0">
    <oddFooter>&amp;LCKL TNK / VERSION 2025 / 1.1&amp;COMC-07&amp;R&amp;P of &amp;N</oddFooter>
  </headerFooter>
  <rowBreaks count="31" manualBreakCount="31">
    <brk id="23" max="27" man="1"/>
    <brk id="43" max="27" man="1"/>
    <brk id="68" max="27" man="1"/>
    <brk id="88" max="27" man="1"/>
    <brk id="107" max="27" man="1"/>
    <brk id="122" max="27" man="1"/>
    <brk id="147" max="27" man="1"/>
    <brk id="165" max="27" man="1"/>
    <brk id="185" max="27" man="1"/>
    <brk id="195" max="27" man="1"/>
    <brk id="203" max="27" man="1"/>
    <brk id="225" max="27" man="1"/>
    <brk id="247" max="27" man="1"/>
    <brk id="261" max="27" man="1"/>
    <brk id="274" max="27" man="1"/>
    <brk id="290" max="27" man="1"/>
    <brk id="315" max="27" man="1"/>
    <brk id="344" max="27" man="1"/>
    <brk id="365" max="27" man="1"/>
    <brk id="384" max="27" man="1"/>
    <brk id="397" max="27" man="1"/>
    <brk id="421" max="27" man="1"/>
    <brk id="445" max="27" man="1"/>
    <brk id="463" max="27" man="1"/>
    <brk id="478" max="27" man="1"/>
    <brk id="499" max="27" man="1"/>
    <brk id="521" max="27" man="1"/>
    <brk id="536" max="27" man="1"/>
    <brk id="556" max="27" man="1"/>
    <brk id="573" max="27" man="1"/>
    <brk id="597" max="27" man="1"/>
  </rowBreaks>
  <ignoredErrors>
    <ignoredError sqref="Y425 AA425 Z256 AA278"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K75"/>
  <sheetViews>
    <sheetView zoomScale="50" zoomScaleNormal="50" zoomScaleSheetLayoutView="50" workbookViewId="0">
      <pane ySplit="3" topLeftCell="A4" activePane="bottomLeft" state="frozen"/>
      <selection activeCell="A4" sqref="A4"/>
      <selection pane="bottomLeft" activeCell="AB1" sqref="AB1"/>
    </sheetView>
  </sheetViews>
  <sheetFormatPr defaultColWidth="8.85546875" defaultRowHeight="18" x14ac:dyDescent="0.2"/>
  <cols>
    <col min="1" max="1" width="9.7109375" style="527" customWidth="1"/>
    <col min="2" max="2" width="14.85546875" style="521" customWidth="1"/>
    <col min="3" max="3" width="128" style="520" customWidth="1"/>
    <col min="4" max="24" width="5.7109375" style="515" customWidth="1"/>
    <col min="25" max="25" width="8" style="515" customWidth="1"/>
    <col min="26" max="26" width="8.85546875" style="522" customWidth="1"/>
    <col min="27" max="27" width="3.28515625" style="517" hidden="1" customWidth="1"/>
    <col min="28" max="29" width="8.85546875" style="515" customWidth="1"/>
    <col min="30" max="30" width="10.140625" style="515" bestFit="1" customWidth="1"/>
    <col min="31" max="32" width="14.7109375" style="515" customWidth="1"/>
    <col min="33" max="84" width="8.85546875" style="515" customWidth="1"/>
    <col min="85" max="16384" width="8.85546875" style="515"/>
  </cols>
  <sheetData>
    <row r="1" spans="1:89" customFormat="1" ht="45" customHeight="1" thickBot="1" x14ac:dyDescent="0.25">
      <c r="A1" s="269" t="str">
        <f>'Checklist - Basic Office Oil'!A1</f>
        <v xml:space="preserve">GA Code: </v>
      </c>
      <c r="B1" s="268"/>
      <c r="C1" s="269"/>
      <c r="D1" s="270" t="str">
        <f>'Checklist - Basic Office Oil'!D1</f>
        <v xml:space="preserve">Certificate Holder name:   </v>
      </c>
      <c r="E1" s="269"/>
      <c r="F1" s="269"/>
      <c r="G1" s="269"/>
      <c r="H1" s="269"/>
      <c r="I1" s="269"/>
      <c r="J1" s="269"/>
      <c r="K1" s="269"/>
      <c r="L1" s="269"/>
      <c r="M1" s="269"/>
      <c r="N1" s="269"/>
      <c r="O1" s="269"/>
      <c r="P1" s="269"/>
      <c r="Q1" s="269"/>
      <c r="R1" s="269"/>
      <c r="S1" s="269"/>
      <c r="T1" s="269"/>
      <c r="U1" s="269"/>
      <c r="V1" s="269"/>
      <c r="W1" s="269"/>
      <c r="X1" s="271"/>
      <c r="Y1" s="303"/>
      <c r="Z1" s="271" t="str">
        <f>'Checklist - Basic Office Oil'!X1</f>
        <v xml:space="preserve">Date of Office Audit:   </v>
      </c>
      <c r="AA1" s="33"/>
      <c r="AB1" s="33"/>
      <c r="AC1" s="239"/>
      <c r="AD1" s="239"/>
      <c r="AE1" s="239"/>
      <c r="AF1" s="239"/>
      <c r="AG1" s="239"/>
      <c r="AH1" s="239"/>
      <c r="AI1" s="239"/>
      <c r="AJ1" s="239"/>
      <c r="AK1" s="239"/>
      <c r="AL1" s="239"/>
      <c r="AM1" s="239"/>
      <c r="AN1" s="239"/>
      <c r="AO1" s="239"/>
      <c r="AP1" s="239"/>
      <c r="AQ1" s="239"/>
      <c r="AR1" s="239"/>
      <c r="AS1" s="239"/>
      <c r="AT1" s="239"/>
      <c r="AU1" s="239"/>
      <c r="AV1" s="239"/>
      <c r="AW1" s="239"/>
      <c r="AX1" s="239"/>
      <c r="AY1" s="239"/>
      <c r="AZ1" s="239"/>
      <c r="BA1" s="239"/>
      <c r="BB1" s="239"/>
      <c r="BC1" s="239"/>
      <c r="BD1" s="239"/>
      <c r="BE1" s="239"/>
      <c r="BF1" s="239"/>
      <c r="BG1" s="239"/>
      <c r="BH1" s="239"/>
      <c r="BI1" s="239"/>
      <c r="BJ1" s="239"/>
      <c r="BK1" s="239"/>
      <c r="BL1" s="239"/>
      <c r="BM1" s="239"/>
      <c r="BN1" s="239"/>
      <c r="BO1" s="239"/>
      <c r="BP1" s="239"/>
      <c r="BQ1" s="239"/>
      <c r="BR1" s="239"/>
      <c r="BS1" s="239"/>
      <c r="BT1" s="239"/>
      <c r="BU1" s="239"/>
      <c r="BV1" s="239"/>
      <c r="BW1" s="239"/>
      <c r="BX1" s="239"/>
      <c r="BY1" s="239"/>
      <c r="BZ1" s="239"/>
      <c r="CA1" s="239"/>
      <c r="CB1" s="239"/>
      <c r="CC1" s="239"/>
      <c r="CD1" s="239"/>
      <c r="CE1" s="239"/>
      <c r="CF1" s="239"/>
    </row>
    <row r="2" spans="1:89" s="3" customFormat="1" ht="31.7" customHeight="1" thickBot="1" x14ac:dyDescent="0.25">
      <c r="B2" s="737" t="s">
        <v>1123</v>
      </c>
      <c r="C2" s="738"/>
      <c r="D2" s="738"/>
      <c r="E2" s="738"/>
      <c r="F2" s="738"/>
      <c r="G2" s="738"/>
      <c r="H2" s="738"/>
      <c r="I2" s="738"/>
      <c r="J2" s="738"/>
      <c r="K2" s="738"/>
      <c r="L2" s="738"/>
      <c r="M2" s="738"/>
      <c r="N2" s="738"/>
      <c r="O2" s="738"/>
      <c r="P2" s="738"/>
      <c r="Q2" s="738"/>
      <c r="R2" s="738"/>
      <c r="S2" s="738"/>
      <c r="T2" s="738"/>
      <c r="U2" s="738"/>
      <c r="V2" s="738"/>
      <c r="W2" s="738"/>
      <c r="X2" s="846"/>
      <c r="Y2" s="847"/>
      <c r="Z2" s="49"/>
      <c r="AA2" s="195"/>
      <c r="AB2" s="4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c r="CF2" s="19"/>
      <c r="CG2" s="49"/>
      <c r="CH2" s="49"/>
      <c r="CI2" s="49"/>
      <c r="CJ2" s="49"/>
      <c r="CK2" s="49"/>
    </row>
    <row r="3" spans="1:89" s="3" customFormat="1" ht="161.44999999999999" customHeight="1" thickBot="1" x14ac:dyDescent="0.25">
      <c r="A3" s="358"/>
      <c r="B3" s="50" t="s">
        <v>145</v>
      </c>
      <c r="C3" s="848" t="s">
        <v>176</v>
      </c>
      <c r="D3" s="849"/>
      <c r="E3" s="849"/>
      <c r="F3" s="849"/>
      <c r="G3" s="849"/>
      <c r="H3" s="849"/>
      <c r="I3" s="849"/>
      <c r="J3" s="849"/>
      <c r="K3" s="849"/>
      <c r="L3" s="849"/>
      <c r="M3" s="849"/>
      <c r="N3" s="850"/>
      <c r="O3" s="851" t="s">
        <v>345</v>
      </c>
      <c r="P3" s="852"/>
      <c r="Q3" s="853"/>
      <c r="R3" s="854" t="s">
        <v>343</v>
      </c>
      <c r="S3" s="855"/>
      <c r="T3" s="856"/>
      <c r="U3" s="857" t="s">
        <v>262</v>
      </c>
      <c r="V3" s="858"/>
      <c r="W3" s="858"/>
      <c r="X3" s="859" t="s">
        <v>473</v>
      </c>
      <c r="Y3" s="860"/>
      <c r="Z3" s="49"/>
      <c r="AA3" s="195"/>
      <c r="AB3" s="4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c r="BT3" s="19"/>
      <c r="BU3" s="19"/>
      <c r="BV3" s="19"/>
      <c r="BW3" s="19"/>
      <c r="BX3" s="19"/>
      <c r="BY3" s="19"/>
      <c r="BZ3" s="19"/>
      <c r="CA3" s="19"/>
      <c r="CB3" s="19"/>
      <c r="CC3" s="19"/>
      <c r="CD3" s="19"/>
      <c r="CE3" s="19"/>
      <c r="CF3" s="19"/>
      <c r="CG3" s="49"/>
      <c r="CH3" s="49"/>
      <c r="CI3" s="49"/>
      <c r="CJ3" s="49"/>
      <c r="CK3" s="49"/>
    </row>
    <row r="4" spans="1:89" s="45" customFormat="1" ht="30" customHeight="1" thickBot="1" x14ac:dyDescent="0.25">
      <c r="A4" s="164"/>
      <c r="B4" s="407">
        <f>'Checklist - Ranking Office Oil'!B4</f>
        <v>1000</v>
      </c>
      <c r="C4" s="666" t="str">
        <f>'Checklist - Ranking Office Oil'!C4:Z4</f>
        <v>GENERAL</v>
      </c>
      <c r="D4" s="905"/>
      <c r="E4" s="905"/>
      <c r="F4" s="905"/>
      <c r="G4" s="905"/>
      <c r="H4" s="905"/>
      <c r="I4" s="905"/>
      <c r="J4" s="905"/>
      <c r="K4" s="905"/>
      <c r="L4" s="905"/>
      <c r="M4" s="905"/>
      <c r="N4" s="905"/>
      <c r="O4" s="778"/>
      <c r="P4" s="778"/>
      <c r="Q4" s="778"/>
      <c r="R4" s="778"/>
      <c r="S4" s="778"/>
      <c r="T4" s="778"/>
      <c r="U4" s="778"/>
      <c r="V4" s="778"/>
      <c r="W4" s="778"/>
      <c r="X4" s="778"/>
      <c r="Y4" s="779"/>
      <c r="Z4" s="195"/>
      <c r="AA4" s="195"/>
      <c r="AB4" s="195"/>
      <c r="AC4" s="238"/>
      <c r="AD4" s="238"/>
      <c r="AE4" s="238"/>
      <c r="AF4" s="238"/>
      <c r="AG4" s="238"/>
      <c r="AH4" s="238"/>
      <c r="AI4" s="238"/>
      <c r="AJ4" s="238"/>
      <c r="AK4" s="238"/>
      <c r="AL4" s="238"/>
      <c r="AM4" s="238"/>
      <c r="AN4" s="238"/>
      <c r="AO4" s="238"/>
      <c r="AP4" s="238"/>
      <c r="AQ4" s="238"/>
      <c r="AR4" s="238"/>
      <c r="AS4" s="238"/>
      <c r="AT4" s="238"/>
      <c r="AU4" s="238"/>
      <c r="AV4" s="238"/>
      <c r="AW4" s="238"/>
      <c r="AX4" s="238"/>
      <c r="AY4" s="238"/>
      <c r="AZ4" s="238"/>
      <c r="BA4" s="238"/>
      <c r="BB4" s="238"/>
      <c r="BC4" s="238"/>
      <c r="BD4" s="238"/>
      <c r="BE4" s="238"/>
      <c r="BF4" s="238"/>
      <c r="BG4" s="238"/>
      <c r="BH4" s="238"/>
      <c r="BI4" s="238"/>
      <c r="BJ4" s="238"/>
      <c r="BK4" s="238"/>
      <c r="BL4" s="238"/>
      <c r="BM4" s="238"/>
      <c r="BN4" s="238"/>
      <c r="BO4" s="238"/>
      <c r="BP4" s="238"/>
      <c r="BQ4" s="238"/>
      <c r="BR4" s="238"/>
      <c r="BS4" s="238"/>
      <c r="BT4" s="238"/>
      <c r="BU4" s="238"/>
      <c r="BV4" s="238"/>
      <c r="BW4" s="238"/>
      <c r="BX4" s="238"/>
      <c r="BY4" s="238"/>
      <c r="BZ4" s="238"/>
      <c r="CA4" s="238"/>
      <c r="CB4" s="238"/>
      <c r="CC4" s="238"/>
      <c r="CD4" s="238"/>
      <c r="CE4" s="238"/>
      <c r="CF4" s="238"/>
      <c r="CG4" s="195"/>
      <c r="CH4" s="195"/>
      <c r="CI4" s="195"/>
      <c r="CJ4" s="195"/>
      <c r="CK4" s="195"/>
    </row>
    <row r="5" spans="1:89" s="45" customFormat="1" ht="27.95" customHeight="1" x14ac:dyDescent="0.2">
      <c r="A5" s="164"/>
      <c r="B5" s="362" t="str">
        <f>'Checklist - Ranking Office Oil'!B5</f>
        <v>1200</v>
      </c>
      <c r="C5" s="752" t="str">
        <f>'Checklist - Ranking Office Oil'!C5</f>
        <v>Enclosed Space Entry &amp; Hot Work</v>
      </c>
      <c r="D5" s="753"/>
      <c r="E5" s="753"/>
      <c r="F5" s="753"/>
      <c r="G5" s="753"/>
      <c r="H5" s="753"/>
      <c r="I5" s="753"/>
      <c r="J5" s="753"/>
      <c r="K5" s="753"/>
      <c r="L5" s="753"/>
      <c r="M5" s="753"/>
      <c r="N5" s="754"/>
      <c r="O5" s="822">
        <f>'Checklist - Ranking Office Oil'!Y17</f>
        <v>0</v>
      </c>
      <c r="P5" s="823"/>
      <c r="Q5" s="824"/>
      <c r="R5" s="825">
        <f>'Checklist - Ranking Office Oil'!Z17</f>
        <v>110</v>
      </c>
      <c r="S5" s="826"/>
      <c r="T5" s="827"/>
      <c r="U5" s="828">
        <f>'Checklist - Ranking Office Oil'!F18</f>
        <v>110</v>
      </c>
      <c r="V5" s="829"/>
      <c r="W5" s="829"/>
      <c r="X5" s="830"/>
      <c r="Y5" s="654"/>
      <c r="Z5" s="195"/>
      <c r="AA5" s="195"/>
      <c r="AB5" s="194"/>
      <c r="AC5" s="238"/>
      <c r="AD5" s="238"/>
      <c r="AE5" s="238"/>
      <c r="AF5" s="238"/>
      <c r="AG5" s="238"/>
      <c r="AH5" s="238"/>
      <c r="AI5" s="238"/>
      <c r="AJ5" s="238"/>
      <c r="AK5" s="238"/>
      <c r="AL5" s="238"/>
      <c r="AM5" s="238"/>
      <c r="AN5" s="238"/>
      <c r="AO5" s="238"/>
      <c r="AP5" s="238"/>
      <c r="AQ5" s="238"/>
      <c r="AR5" s="238"/>
      <c r="AS5" s="238"/>
      <c r="AT5" s="238"/>
      <c r="AU5" s="238"/>
      <c r="AV5" s="238"/>
      <c r="AW5" s="238"/>
      <c r="AX5" s="238"/>
      <c r="AY5" s="238"/>
      <c r="AZ5" s="238"/>
      <c r="BA5" s="238"/>
      <c r="BB5" s="238"/>
      <c r="BC5" s="238"/>
      <c r="BD5" s="238"/>
      <c r="BE5" s="238"/>
      <c r="BF5" s="238"/>
      <c r="BG5" s="238"/>
      <c r="BH5" s="238"/>
      <c r="BI5" s="238"/>
      <c r="BJ5" s="238"/>
      <c r="BK5" s="238"/>
      <c r="BL5" s="238"/>
      <c r="BM5" s="238"/>
      <c r="BN5" s="238"/>
      <c r="BO5" s="238"/>
      <c r="BP5" s="238"/>
      <c r="BQ5" s="238"/>
      <c r="BR5" s="238"/>
      <c r="BS5" s="238"/>
      <c r="BT5" s="238"/>
      <c r="BU5" s="238"/>
      <c r="BV5" s="238"/>
      <c r="BW5" s="238"/>
      <c r="BX5" s="238"/>
      <c r="BY5" s="238"/>
      <c r="BZ5" s="238"/>
      <c r="CA5" s="238"/>
      <c r="CB5" s="238"/>
      <c r="CC5" s="238"/>
      <c r="CD5" s="238"/>
      <c r="CE5" s="238"/>
      <c r="CF5" s="238"/>
      <c r="CG5" s="195"/>
      <c r="CH5" s="195"/>
      <c r="CI5" s="195"/>
      <c r="CJ5" s="195"/>
      <c r="CK5" s="195"/>
    </row>
    <row r="6" spans="1:89" s="45" customFormat="1" ht="27.95" customHeight="1" x14ac:dyDescent="0.2">
      <c r="A6" s="164"/>
      <c r="B6" s="362" t="str">
        <f>'Checklist - Ranking Office Oil'!B19</f>
        <v>1300</v>
      </c>
      <c r="C6" s="752" t="str">
        <f>'Checklist - Ranking Office Oil'!C19</f>
        <v>Compressor for the refilling of air cylinders for breathing apparatus or Alternative, Additional Green Award requirement</v>
      </c>
      <c r="D6" s="753"/>
      <c r="E6" s="753"/>
      <c r="F6" s="753"/>
      <c r="G6" s="753"/>
      <c r="H6" s="753"/>
      <c r="I6" s="753"/>
      <c r="J6" s="753"/>
      <c r="K6" s="753"/>
      <c r="L6" s="753"/>
      <c r="M6" s="753"/>
      <c r="N6" s="754"/>
      <c r="O6" s="822">
        <f>'Checklist - Ranking Office Oil'!Y22</f>
        <v>0</v>
      </c>
      <c r="P6" s="823"/>
      <c r="Q6" s="824"/>
      <c r="R6" s="825">
        <f>'Checklist - Ranking Office Oil'!Z22</f>
        <v>20</v>
      </c>
      <c r="S6" s="826"/>
      <c r="T6" s="827"/>
      <c r="U6" s="828">
        <f>'Checklist - Ranking Office Oil'!F23</f>
        <v>10</v>
      </c>
      <c r="V6" s="829"/>
      <c r="W6" s="829"/>
      <c r="X6" s="830"/>
      <c r="Y6" s="654"/>
      <c r="Z6" s="195"/>
      <c r="AA6" s="195"/>
      <c r="AB6" s="194"/>
      <c r="AC6" s="238"/>
      <c r="AD6" s="238"/>
      <c r="AE6" s="238"/>
      <c r="AF6" s="238"/>
      <c r="AG6" s="238"/>
      <c r="AH6" s="238"/>
      <c r="AI6" s="238"/>
      <c r="AJ6" s="238"/>
      <c r="AK6" s="238"/>
      <c r="AL6" s="238"/>
      <c r="AM6" s="238"/>
      <c r="AN6" s="238"/>
      <c r="AO6" s="238"/>
      <c r="AP6" s="238"/>
      <c r="AQ6" s="238"/>
      <c r="AR6" s="238"/>
      <c r="AS6" s="238"/>
      <c r="AT6" s="238"/>
      <c r="AU6" s="238"/>
      <c r="AV6" s="238"/>
      <c r="AW6" s="238"/>
      <c r="AX6" s="238"/>
      <c r="AY6" s="238"/>
      <c r="AZ6" s="238"/>
      <c r="BA6" s="238"/>
      <c r="BB6" s="238"/>
      <c r="BC6" s="238"/>
      <c r="BD6" s="238"/>
      <c r="BE6" s="238"/>
      <c r="BF6" s="238"/>
      <c r="BG6" s="238"/>
      <c r="BH6" s="238"/>
      <c r="BI6" s="238"/>
      <c r="BJ6" s="238"/>
      <c r="BK6" s="238"/>
      <c r="BL6" s="238"/>
      <c r="BM6" s="238"/>
      <c r="BN6" s="238"/>
      <c r="BO6" s="238"/>
      <c r="BP6" s="238"/>
      <c r="BQ6" s="238"/>
      <c r="BR6" s="238"/>
      <c r="BS6" s="238"/>
      <c r="BT6" s="238"/>
      <c r="BU6" s="238"/>
      <c r="BV6" s="238"/>
      <c r="BW6" s="238"/>
      <c r="BX6" s="238"/>
      <c r="BY6" s="238"/>
      <c r="BZ6" s="238"/>
      <c r="CA6" s="238"/>
      <c r="CB6" s="238"/>
      <c r="CC6" s="238"/>
      <c r="CD6" s="238"/>
      <c r="CE6" s="238"/>
      <c r="CF6" s="238"/>
      <c r="CG6" s="195"/>
      <c r="CH6" s="195"/>
      <c r="CI6" s="195"/>
      <c r="CJ6" s="195"/>
      <c r="CK6" s="195"/>
    </row>
    <row r="7" spans="1:89" s="45" customFormat="1" ht="27.95" customHeight="1" x14ac:dyDescent="0.2">
      <c r="A7" s="164"/>
      <c r="B7" s="362" t="str">
        <f>'Checklist - Ranking Office Oil'!B24</f>
        <v>1400</v>
      </c>
      <c r="C7" s="752" t="str">
        <f>'Checklist - Ranking Office Oil'!C24</f>
        <v>Control of drugs &amp; alcohol onboard</v>
      </c>
      <c r="D7" s="753"/>
      <c r="E7" s="753"/>
      <c r="F7" s="753"/>
      <c r="G7" s="753"/>
      <c r="H7" s="753"/>
      <c r="I7" s="753"/>
      <c r="J7" s="753"/>
      <c r="K7" s="753"/>
      <c r="L7" s="753"/>
      <c r="M7" s="753"/>
      <c r="N7" s="754"/>
      <c r="O7" s="822">
        <f>'Checklist - Ranking Office Oil'!Y30</f>
        <v>0</v>
      </c>
      <c r="P7" s="823"/>
      <c r="Q7" s="824"/>
      <c r="R7" s="825">
        <f>'Checklist - Ranking Office Oil'!Z30</f>
        <v>45</v>
      </c>
      <c r="S7" s="826"/>
      <c r="T7" s="827"/>
      <c r="U7" s="828">
        <f>'Checklist - Ranking Office Oil'!F31</f>
        <v>20</v>
      </c>
      <c r="V7" s="829"/>
      <c r="W7" s="831"/>
      <c r="X7" s="830"/>
      <c r="Y7" s="832"/>
      <c r="Z7" s="195"/>
      <c r="AA7" s="195"/>
      <c r="AB7" s="194"/>
      <c r="AC7" s="238"/>
      <c r="AD7" s="238"/>
      <c r="AE7" s="238"/>
      <c r="AF7" s="238"/>
      <c r="AG7" s="238"/>
      <c r="AH7" s="238"/>
      <c r="AI7" s="238"/>
      <c r="AJ7" s="238"/>
      <c r="AK7" s="238"/>
      <c r="AL7" s="238"/>
      <c r="AM7" s="238"/>
      <c r="AN7" s="238"/>
      <c r="AO7" s="238"/>
      <c r="AP7" s="238"/>
      <c r="AQ7" s="238"/>
      <c r="AR7" s="238"/>
      <c r="AS7" s="238"/>
      <c r="AT7" s="238"/>
      <c r="AU7" s="238"/>
      <c r="AV7" s="238"/>
      <c r="AW7" s="238"/>
      <c r="AX7" s="238"/>
      <c r="AY7" s="238"/>
      <c r="AZ7" s="238"/>
      <c r="BA7" s="238"/>
      <c r="BB7" s="238"/>
      <c r="BC7" s="238"/>
      <c r="BD7" s="238"/>
      <c r="BE7" s="238"/>
      <c r="BF7" s="238"/>
      <c r="BG7" s="238"/>
      <c r="BH7" s="238"/>
      <c r="BI7" s="238"/>
      <c r="BJ7" s="238"/>
      <c r="BK7" s="238"/>
      <c r="BL7" s="238"/>
      <c r="BM7" s="238"/>
      <c r="BN7" s="238"/>
      <c r="BO7" s="238"/>
      <c r="BP7" s="238"/>
      <c r="BQ7" s="238"/>
      <c r="BR7" s="238"/>
      <c r="BS7" s="238"/>
      <c r="BT7" s="238"/>
      <c r="BU7" s="238"/>
      <c r="BV7" s="238"/>
      <c r="BW7" s="238"/>
      <c r="BX7" s="238"/>
      <c r="BY7" s="238"/>
      <c r="BZ7" s="238"/>
      <c r="CA7" s="238"/>
      <c r="CB7" s="238"/>
      <c r="CC7" s="238"/>
      <c r="CD7" s="238"/>
      <c r="CE7" s="238"/>
      <c r="CF7" s="238"/>
      <c r="CG7" s="195"/>
      <c r="CH7" s="195"/>
      <c r="CI7" s="195"/>
      <c r="CJ7" s="195"/>
      <c r="CK7" s="195"/>
    </row>
    <row r="8" spans="1:89" s="45" customFormat="1" ht="27.95" customHeight="1" x14ac:dyDescent="0.2">
      <c r="A8" s="164"/>
      <c r="B8" s="362">
        <f>'Checklist - Ranking Office Oil'!B32</f>
        <v>1500</v>
      </c>
      <c r="C8" s="752" t="str">
        <f>'Checklist - Ranking Office Oil'!C32</f>
        <v>Emergency Response System</v>
      </c>
      <c r="D8" s="753"/>
      <c r="E8" s="753"/>
      <c r="F8" s="753"/>
      <c r="G8" s="753"/>
      <c r="H8" s="753"/>
      <c r="I8" s="753"/>
      <c r="J8" s="753"/>
      <c r="K8" s="753"/>
      <c r="L8" s="753"/>
      <c r="M8" s="753"/>
      <c r="N8" s="754"/>
      <c r="O8" s="822">
        <f>'Checklist - Ranking Office Oil'!Y37</f>
        <v>0</v>
      </c>
      <c r="P8" s="823"/>
      <c r="Q8" s="824"/>
      <c r="R8" s="825">
        <f>'Checklist - Ranking Office Oil'!Z37</f>
        <v>45</v>
      </c>
      <c r="S8" s="826"/>
      <c r="T8" s="827"/>
      <c r="U8" s="828">
        <f>'Checklist - Ranking Office Oil'!F38</f>
        <v>25</v>
      </c>
      <c r="V8" s="829"/>
      <c r="W8" s="831"/>
      <c r="X8" s="830"/>
      <c r="Y8" s="832"/>
      <c r="Z8" s="195"/>
      <c r="AA8" s="195"/>
      <c r="AB8" s="194"/>
      <c r="AC8" s="238"/>
      <c r="AD8" s="238"/>
      <c r="AE8" s="238"/>
      <c r="AF8" s="238"/>
      <c r="AG8" s="238"/>
      <c r="AH8" s="238"/>
      <c r="AI8" s="238"/>
      <c r="AJ8" s="238"/>
      <c r="AK8" s="238"/>
      <c r="AL8" s="238"/>
      <c r="AM8" s="238"/>
      <c r="AN8" s="238"/>
      <c r="AO8" s="238"/>
      <c r="AP8" s="238"/>
      <c r="AQ8" s="238"/>
      <c r="AR8" s="238"/>
      <c r="AS8" s="238"/>
      <c r="AT8" s="238"/>
      <c r="AU8" s="238"/>
      <c r="AV8" s="238"/>
      <c r="AW8" s="238"/>
      <c r="AX8" s="238"/>
      <c r="AY8" s="238"/>
      <c r="AZ8" s="238"/>
      <c r="BA8" s="238"/>
      <c r="BB8" s="238"/>
      <c r="BC8" s="238"/>
      <c r="BD8" s="238"/>
      <c r="BE8" s="238"/>
      <c r="BF8" s="238"/>
      <c r="BG8" s="238"/>
      <c r="BH8" s="238"/>
      <c r="BI8" s="238"/>
      <c r="BJ8" s="238"/>
      <c r="BK8" s="238"/>
      <c r="BL8" s="238"/>
      <c r="BM8" s="238"/>
      <c r="BN8" s="238"/>
      <c r="BO8" s="238"/>
      <c r="BP8" s="238"/>
      <c r="BQ8" s="238"/>
      <c r="BR8" s="238"/>
      <c r="BS8" s="238"/>
      <c r="BT8" s="238"/>
      <c r="BU8" s="238"/>
      <c r="BV8" s="238"/>
      <c r="BW8" s="238"/>
      <c r="BX8" s="238"/>
      <c r="BY8" s="238"/>
      <c r="BZ8" s="238"/>
      <c r="CA8" s="238"/>
      <c r="CB8" s="238"/>
      <c r="CC8" s="238"/>
      <c r="CD8" s="238"/>
      <c r="CE8" s="238"/>
      <c r="CF8" s="238"/>
      <c r="CG8" s="195"/>
      <c r="CH8" s="195"/>
      <c r="CI8" s="195"/>
      <c r="CJ8" s="195"/>
      <c r="CK8" s="195"/>
    </row>
    <row r="9" spans="1:89" s="45" customFormat="1" ht="27.95" customHeight="1" x14ac:dyDescent="0.2">
      <c r="A9" s="164"/>
      <c r="B9" s="362" t="str">
        <f>'Checklist - Ranking Office Oil'!B39</f>
        <v>1510</v>
      </c>
      <c r="C9" s="752" t="str">
        <f>'Checklist - Ranking Office Oil'!C39</f>
        <v>Emergency Oil Recovery</v>
      </c>
      <c r="D9" s="753"/>
      <c r="E9" s="753"/>
      <c r="F9" s="753"/>
      <c r="G9" s="753"/>
      <c r="H9" s="753"/>
      <c r="I9" s="753"/>
      <c r="J9" s="753"/>
      <c r="K9" s="753"/>
      <c r="L9" s="753"/>
      <c r="M9" s="753"/>
      <c r="N9" s="754"/>
      <c r="O9" s="822">
        <f>'Checklist - Ranking Office Oil'!Y42</f>
        <v>0</v>
      </c>
      <c r="P9" s="823"/>
      <c r="Q9" s="824"/>
      <c r="R9" s="825">
        <f>'Checklist - Ranking Office Oil'!Z42</f>
        <v>10</v>
      </c>
      <c r="S9" s="826"/>
      <c r="T9" s="827"/>
      <c r="U9" s="828">
        <f>'Checklist - Ranking Office Oil'!F43</f>
        <v>0</v>
      </c>
      <c r="V9" s="829"/>
      <c r="W9" s="831"/>
      <c r="X9" s="830"/>
      <c r="Y9" s="832"/>
      <c r="Z9" s="195"/>
      <c r="AA9" s="195"/>
      <c r="AB9" s="194"/>
      <c r="AC9" s="238"/>
      <c r="AD9" s="238"/>
      <c r="AE9" s="238"/>
      <c r="AF9" s="238"/>
      <c r="AG9" s="238"/>
      <c r="AH9" s="238"/>
      <c r="AI9" s="238"/>
      <c r="AJ9" s="238"/>
      <c r="AK9" s="238"/>
      <c r="AL9" s="238"/>
      <c r="AM9" s="238"/>
      <c r="AN9" s="238"/>
      <c r="AO9" s="238"/>
      <c r="AP9" s="238"/>
      <c r="AQ9" s="238"/>
      <c r="AR9" s="238"/>
      <c r="AS9" s="238"/>
      <c r="AT9" s="238"/>
      <c r="AU9" s="238"/>
      <c r="AV9" s="238"/>
      <c r="AW9" s="238"/>
      <c r="AX9" s="238"/>
      <c r="AY9" s="238"/>
      <c r="AZ9" s="238"/>
      <c r="BA9" s="238"/>
      <c r="BB9" s="238"/>
      <c r="BC9" s="238"/>
      <c r="BD9" s="238"/>
      <c r="BE9" s="238"/>
      <c r="BF9" s="238"/>
      <c r="BG9" s="238"/>
      <c r="BH9" s="238"/>
      <c r="BI9" s="238"/>
      <c r="BJ9" s="238"/>
      <c r="BK9" s="238"/>
      <c r="BL9" s="238"/>
      <c r="BM9" s="238"/>
      <c r="BN9" s="238"/>
      <c r="BO9" s="238"/>
      <c r="BP9" s="238"/>
      <c r="BQ9" s="238"/>
      <c r="BR9" s="238"/>
      <c r="BS9" s="238"/>
      <c r="BT9" s="238"/>
      <c r="BU9" s="238"/>
      <c r="BV9" s="238"/>
      <c r="BW9" s="238"/>
      <c r="BX9" s="238"/>
      <c r="BY9" s="238"/>
      <c r="BZ9" s="238"/>
      <c r="CA9" s="238"/>
      <c r="CB9" s="238"/>
      <c r="CC9" s="238"/>
      <c r="CD9" s="238"/>
      <c r="CE9" s="238"/>
      <c r="CF9" s="238"/>
      <c r="CG9" s="195"/>
      <c r="CH9" s="195"/>
      <c r="CI9" s="195"/>
      <c r="CJ9" s="195"/>
      <c r="CK9" s="195"/>
    </row>
    <row r="10" spans="1:89" s="45" customFormat="1" ht="27.95" customHeight="1" x14ac:dyDescent="0.2">
      <c r="A10" s="164"/>
      <c r="B10" s="362">
        <f>'Checklist - Ranking Office Oil'!B44</f>
        <v>1600</v>
      </c>
      <c r="C10" s="752" t="str">
        <f>'Checklist - Ranking Office Oil'!C44</f>
        <v>Computer Systems, Networks, Data Security and Training. GA requirement</v>
      </c>
      <c r="D10" s="753"/>
      <c r="E10" s="753"/>
      <c r="F10" s="753"/>
      <c r="G10" s="753"/>
      <c r="H10" s="753"/>
      <c r="I10" s="753"/>
      <c r="J10" s="753"/>
      <c r="K10" s="753"/>
      <c r="L10" s="753"/>
      <c r="M10" s="753"/>
      <c r="N10" s="754"/>
      <c r="O10" s="822">
        <f>'Checklist - Ranking Office Oil'!Y53</f>
        <v>0</v>
      </c>
      <c r="P10" s="823"/>
      <c r="Q10" s="824"/>
      <c r="R10" s="825">
        <f>'Checklist - Ranking Office Oil'!Z53</f>
        <v>65</v>
      </c>
      <c r="S10" s="826"/>
      <c r="T10" s="827"/>
      <c r="U10" s="828">
        <f>'Checklist - Ranking Office Oil'!F54</f>
        <v>40</v>
      </c>
      <c r="V10" s="829"/>
      <c r="W10" s="831"/>
      <c r="X10" s="830"/>
      <c r="Y10" s="832"/>
      <c r="Z10" s="195"/>
      <c r="AA10" s="195"/>
      <c r="AB10" s="194"/>
      <c r="AC10" s="238"/>
      <c r="AD10" s="238"/>
      <c r="AE10" s="238"/>
      <c r="AF10" s="238"/>
      <c r="AG10" s="238"/>
      <c r="AH10" s="238"/>
      <c r="AI10" s="238"/>
      <c r="AJ10" s="238"/>
      <c r="AK10" s="238"/>
      <c r="AL10" s="238"/>
      <c r="AM10" s="238"/>
      <c r="AN10" s="238"/>
      <c r="AO10" s="238"/>
      <c r="AP10" s="238"/>
      <c r="AQ10" s="238"/>
      <c r="AR10" s="238"/>
      <c r="AS10" s="238"/>
      <c r="AT10" s="238"/>
      <c r="AU10" s="238"/>
      <c r="AV10" s="238"/>
      <c r="AW10" s="238"/>
      <c r="AX10" s="238"/>
      <c r="AY10" s="238"/>
      <c r="AZ10" s="238"/>
      <c r="BA10" s="238"/>
      <c r="BB10" s="238"/>
      <c r="BC10" s="238"/>
      <c r="BD10" s="238"/>
      <c r="BE10" s="238"/>
      <c r="BF10" s="238"/>
      <c r="BG10" s="238"/>
      <c r="BH10" s="238"/>
      <c r="BI10" s="238"/>
      <c r="BJ10" s="238"/>
      <c r="BK10" s="238"/>
      <c r="BL10" s="238"/>
      <c r="BM10" s="238"/>
      <c r="BN10" s="238"/>
      <c r="BO10" s="238"/>
      <c r="BP10" s="238"/>
      <c r="BQ10" s="238"/>
      <c r="BR10" s="238"/>
      <c r="BS10" s="238"/>
      <c r="BT10" s="238"/>
      <c r="BU10" s="238"/>
      <c r="BV10" s="238"/>
      <c r="BW10" s="238"/>
      <c r="BX10" s="238"/>
      <c r="BY10" s="238"/>
      <c r="BZ10" s="238"/>
      <c r="CA10" s="238"/>
      <c r="CB10" s="238"/>
      <c r="CC10" s="238"/>
      <c r="CD10" s="238"/>
      <c r="CE10" s="238"/>
      <c r="CF10" s="238"/>
      <c r="CG10" s="195"/>
      <c r="CH10" s="195"/>
      <c r="CI10" s="195"/>
      <c r="CJ10" s="195"/>
      <c r="CK10" s="195"/>
    </row>
    <row r="11" spans="1:89" s="45" customFormat="1" ht="27.95" customHeight="1" x14ac:dyDescent="0.2">
      <c r="A11" s="164"/>
      <c r="B11" s="362" t="str">
        <f>'Checklist - Ranking Office Oil'!B55</f>
        <v>1610</v>
      </c>
      <c r="C11" s="752" t="str">
        <f>'Checklist - Ranking Office Oil'!C55</f>
        <v>Cyber Risk Management</v>
      </c>
      <c r="D11" s="753"/>
      <c r="E11" s="753"/>
      <c r="F11" s="753"/>
      <c r="G11" s="753"/>
      <c r="H11" s="753"/>
      <c r="I11" s="753"/>
      <c r="J11" s="753"/>
      <c r="K11" s="753"/>
      <c r="L11" s="753"/>
      <c r="M11" s="753"/>
      <c r="N11" s="754"/>
      <c r="O11" s="822">
        <f>'Checklist - Ranking Office Oil'!Y67</f>
        <v>0</v>
      </c>
      <c r="P11" s="823"/>
      <c r="Q11" s="824"/>
      <c r="R11" s="825">
        <f>'Checklist - Ranking Office Oil'!Z67</f>
        <v>75</v>
      </c>
      <c r="S11" s="826"/>
      <c r="T11" s="827"/>
      <c r="U11" s="828">
        <f>'Checklist - Ranking Office Oil'!F68</f>
        <v>35</v>
      </c>
      <c r="V11" s="829"/>
      <c r="W11" s="831"/>
      <c r="X11" s="830"/>
      <c r="Y11" s="832"/>
      <c r="Z11" s="195"/>
      <c r="AA11" s="195"/>
      <c r="AB11" s="194"/>
      <c r="AC11" s="238"/>
      <c r="AD11" s="238"/>
      <c r="AE11" s="238"/>
      <c r="AF11" s="238"/>
      <c r="AG11" s="238"/>
      <c r="AH11" s="238"/>
      <c r="AI11" s="238"/>
      <c r="AJ11" s="238"/>
      <c r="AK11" s="238"/>
      <c r="AL11" s="238"/>
      <c r="AM11" s="238"/>
      <c r="AN11" s="238"/>
      <c r="AO11" s="238"/>
      <c r="AP11" s="238"/>
      <c r="AQ11" s="238"/>
      <c r="AR11" s="238"/>
      <c r="AS11" s="238"/>
      <c r="AT11" s="238"/>
      <c r="AU11" s="238"/>
      <c r="AV11" s="238"/>
      <c r="AW11" s="238"/>
      <c r="AX11" s="238"/>
      <c r="AY11" s="238"/>
      <c r="AZ11" s="238"/>
      <c r="BA11" s="238"/>
      <c r="BB11" s="238"/>
      <c r="BC11" s="238"/>
      <c r="BD11" s="238"/>
      <c r="BE11" s="238"/>
      <c r="BF11" s="238"/>
      <c r="BG11" s="238"/>
      <c r="BH11" s="238"/>
      <c r="BI11" s="238"/>
      <c r="BJ11" s="238"/>
      <c r="BK11" s="238"/>
      <c r="BL11" s="238"/>
      <c r="BM11" s="238"/>
      <c r="BN11" s="238"/>
      <c r="BO11" s="238"/>
      <c r="BP11" s="238"/>
      <c r="BQ11" s="238"/>
      <c r="BR11" s="238"/>
      <c r="BS11" s="238"/>
      <c r="BT11" s="238"/>
      <c r="BU11" s="238"/>
      <c r="BV11" s="238"/>
      <c r="BW11" s="238"/>
      <c r="BX11" s="238"/>
      <c r="BY11" s="238"/>
      <c r="BZ11" s="238"/>
      <c r="CA11" s="238"/>
      <c r="CB11" s="238"/>
      <c r="CC11" s="238"/>
      <c r="CD11" s="238"/>
      <c r="CE11" s="238"/>
      <c r="CF11" s="238"/>
      <c r="CG11" s="195"/>
      <c r="CH11" s="195"/>
      <c r="CI11" s="195"/>
      <c r="CJ11" s="195"/>
      <c r="CK11" s="195"/>
    </row>
    <row r="12" spans="1:89" s="45" customFormat="1" ht="27.95" customHeight="1" x14ac:dyDescent="0.2">
      <c r="A12" s="164"/>
      <c r="B12" s="392" t="str">
        <f>'Checklist - Ranking Office Oil'!B69</f>
        <v>1700</v>
      </c>
      <c r="C12" s="752" t="str">
        <f>'Checklist - Ranking Office Oil'!C69</f>
        <v>Noise and Vibration Management</v>
      </c>
      <c r="D12" s="753"/>
      <c r="E12" s="753"/>
      <c r="F12" s="753"/>
      <c r="G12" s="753"/>
      <c r="H12" s="753"/>
      <c r="I12" s="753"/>
      <c r="J12" s="753"/>
      <c r="K12" s="753"/>
      <c r="L12" s="753"/>
      <c r="M12" s="753"/>
      <c r="N12" s="754"/>
      <c r="O12" s="836">
        <f>'Checklist - Ranking Office Oil'!Y80</f>
        <v>0</v>
      </c>
      <c r="P12" s="837"/>
      <c r="Q12" s="838"/>
      <c r="R12" s="825">
        <f>'Checklist - Ranking Office Oil'!Z80</f>
        <v>65</v>
      </c>
      <c r="S12" s="826"/>
      <c r="T12" s="827"/>
      <c r="U12" s="828">
        <f>'Checklist - Ranking Office Oil'!F81</f>
        <v>25</v>
      </c>
      <c r="V12" s="829"/>
      <c r="W12" s="831"/>
      <c r="X12" s="830"/>
      <c r="Y12" s="832"/>
      <c r="Z12" s="195"/>
      <c r="AA12" s="195"/>
      <c r="AB12" s="194"/>
      <c r="AC12" s="238"/>
      <c r="AD12" s="238"/>
      <c r="AE12" s="238"/>
      <c r="AF12" s="238"/>
      <c r="AG12" s="238"/>
      <c r="AH12" s="238"/>
      <c r="AI12" s="238"/>
      <c r="AJ12" s="238"/>
      <c r="AK12" s="238"/>
      <c r="AL12" s="238"/>
      <c r="AM12" s="238"/>
      <c r="AN12" s="238"/>
      <c r="AO12" s="238"/>
      <c r="AP12" s="238"/>
      <c r="AQ12" s="238"/>
      <c r="AR12" s="238"/>
      <c r="AS12" s="238"/>
      <c r="AT12" s="238"/>
      <c r="AU12" s="238"/>
      <c r="AV12" s="238"/>
      <c r="AW12" s="238"/>
      <c r="AX12" s="238"/>
      <c r="AY12" s="238"/>
      <c r="AZ12" s="238"/>
      <c r="BA12" s="238"/>
      <c r="BB12" s="238"/>
      <c r="BC12" s="238"/>
      <c r="BD12" s="238"/>
      <c r="BE12" s="238"/>
      <c r="BF12" s="238"/>
      <c r="BG12" s="238"/>
      <c r="BH12" s="238"/>
      <c r="BI12" s="238"/>
      <c r="BJ12" s="238"/>
      <c r="BK12" s="238"/>
      <c r="BL12" s="238"/>
      <c r="BM12" s="238"/>
      <c r="BN12" s="238"/>
      <c r="BO12" s="238"/>
      <c r="BP12" s="238"/>
      <c r="BQ12" s="238"/>
      <c r="BR12" s="238"/>
      <c r="BS12" s="238"/>
      <c r="BT12" s="238"/>
      <c r="BU12" s="238"/>
      <c r="BV12" s="238"/>
      <c r="BW12" s="238"/>
      <c r="BX12" s="238"/>
      <c r="BY12" s="238"/>
      <c r="BZ12" s="238"/>
      <c r="CA12" s="238"/>
      <c r="CB12" s="238"/>
      <c r="CC12" s="238"/>
      <c r="CD12" s="238"/>
      <c r="CE12" s="238"/>
      <c r="CF12" s="238"/>
      <c r="CG12" s="195"/>
      <c r="CH12" s="195"/>
      <c r="CI12" s="195"/>
      <c r="CJ12" s="195"/>
      <c r="CK12" s="195"/>
    </row>
    <row r="13" spans="1:89" s="45" customFormat="1" ht="27.95" customHeight="1" x14ac:dyDescent="0.2">
      <c r="A13" s="164"/>
      <c r="B13" s="392" t="str">
        <f>'Checklist - Ranking Office Oil'!B82</f>
        <v>1710</v>
      </c>
      <c r="C13" s="752" t="str">
        <f>'Checklist - Ranking Office Oil'!C82</f>
        <v>Underwater Noise and Vibration Management</v>
      </c>
      <c r="D13" s="753"/>
      <c r="E13" s="753"/>
      <c r="F13" s="753"/>
      <c r="G13" s="753"/>
      <c r="H13" s="753"/>
      <c r="I13" s="753"/>
      <c r="J13" s="753"/>
      <c r="K13" s="753"/>
      <c r="L13" s="753"/>
      <c r="M13" s="753"/>
      <c r="N13" s="754"/>
      <c r="O13" s="822">
        <f>'Checklist - Ranking Office Oil'!Y87</f>
        <v>0</v>
      </c>
      <c r="P13" s="823"/>
      <c r="Q13" s="824"/>
      <c r="R13" s="825">
        <f>'Checklist - Ranking Office Oil'!Z87</f>
        <v>25</v>
      </c>
      <c r="S13" s="826"/>
      <c r="T13" s="827"/>
      <c r="U13" s="828">
        <f>'Checklist - Ranking Office Oil'!F88</f>
        <v>0</v>
      </c>
      <c r="V13" s="829"/>
      <c r="W13" s="831"/>
      <c r="X13" s="830"/>
      <c r="Y13" s="832"/>
      <c r="Z13" s="195"/>
      <c r="AA13" s="195"/>
      <c r="AB13" s="194"/>
      <c r="AC13" s="238"/>
      <c r="AD13" s="238"/>
      <c r="AE13" s="238"/>
      <c r="AF13" s="238"/>
      <c r="AG13" s="238"/>
      <c r="AH13" s="238"/>
      <c r="AI13" s="238"/>
      <c r="AJ13" s="238"/>
      <c r="AK13" s="238"/>
      <c r="AL13" s="238"/>
      <c r="AM13" s="238"/>
      <c r="AN13" s="238"/>
      <c r="AO13" s="238"/>
      <c r="AP13" s="238"/>
      <c r="AQ13" s="238"/>
      <c r="AR13" s="238"/>
      <c r="AS13" s="238"/>
      <c r="AT13" s="238"/>
      <c r="AU13" s="238"/>
      <c r="AV13" s="238"/>
      <c r="AW13" s="238"/>
      <c r="AX13" s="238"/>
      <c r="AY13" s="238"/>
      <c r="AZ13" s="238"/>
      <c r="BA13" s="238"/>
      <c r="BB13" s="238"/>
      <c r="BC13" s="238"/>
      <c r="BD13" s="238"/>
      <c r="BE13" s="238"/>
      <c r="BF13" s="238"/>
      <c r="BG13" s="238"/>
      <c r="BH13" s="238"/>
      <c r="BI13" s="238"/>
      <c r="BJ13" s="238"/>
      <c r="BK13" s="238"/>
      <c r="BL13" s="238"/>
      <c r="BM13" s="238"/>
      <c r="BN13" s="238"/>
      <c r="BO13" s="238"/>
      <c r="BP13" s="238"/>
      <c r="BQ13" s="238"/>
      <c r="BR13" s="238"/>
      <c r="BS13" s="238"/>
      <c r="BT13" s="238"/>
      <c r="BU13" s="238"/>
      <c r="BV13" s="238"/>
      <c r="BW13" s="238"/>
      <c r="BX13" s="238"/>
      <c r="BY13" s="238"/>
      <c r="BZ13" s="238"/>
      <c r="CA13" s="238"/>
      <c r="CB13" s="238"/>
      <c r="CC13" s="238"/>
      <c r="CD13" s="238"/>
      <c r="CE13" s="238"/>
      <c r="CF13" s="238"/>
      <c r="CG13" s="195"/>
      <c r="CH13" s="195"/>
      <c r="CI13" s="195"/>
      <c r="CJ13" s="195"/>
      <c r="CK13" s="195"/>
    </row>
    <row r="14" spans="1:89" s="45" customFormat="1" ht="27.95" customHeight="1" thickBot="1" x14ac:dyDescent="0.25">
      <c r="A14" s="164"/>
      <c r="B14" s="392" t="str">
        <f>'Checklist - Ranking Office Oil'!B89</f>
        <v>1800</v>
      </c>
      <c r="C14" s="752" t="str">
        <f>'Checklist - Ranking Office Oil'!C89</f>
        <v>Social Dimension / Sustainability</v>
      </c>
      <c r="D14" s="753"/>
      <c r="E14" s="753"/>
      <c r="F14" s="753"/>
      <c r="G14" s="753"/>
      <c r="H14" s="753"/>
      <c r="I14" s="753"/>
      <c r="J14" s="753"/>
      <c r="K14" s="753"/>
      <c r="L14" s="753"/>
      <c r="M14" s="753"/>
      <c r="N14" s="754"/>
      <c r="O14" s="833">
        <f>'Checklist - Ranking Office Oil'!Y106</f>
        <v>0</v>
      </c>
      <c r="P14" s="834"/>
      <c r="Q14" s="835"/>
      <c r="R14" s="825">
        <f>'Checklist - Ranking Office Oil'!Z106</f>
        <v>85</v>
      </c>
      <c r="S14" s="826"/>
      <c r="T14" s="827"/>
      <c r="U14" s="828">
        <f>'Checklist - Ranking Office Oil'!F107</f>
        <v>15</v>
      </c>
      <c r="V14" s="829"/>
      <c r="W14" s="831"/>
      <c r="X14" s="830"/>
      <c r="Y14" s="832"/>
      <c r="Z14" s="195"/>
      <c r="AA14" s="195"/>
      <c r="AB14" s="194"/>
      <c r="AC14" s="238"/>
      <c r="AD14" s="238"/>
      <c r="AE14" s="238"/>
      <c r="AF14" s="238"/>
      <c r="AG14" s="238"/>
      <c r="AH14" s="238"/>
      <c r="AI14" s="238"/>
      <c r="AJ14" s="238"/>
      <c r="AK14" s="238"/>
      <c r="AL14" s="238"/>
      <c r="AM14" s="238"/>
      <c r="AN14" s="238"/>
      <c r="AO14" s="238"/>
      <c r="AP14" s="238"/>
      <c r="AQ14" s="238"/>
      <c r="AR14" s="238"/>
      <c r="AS14" s="238"/>
      <c r="AT14" s="238"/>
      <c r="AU14" s="238"/>
      <c r="AV14" s="238"/>
      <c r="AW14" s="238"/>
      <c r="AX14" s="238"/>
      <c r="AY14" s="238"/>
      <c r="AZ14" s="238"/>
      <c r="BA14" s="238"/>
      <c r="BB14" s="238"/>
      <c r="BC14" s="238"/>
      <c r="BD14" s="238"/>
      <c r="BE14" s="238"/>
      <c r="BF14" s="238"/>
      <c r="BG14" s="238"/>
      <c r="BH14" s="238"/>
      <c r="BI14" s="238"/>
      <c r="BJ14" s="238"/>
      <c r="BK14" s="238"/>
      <c r="BL14" s="238"/>
      <c r="BM14" s="238"/>
      <c r="BN14" s="238"/>
      <c r="BO14" s="238"/>
      <c r="BP14" s="238"/>
      <c r="BQ14" s="238"/>
      <c r="BR14" s="238"/>
      <c r="BS14" s="238"/>
      <c r="BT14" s="238"/>
      <c r="BU14" s="238"/>
      <c r="BV14" s="238"/>
      <c r="BW14" s="238"/>
      <c r="BX14" s="238"/>
      <c r="BY14" s="238"/>
      <c r="BZ14" s="238"/>
      <c r="CA14" s="238"/>
      <c r="CB14" s="238"/>
      <c r="CC14" s="238"/>
      <c r="CD14" s="238"/>
      <c r="CE14" s="238"/>
      <c r="CF14" s="238"/>
      <c r="CG14" s="195"/>
      <c r="CH14" s="195"/>
      <c r="CI14" s="195"/>
      <c r="CJ14" s="195"/>
      <c r="CK14" s="195"/>
    </row>
    <row r="15" spans="1:89" s="45" customFormat="1" ht="30" customHeight="1" thickBot="1" x14ac:dyDescent="0.25">
      <c r="A15" s="164"/>
      <c r="B15" s="361">
        <f>'Checklist - Ranking Office Oil'!B108</f>
        <v>2000</v>
      </c>
      <c r="C15" s="740" t="str">
        <f>'Checklist - Ranking Office Oil'!C108</f>
        <v>NAVIGATION / BRIDGE OPERATIONS</v>
      </c>
      <c r="D15" s="839"/>
      <c r="E15" s="839"/>
      <c r="F15" s="839"/>
      <c r="G15" s="839"/>
      <c r="H15" s="839"/>
      <c r="I15" s="839"/>
      <c r="J15" s="839"/>
      <c r="K15" s="839"/>
      <c r="L15" s="839"/>
      <c r="M15" s="839"/>
      <c r="N15" s="839"/>
      <c r="O15" s="670"/>
      <c r="P15" s="670"/>
      <c r="Q15" s="670"/>
      <c r="R15" s="670"/>
      <c r="S15" s="670"/>
      <c r="T15" s="670"/>
      <c r="U15" s="670"/>
      <c r="V15" s="670"/>
      <c r="W15" s="670"/>
      <c r="X15" s="670"/>
      <c r="Y15" s="671"/>
      <c r="Z15" s="195"/>
      <c r="AA15" s="195"/>
      <c r="AB15" s="195"/>
      <c r="AC15" s="238"/>
      <c r="AD15" s="238"/>
      <c r="AE15" s="238"/>
      <c r="AF15" s="238"/>
      <c r="AG15" s="238"/>
      <c r="AH15" s="238"/>
      <c r="AI15" s="238"/>
      <c r="AJ15" s="238"/>
      <c r="AK15" s="238"/>
      <c r="AL15" s="238"/>
      <c r="AM15" s="238"/>
      <c r="AN15" s="238"/>
      <c r="AO15" s="238"/>
      <c r="AP15" s="238"/>
      <c r="AQ15" s="238"/>
      <c r="AR15" s="238"/>
      <c r="AS15" s="238"/>
      <c r="AT15" s="238"/>
      <c r="AU15" s="238"/>
      <c r="AV15" s="238"/>
      <c r="AW15" s="238"/>
      <c r="AX15" s="238"/>
      <c r="AY15" s="238"/>
      <c r="AZ15" s="238"/>
      <c r="BA15" s="238"/>
      <c r="BB15" s="238"/>
      <c r="BC15" s="238"/>
      <c r="BD15" s="238"/>
      <c r="BE15" s="238"/>
      <c r="BF15" s="238"/>
      <c r="BG15" s="238"/>
      <c r="BH15" s="238"/>
      <c r="BI15" s="238"/>
      <c r="BJ15" s="238"/>
      <c r="BK15" s="238"/>
      <c r="BL15" s="238"/>
      <c r="BM15" s="238"/>
      <c r="BN15" s="238"/>
      <c r="BO15" s="238"/>
      <c r="BP15" s="238"/>
      <c r="BQ15" s="238"/>
      <c r="BR15" s="238"/>
      <c r="BS15" s="238"/>
      <c r="BT15" s="238"/>
      <c r="BU15" s="238"/>
      <c r="BV15" s="238"/>
      <c r="BW15" s="238"/>
      <c r="BX15" s="238"/>
      <c r="BY15" s="238"/>
      <c r="BZ15" s="238"/>
      <c r="CA15" s="238"/>
      <c r="CB15" s="238"/>
      <c r="CC15" s="238"/>
      <c r="CD15" s="238"/>
      <c r="CE15" s="238"/>
      <c r="CF15" s="238"/>
      <c r="CG15" s="195"/>
      <c r="CH15" s="195"/>
      <c r="CI15" s="195"/>
      <c r="CJ15" s="195"/>
      <c r="CK15" s="195"/>
    </row>
    <row r="16" spans="1:89" s="45" customFormat="1" ht="27.95" customHeight="1" x14ac:dyDescent="0.2">
      <c r="A16" s="164"/>
      <c r="B16" s="362">
        <f>'Checklist - Ranking Office Oil'!B109</f>
        <v>2100</v>
      </c>
      <c r="C16" s="752" t="str">
        <f>'Checklist - Ranking Office Oil'!C109</f>
        <v>Navigation</v>
      </c>
      <c r="D16" s="753"/>
      <c r="E16" s="753"/>
      <c r="F16" s="753"/>
      <c r="G16" s="753"/>
      <c r="H16" s="753"/>
      <c r="I16" s="753"/>
      <c r="J16" s="753"/>
      <c r="K16" s="753"/>
      <c r="L16" s="753"/>
      <c r="M16" s="753"/>
      <c r="N16" s="754"/>
      <c r="O16" s="822">
        <f>'Checklist - Ranking Office Oil'!Y121</f>
        <v>0</v>
      </c>
      <c r="P16" s="823"/>
      <c r="Q16" s="824"/>
      <c r="R16" s="825">
        <f>'Checklist - Ranking Office Oil'!Z121</f>
        <v>110</v>
      </c>
      <c r="S16" s="826"/>
      <c r="T16" s="827"/>
      <c r="U16" s="828">
        <f>'Checklist - Ranking Office Oil'!F122</f>
        <v>40</v>
      </c>
      <c r="V16" s="829"/>
      <c r="W16" s="831"/>
      <c r="X16" s="830"/>
      <c r="Y16" s="832"/>
      <c r="Z16" s="195"/>
      <c r="AA16" s="195"/>
      <c r="AB16" s="195"/>
      <c r="AC16" s="238"/>
      <c r="AD16" s="238"/>
      <c r="AE16" s="238"/>
      <c r="AF16" s="238"/>
      <c r="AG16" s="238"/>
      <c r="AH16" s="238"/>
      <c r="AI16" s="238"/>
      <c r="AJ16" s="238"/>
      <c r="AK16" s="238"/>
      <c r="AL16" s="238"/>
      <c r="AM16" s="238"/>
      <c r="AN16" s="238"/>
      <c r="AO16" s="238"/>
      <c r="AP16" s="238"/>
      <c r="AQ16" s="238"/>
      <c r="AR16" s="238"/>
      <c r="AS16" s="238"/>
      <c r="AT16" s="238"/>
      <c r="AU16" s="238"/>
      <c r="AV16" s="238"/>
      <c r="AW16" s="238"/>
      <c r="AX16" s="238"/>
      <c r="AY16" s="238"/>
      <c r="AZ16" s="238"/>
      <c r="BA16" s="238"/>
      <c r="BB16" s="238"/>
      <c r="BC16" s="238"/>
      <c r="BD16" s="238"/>
      <c r="BE16" s="238"/>
      <c r="BF16" s="238"/>
      <c r="BG16" s="238"/>
      <c r="BH16" s="238"/>
      <c r="BI16" s="238"/>
      <c r="BJ16" s="238"/>
      <c r="BK16" s="238"/>
      <c r="BL16" s="238"/>
      <c r="BM16" s="238"/>
      <c r="BN16" s="238"/>
      <c r="BO16" s="238"/>
      <c r="BP16" s="238"/>
      <c r="BQ16" s="238"/>
      <c r="BR16" s="238"/>
      <c r="BS16" s="238"/>
      <c r="BT16" s="238"/>
      <c r="BU16" s="238"/>
      <c r="BV16" s="238"/>
      <c r="BW16" s="238"/>
      <c r="BX16" s="238"/>
      <c r="BY16" s="238"/>
      <c r="BZ16" s="238"/>
      <c r="CA16" s="238"/>
      <c r="CB16" s="238"/>
      <c r="CC16" s="238"/>
      <c r="CD16" s="238"/>
      <c r="CE16" s="238"/>
      <c r="CF16" s="238"/>
      <c r="CG16" s="195"/>
      <c r="CH16" s="195"/>
      <c r="CI16" s="195"/>
      <c r="CJ16" s="195"/>
      <c r="CK16" s="195"/>
    </row>
    <row r="17" spans="1:28" s="517" customFormat="1" ht="27.95" customHeight="1" x14ac:dyDescent="0.2">
      <c r="A17" s="164"/>
      <c r="B17" s="392" t="str">
        <f>'Checklist - Ranking Office Oil'!B123</f>
        <v>2111</v>
      </c>
      <c r="C17" s="752" t="str">
        <f>'Checklist - Ranking Office Oil'!C123</f>
        <v>Electronic chart display &amp; information systems / ECDIS</v>
      </c>
      <c r="D17" s="753"/>
      <c r="E17" s="753"/>
      <c r="F17" s="753"/>
      <c r="G17" s="753"/>
      <c r="H17" s="753"/>
      <c r="I17" s="753"/>
      <c r="J17" s="753"/>
      <c r="K17" s="753"/>
      <c r="L17" s="753"/>
      <c r="M17" s="753"/>
      <c r="N17" s="754"/>
      <c r="O17" s="822">
        <f>'Checklist - Ranking Office Oil'!Y133</f>
        <v>0</v>
      </c>
      <c r="P17" s="823"/>
      <c r="Q17" s="824"/>
      <c r="R17" s="825">
        <f>'Checklist - Ranking Office Oil'!Z133</f>
        <v>60</v>
      </c>
      <c r="S17" s="826"/>
      <c r="T17" s="827"/>
      <c r="U17" s="906">
        <f>'Checklist - Ranking Office Oil'!F134</f>
        <v>35</v>
      </c>
      <c r="V17" s="907"/>
      <c r="W17" s="908"/>
      <c r="X17" s="830"/>
      <c r="Y17" s="832"/>
      <c r="Z17" s="195"/>
      <c r="AA17" s="195"/>
      <c r="AB17" s="194"/>
    </row>
    <row r="18" spans="1:28" s="517" customFormat="1" ht="27.95" customHeight="1" x14ac:dyDescent="0.2">
      <c r="A18" s="164"/>
      <c r="B18" s="362" t="str">
        <f>'Checklist - Ranking Office Oil'!B135</f>
        <v>2120</v>
      </c>
      <c r="C18" s="752" t="str">
        <f>'Checklist - Ranking Office Oil'!C135</f>
        <v>Environmental Requirements during the Voyage</v>
      </c>
      <c r="D18" s="753"/>
      <c r="E18" s="753"/>
      <c r="F18" s="753"/>
      <c r="G18" s="753"/>
      <c r="H18" s="753"/>
      <c r="I18" s="753"/>
      <c r="J18" s="753"/>
      <c r="K18" s="753"/>
      <c r="L18" s="753"/>
      <c r="M18" s="753"/>
      <c r="N18" s="754"/>
      <c r="O18" s="822">
        <f>'Checklist - Ranking Office Oil'!Y142</f>
        <v>0</v>
      </c>
      <c r="P18" s="823"/>
      <c r="Q18" s="824"/>
      <c r="R18" s="825">
        <f>'Checklist - Ranking Office Oil'!Z142</f>
        <v>55</v>
      </c>
      <c r="S18" s="826"/>
      <c r="T18" s="827"/>
      <c r="U18" s="828">
        <f>'Checklist - Ranking Office Oil'!F143</f>
        <v>40</v>
      </c>
      <c r="V18" s="829"/>
      <c r="W18" s="831"/>
      <c r="X18" s="830"/>
      <c r="Y18" s="832"/>
      <c r="Z18" s="195"/>
      <c r="AA18" s="195"/>
      <c r="AB18" s="194"/>
    </row>
    <row r="19" spans="1:28" s="517" customFormat="1" ht="27.95" customHeight="1" thickBot="1" x14ac:dyDescent="0.25">
      <c r="A19" s="164"/>
      <c r="B19" s="362">
        <f>'Checklist - Ranking Office Oil'!B144</f>
        <v>2300</v>
      </c>
      <c r="C19" s="752" t="str">
        <f>'Checklist - Ranking Office Oil'!C144</f>
        <v>Mooring Operations</v>
      </c>
      <c r="D19" s="753"/>
      <c r="E19" s="753"/>
      <c r="F19" s="753"/>
      <c r="G19" s="753"/>
      <c r="H19" s="753"/>
      <c r="I19" s="753"/>
      <c r="J19" s="753"/>
      <c r="K19" s="753"/>
      <c r="L19" s="753"/>
      <c r="M19" s="753"/>
      <c r="N19" s="754"/>
      <c r="O19" s="822">
        <f>'Checklist - Ranking Office Oil'!Y146</f>
        <v>0</v>
      </c>
      <c r="P19" s="823"/>
      <c r="Q19" s="824"/>
      <c r="R19" s="825">
        <f>'Checklist - Ranking Office Oil'!Z146</f>
        <v>10</v>
      </c>
      <c r="S19" s="826"/>
      <c r="T19" s="827"/>
      <c r="U19" s="828">
        <f>'Checklist - Ranking Office Oil'!F147</f>
        <v>10</v>
      </c>
      <c r="V19" s="829"/>
      <c r="W19" s="831"/>
      <c r="X19" s="830"/>
      <c r="Y19" s="832"/>
      <c r="Z19" s="195"/>
      <c r="AA19" s="195"/>
      <c r="AB19" s="194"/>
    </row>
    <row r="20" spans="1:28" s="517" customFormat="1" ht="30" customHeight="1" thickBot="1" x14ac:dyDescent="0.25">
      <c r="A20" s="164"/>
      <c r="B20" s="361">
        <f>'Checklist - Ranking Office Oil'!B148</f>
        <v>3000</v>
      </c>
      <c r="C20" s="740" t="str">
        <f>'Checklist - Ranking Office Oil'!C148</f>
        <v>MACHINERY / ENGINE OPERATIONS</v>
      </c>
      <c r="D20" s="839"/>
      <c r="E20" s="839"/>
      <c r="F20" s="839"/>
      <c r="G20" s="839"/>
      <c r="H20" s="839"/>
      <c r="I20" s="839"/>
      <c r="J20" s="839"/>
      <c r="K20" s="839"/>
      <c r="L20" s="839"/>
      <c r="M20" s="839"/>
      <c r="N20" s="839"/>
      <c r="O20" s="670"/>
      <c r="P20" s="670"/>
      <c r="Q20" s="670"/>
      <c r="R20" s="670"/>
      <c r="S20" s="670"/>
      <c r="T20" s="670"/>
      <c r="U20" s="670"/>
      <c r="V20" s="670"/>
      <c r="W20" s="670"/>
      <c r="X20" s="670"/>
      <c r="Y20" s="671"/>
      <c r="Z20" s="195"/>
      <c r="AA20" s="195"/>
      <c r="AB20" s="195"/>
    </row>
    <row r="21" spans="1:28" s="517" customFormat="1" ht="27.95" customHeight="1" x14ac:dyDescent="0.2">
      <c r="A21" s="164"/>
      <c r="B21" s="362">
        <f>'Checklist - Ranking Office Oil'!B149</f>
        <v>3100</v>
      </c>
      <c r="C21" s="752" t="str">
        <f>'Checklist - Ranking Office Oil'!C149</f>
        <v>Bunker Operations</v>
      </c>
      <c r="D21" s="753"/>
      <c r="E21" s="753"/>
      <c r="F21" s="753"/>
      <c r="G21" s="753"/>
      <c r="H21" s="753"/>
      <c r="I21" s="753"/>
      <c r="J21" s="753"/>
      <c r="K21" s="753"/>
      <c r="L21" s="753"/>
      <c r="M21" s="753"/>
      <c r="N21" s="754"/>
      <c r="O21" s="822">
        <f>'Checklist - Ranking Office Oil'!Y155</f>
        <v>0</v>
      </c>
      <c r="P21" s="823"/>
      <c r="Q21" s="824"/>
      <c r="R21" s="825">
        <f>'Checklist - Ranking Office Oil'!Z155</f>
        <v>50</v>
      </c>
      <c r="S21" s="826"/>
      <c r="T21" s="827"/>
      <c r="U21" s="828">
        <f>'Checklist - Ranking Office Oil'!F156</f>
        <v>50</v>
      </c>
      <c r="V21" s="829"/>
      <c r="W21" s="831"/>
      <c r="X21" s="830"/>
      <c r="Y21" s="832"/>
      <c r="Z21" s="195"/>
      <c r="AA21" s="195"/>
      <c r="AB21" s="194"/>
    </row>
    <row r="22" spans="1:28" s="517" customFormat="1" ht="27.95" customHeight="1" x14ac:dyDescent="0.2">
      <c r="A22" s="164"/>
      <c r="B22" s="392" t="str">
        <f>'Checklist - Ranking Office Oil'!B157</f>
        <v>3101</v>
      </c>
      <c r="C22" s="752" t="str">
        <f>'Checklist - Ranking Office Oil'!C157</f>
        <v>Bunker Operations - LNG</v>
      </c>
      <c r="D22" s="753"/>
      <c r="E22" s="753"/>
      <c r="F22" s="753"/>
      <c r="G22" s="753"/>
      <c r="H22" s="753"/>
      <c r="I22" s="753"/>
      <c r="J22" s="753"/>
      <c r="K22" s="753"/>
      <c r="L22" s="753"/>
      <c r="M22" s="753"/>
      <c r="N22" s="754"/>
      <c r="O22" s="822">
        <f>'Checklist - Ranking Office Oil'!Y164</f>
        <v>0</v>
      </c>
      <c r="P22" s="823"/>
      <c r="Q22" s="824"/>
      <c r="R22" s="825">
        <f>'Checklist - Ranking Office Oil'!Z164</f>
        <v>50</v>
      </c>
      <c r="S22" s="826"/>
      <c r="T22" s="827"/>
      <c r="U22" s="906">
        <f>'Checklist - Ranking Office Oil'!F165</f>
        <v>25</v>
      </c>
      <c r="V22" s="907"/>
      <c r="W22" s="908"/>
      <c r="X22" s="830"/>
      <c r="Y22" s="832"/>
      <c r="Z22" s="195"/>
      <c r="AA22" s="195"/>
      <c r="AB22" s="194"/>
    </row>
    <row r="23" spans="1:28" s="517" customFormat="1" ht="27.95" customHeight="1" thickBot="1" x14ac:dyDescent="0.25">
      <c r="A23" s="164"/>
      <c r="B23" s="362">
        <f>'Checklist - Ranking Office Oil'!B166</f>
        <v>3200</v>
      </c>
      <c r="C23" s="752" t="str">
        <f>'Checklist - Ranking Office Oil'!C166</f>
        <v>Fuel oil management</v>
      </c>
      <c r="D23" s="753"/>
      <c r="E23" s="753"/>
      <c r="F23" s="753"/>
      <c r="G23" s="753"/>
      <c r="H23" s="753"/>
      <c r="I23" s="753"/>
      <c r="J23" s="753"/>
      <c r="K23" s="753"/>
      <c r="L23" s="753"/>
      <c r="M23" s="753"/>
      <c r="N23" s="754"/>
      <c r="O23" s="822">
        <f>'Checklist - Ranking Office Oil'!Y184</f>
        <v>0</v>
      </c>
      <c r="P23" s="823"/>
      <c r="Q23" s="824"/>
      <c r="R23" s="825">
        <f>'Checklist - Ranking Office Oil'!Z184</f>
        <v>120</v>
      </c>
      <c r="S23" s="826"/>
      <c r="T23" s="827"/>
      <c r="U23" s="828">
        <f>'Checklist - Ranking Office Oil'!F185</f>
        <v>60</v>
      </c>
      <c r="V23" s="829"/>
      <c r="W23" s="831"/>
      <c r="X23" s="830"/>
      <c r="Y23" s="832"/>
      <c r="Z23" s="195"/>
      <c r="AA23" s="195"/>
      <c r="AB23" s="194"/>
    </row>
    <row r="24" spans="1:28" s="517" customFormat="1" ht="30" customHeight="1" thickBot="1" x14ac:dyDescent="0.25">
      <c r="A24" s="164"/>
      <c r="B24" s="361">
        <f>'Checklist - Ranking Office Oil'!B186</f>
        <v>4000</v>
      </c>
      <c r="C24" s="740" t="str">
        <f>'Checklist - Ranking Office Oil'!C186</f>
        <v>CARGOES / CARGO OPERATIONS</v>
      </c>
      <c r="D24" s="839"/>
      <c r="E24" s="839"/>
      <c r="F24" s="839"/>
      <c r="G24" s="839"/>
      <c r="H24" s="839"/>
      <c r="I24" s="839"/>
      <c r="J24" s="839"/>
      <c r="K24" s="839"/>
      <c r="L24" s="839"/>
      <c r="M24" s="839"/>
      <c r="N24" s="839"/>
      <c r="O24" s="670"/>
      <c r="P24" s="670"/>
      <c r="Q24" s="670"/>
      <c r="R24" s="670"/>
      <c r="S24" s="670"/>
      <c r="T24" s="670"/>
      <c r="U24" s="670"/>
      <c r="V24" s="670"/>
      <c r="W24" s="670"/>
      <c r="X24" s="670"/>
      <c r="Y24" s="671"/>
      <c r="Z24" s="195"/>
      <c r="AA24" s="195"/>
      <c r="AB24" s="195"/>
    </row>
    <row r="25" spans="1:28" s="517" customFormat="1" ht="27.95" customHeight="1" thickBot="1" x14ac:dyDescent="0.25">
      <c r="A25" s="164"/>
      <c r="B25" s="362">
        <f>'Checklist - Ranking Office Oil'!B187</f>
        <v>4100</v>
      </c>
      <c r="C25" s="752" t="str">
        <f>'Checklist - Ranking Office Oil'!C187</f>
        <v>Oil Tanker Cargo Operations &amp; Additional Green Award requirements</v>
      </c>
      <c r="D25" s="753"/>
      <c r="E25" s="753"/>
      <c r="F25" s="753"/>
      <c r="G25" s="753"/>
      <c r="H25" s="753"/>
      <c r="I25" s="753"/>
      <c r="J25" s="753"/>
      <c r="K25" s="753"/>
      <c r="L25" s="753"/>
      <c r="M25" s="753"/>
      <c r="N25" s="754"/>
      <c r="O25" s="822">
        <f>'Checklist - Ranking Office Oil'!Y194</f>
        <v>0</v>
      </c>
      <c r="P25" s="823"/>
      <c r="Q25" s="824"/>
      <c r="R25" s="825">
        <f>'Checklist - Ranking Office Oil'!Z194</f>
        <v>70</v>
      </c>
      <c r="S25" s="826"/>
      <c r="T25" s="827"/>
      <c r="U25" s="828">
        <f>'Checklist - Ranking Office Oil'!F195</f>
        <v>70</v>
      </c>
      <c r="V25" s="829"/>
      <c r="W25" s="831"/>
      <c r="X25" s="830"/>
      <c r="Y25" s="832"/>
      <c r="Z25" s="195"/>
      <c r="AA25" s="195"/>
      <c r="AB25" s="194"/>
    </row>
    <row r="26" spans="1:28" s="517" customFormat="1" ht="30" customHeight="1" thickBot="1" x14ac:dyDescent="0.25">
      <c r="A26" s="164"/>
      <c r="B26" s="361">
        <f>'Checklist - Ranking Office Oil'!B196</f>
        <v>5000</v>
      </c>
      <c r="C26" s="740" t="str">
        <f>'Checklist - Ranking Office Oil'!C196</f>
        <v>PREVENTION OF POLLUTION</v>
      </c>
      <c r="D26" s="839"/>
      <c r="E26" s="839"/>
      <c r="F26" s="839"/>
      <c r="G26" s="839"/>
      <c r="H26" s="839"/>
      <c r="I26" s="839"/>
      <c r="J26" s="839"/>
      <c r="K26" s="839"/>
      <c r="L26" s="839"/>
      <c r="M26" s="839"/>
      <c r="N26" s="839"/>
      <c r="O26" s="670"/>
      <c r="P26" s="670"/>
      <c r="Q26" s="670"/>
      <c r="R26" s="670"/>
      <c r="S26" s="670"/>
      <c r="T26" s="670"/>
      <c r="U26" s="670"/>
      <c r="V26" s="670"/>
      <c r="W26" s="670"/>
      <c r="X26" s="670"/>
      <c r="Y26" s="671"/>
      <c r="Z26" s="195"/>
      <c r="AA26" s="195"/>
      <c r="AB26" s="195"/>
    </row>
    <row r="27" spans="1:28" s="517" customFormat="1" ht="27.95" customHeight="1" x14ac:dyDescent="0.2">
      <c r="A27" s="164"/>
      <c r="B27" s="392" t="str">
        <f>'Checklist - Ranking Office Oil'!B197</f>
        <v>5100</v>
      </c>
      <c r="C27" s="752" t="str">
        <f>'Checklist - Ranking Office Oil'!C197</f>
        <v>Biofouling Management</v>
      </c>
      <c r="D27" s="753"/>
      <c r="E27" s="753"/>
      <c r="F27" s="753"/>
      <c r="G27" s="753"/>
      <c r="H27" s="753"/>
      <c r="I27" s="753"/>
      <c r="J27" s="753"/>
      <c r="K27" s="753"/>
      <c r="L27" s="753"/>
      <c r="M27" s="753"/>
      <c r="N27" s="754"/>
      <c r="O27" s="822">
        <f>'Checklist - Ranking Office Oil'!Y202</f>
        <v>0</v>
      </c>
      <c r="P27" s="823"/>
      <c r="Q27" s="824"/>
      <c r="R27" s="825">
        <f>'Checklist - Ranking Office Oil'!Z202</f>
        <v>30</v>
      </c>
      <c r="S27" s="826"/>
      <c r="T27" s="827"/>
      <c r="U27" s="828">
        <f>'Checklist - Ranking Office Oil'!F203</f>
        <v>5</v>
      </c>
      <c r="V27" s="829"/>
      <c r="W27" s="831"/>
      <c r="X27" s="830"/>
      <c r="Y27" s="832"/>
      <c r="Z27" s="195"/>
      <c r="AA27" s="195"/>
      <c r="AB27" s="194"/>
    </row>
    <row r="28" spans="1:28" s="517" customFormat="1" ht="27.95" customHeight="1" x14ac:dyDescent="0.2">
      <c r="A28" s="164"/>
      <c r="B28" s="392" t="str">
        <f>'Checklist - Ranking Office Oil'!B204</f>
        <v>5200</v>
      </c>
      <c r="C28" s="752" t="str">
        <f>'Checklist - Ranking Office Oil'!C204</f>
        <v>Waste Management / Garbage Handling Onboard</v>
      </c>
      <c r="D28" s="753"/>
      <c r="E28" s="753"/>
      <c r="F28" s="753"/>
      <c r="G28" s="753"/>
      <c r="H28" s="753"/>
      <c r="I28" s="753"/>
      <c r="J28" s="753"/>
      <c r="K28" s="753"/>
      <c r="L28" s="753"/>
      <c r="M28" s="753"/>
      <c r="N28" s="754"/>
      <c r="O28" s="822">
        <f>'Checklist - Ranking Office Oil'!Y224</f>
        <v>0</v>
      </c>
      <c r="P28" s="823"/>
      <c r="Q28" s="824"/>
      <c r="R28" s="825">
        <f>'Checklist - Ranking Office Oil'!Z224</f>
        <v>85</v>
      </c>
      <c r="S28" s="826"/>
      <c r="T28" s="827"/>
      <c r="U28" s="828">
        <f>'Checklist - Ranking Office Oil'!F225</f>
        <v>30</v>
      </c>
      <c r="V28" s="829"/>
      <c r="W28" s="831"/>
      <c r="X28" s="830"/>
      <c r="Y28" s="832"/>
      <c r="Z28" s="195"/>
      <c r="AA28" s="195"/>
      <c r="AB28" s="194"/>
    </row>
    <row r="29" spans="1:28" s="517" customFormat="1" ht="27.95" customHeight="1" x14ac:dyDescent="0.2">
      <c r="A29" s="164"/>
      <c r="B29" s="362">
        <f>'Checklist - Ranking Office Oil'!B226</f>
        <v>5410</v>
      </c>
      <c r="C29" s="752" t="str">
        <f>'Checklist - Ranking Office Oil'!C226</f>
        <v>NOx Emissions</v>
      </c>
      <c r="D29" s="753"/>
      <c r="E29" s="753"/>
      <c r="F29" s="753"/>
      <c r="G29" s="753"/>
      <c r="H29" s="753"/>
      <c r="I29" s="753"/>
      <c r="J29" s="753"/>
      <c r="K29" s="753"/>
      <c r="L29" s="753"/>
      <c r="M29" s="753"/>
      <c r="N29" s="754"/>
      <c r="O29" s="822">
        <f>'Checklist - Ranking Office Oil'!Y246</f>
        <v>0</v>
      </c>
      <c r="P29" s="823"/>
      <c r="Q29" s="824"/>
      <c r="R29" s="825">
        <f>'Checklist - Ranking Office Oil'!Z246</f>
        <v>95</v>
      </c>
      <c r="S29" s="826"/>
      <c r="T29" s="827"/>
      <c r="U29" s="828">
        <f>'Checklist - Ranking Office Oil'!F247</f>
        <v>35</v>
      </c>
      <c r="V29" s="829"/>
      <c r="W29" s="831"/>
      <c r="X29" s="830"/>
      <c r="Y29" s="832"/>
      <c r="Z29" s="195"/>
      <c r="AA29" s="195"/>
      <c r="AB29" s="194"/>
    </row>
    <row r="30" spans="1:28" s="517" customFormat="1" ht="27.95" customHeight="1" x14ac:dyDescent="0.2">
      <c r="A30" s="164"/>
      <c r="B30" s="362">
        <f>'Checklist - Ranking Office Oil'!B248</f>
        <v>5420</v>
      </c>
      <c r="C30" s="752" t="str">
        <f>'Checklist - Ranking Office Oil'!C248</f>
        <v>SOx Emissions</v>
      </c>
      <c r="D30" s="753"/>
      <c r="E30" s="753"/>
      <c r="F30" s="753"/>
      <c r="G30" s="753"/>
      <c r="H30" s="753"/>
      <c r="I30" s="753"/>
      <c r="J30" s="753"/>
      <c r="K30" s="753"/>
      <c r="L30" s="753"/>
      <c r="M30" s="753"/>
      <c r="N30" s="754"/>
      <c r="O30" s="822">
        <f>'Checklist - Ranking Office Oil'!Y260</f>
        <v>0</v>
      </c>
      <c r="P30" s="823"/>
      <c r="Q30" s="824"/>
      <c r="R30" s="825">
        <f>'Checklist - Ranking Office Oil'!Z260</f>
        <v>120</v>
      </c>
      <c r="S30" s="826"/>
      <c r="T30" s="827"/>
      <c r="U30" s="828">
        <f>'Checklist - Ranking Office Oil'!F261</f>
        <v>20</v>
      </c>
      <c r="V30" s="829"/>
      <c r="W30" s="831"/>
      <c r="X30" s="830"/>
      <c r="Y30" s="832"/>
      <c r="Z30" s="195"/>
      <c r="AA30" s="195"/>
      <c r="AB30" s="194"/>
    </row>
    <row r="31" spans="1:28" s="517" customFormat="1" ht="45" customHeight="1" x14ac:dyDescent="0.2">
      <c r="A31" s="164"/>
      <c r="B31" s="363">
        <f>'Checklist - Ranking Office Oil'!B262</f>
        <v>5421</v>
      </c>
      <c r="C31" s="752" t="str">
        <f>'Checklist - Ranking Office Oil'!C262</f>
        <v xml:space="preserve">Ships required to carry out Fuel Change Over to low sulphur MARINE DIESEL OIL or low sulphur MARINE GAS OIL  ( low sulphur Distillates )  </v>
      </c>
      <c r="D31" s="753"/>
      <c r="E31" s="753"/>
      <c r="F31" s="753"/>
      <c r="G31" s="753"/>
      <c r="H31" s="753"/>
      <c r="I31" s="753"/>
      <c r="J31" s="753"/>
      <c r="K31" s="753"/>
      <c r="L31" s="753"/>
      <c r="M31" s="753"/>
      <c r="N31" s="754"/>
      <c r="O31" s="822">
        <f>'Checklist - Ranking Office Oil'!Y265</f>
        <v>0</v>
      </c>
      <c r="P31" s="823"/>
      <c r="Q31" s="824"/>
      <c r="R31" s="825">
        <f>'Checklist - Ranking Office Oil'!Z265</f>
        <v>40</v>
      </c>
      <c r="S31" s="826"/>
      <c r="T31" s="827"/>
      <c r="U31" s="828">
        <f>'Checklist - Ranking Office Oil'!F266</f>
        <v>40</v>
      </c>
      <c r="V31" s="829"/>
      <c r="W31" s="829"/>
      <c r="X31" s="830"/>
      <c r="Y31" s="654"/>
      <c r="Z31" s="195"/>
      <c r="AA31" s="195"/>
      <c r="AB31" s="194"/>
    </row>
    <row r="32" spans="1:28" s="517" customFormat="1" ht="27.95" customHeight="1" x14ac:dyDescent="0.2">
      <c r="A32" s="164"/>
      <c r="B32" s="363">
        <f>'Checklist - Ranking Office Oil'!B267</f>
        <v>5430</v>
      </c>
      <c r="C32" s="752" t="str">
        <f>'Checklist - Ranking Office Oil'!C267</f>
        <v xml:space="preserve">Particulate Matter (PM) Emissions   </v>
      </c>
      <c r="D32" s="753"/>
      <c r="E32" s="753"/>
      <c r="F32" s="753"/>
      <c r="G32" s="753"/>
      <c r="H32" s="753"/>
      <c r="I32" s="753"/>
      <c r="J32" s="753"/>
      <c r="K32" s="753"/>
      <c r="L32" s="753"/>
      <c r="M32" s="753"/>
      <c r="N32" s="754"/>
      <c r="O32" s="822">
        <f>'Checklist - Ranking Office Oil'!Y273</f>
        <v>0</v>
      </c>
      <c r="P32" s="823"/>
      <c r="Q32" s="824"/>
      <c r="R32" s="825">
        <f>'Checklist - Ranking Office Oil'!Z273</f>
        <v>30</v>
      </c>
      <c r="S32" s="826"/>
      <c r="T32" s="827"/>
      <c r="U32" s="828">
        <f>'Checklist - Ranking Office Oil'!F274</f>
        <v>0</v>
      </c>
      <c r="V32" s="829"/>
      <c r="W32" s="829"/>
      <c r="X32" s="830"/>
      <c r="Y32" s="654"/>
      <c r="Z32" s="195"/>
      <c r="AA32" s="195"/>
      <c r="AB32" s="194"/>
    </row>
    <row r="33" spans="1:28" s="517" customFormat="1" ht="27.95" customHeight="1" x14ac:dyDescent="0.2">
      <c r="A33" s="164"/>
      <c r="B33" s="363">
        <f>'Checklist - Ranking Office Oil'!B275</f>
        <v>5440</v>
      </c>
      <c r="C33" s="752" t="str">
        <f>'Checklist - Ranking Office Oil'!C275</f>
        <v>Greenhouse Gas (GHG) Emissions - CO2 Emissions</v>
      </c>
      <c r="D33" s="753"/>
      <c r="E33" s="753"/>
      <c r="F33" s="753"/>
      <c r="G33" s="753"/>
      <c r="H33" s="753"/>
      <c r="I33" s="753"/>
      <c r="J33" s="753"/>
      <c r="K33" s="753"/>
      <c r="L33" s="753"/>
      <c r="M33" s="753"/>
      <c r="N33" s="754"/>
      <c r="O33" s="822">
        <f>'Checklist - Ranking Office Oil'!Y343</f>
        <v>0</v>
      </c>
      <c r="P33" s="823"/>
      <c r="Q33" s="824"/>
      <c r="R33" s="825">
        <f>'Checklist - Ranking Office Oil'!Z343</f>
        <v>200</v>
      </c>
      <c r="S33" s="826"/>
      <c r="T33" s="827"/>
      <c r="U33" s="828">
        <f>'Checklist - Ranking Office Oil'!Y344</f>
        <v>0</v>
      </c>
      <c r="V33" s="829"/>
      <c r="W33" s="829"/>
      <c r="X33" s="830"/>
      <c r="Y33" s="654"/>
      <c r="Z33" s="195"/>
      <c r="AA33" s="195"/>
      <c r="AB33" s="194"/>
    </row>
    <row r="34" spans="1:28" s="517" customFormat="1" ht="27.95" customHeight="1" x14ac:dyDescent="0.2">
      <c r="A34" s="164"/>
      <c r="B34" s="362" t="str">
        <f>'Checklist - Ranking Office Oil'!B345</f>
        <v>5441</v>
      </c>
      <c r="C34" s="752" t="str">
        <f>'Checklist - Ranking Office Oil'!C345</f>
        <v>Greenhouse Gas (GHG) Emissions - Methane (CH4) Emissions - Main Propulsion</v>
      </c>
      <c r="D34" s="753"/>
      <c r="E34" s="753"/>
      <c r="F34" s="753"/>
      <c r="G34" s="753"/>
      <c r="H34" s="753"/>
      <c r="I34" s="753"/>
      <c r="J34" s="753"/>
      <c r="K34" s="753"/>
      <c r="L34" s="753"/>
      <c r="M34" s="753"/>
      <c r="N34" s="754"/>
      <c r="O34" s="822">
        <f>'Checklist - Ranking Office Oil'!Y356</f>
        <v>0</v>
      </c>
      <c r="P34" s="823"/>
      <c r="Q34" s="824"/>
      <c r="R34" s="825">
        <f>'Checklist - Ranking Office Oil'!Z356</f>
        <v>55</v>
      </c>
      <c r="S34" s="826"/>
      <c r="T34" s="827"/>
      <c r="U34" s="828">
        <f>'Checklist - Ranking Office Oil'!Y357</f>
        <v>0</v>
      </c>
      <c r="V34" s="829"/>
      <c r="W34" s="829"/>
      <c r="X34" s="830"/>
      <c r="Y34" s="654"/>
      <c r="Z34" s="195"/>
      <c r="AA34" s="195"/>
      <c r="AB34" s="194"/>
    </row>
    <row r="35" spans="1:28" s="517" customFormat="1" ht="27.95" customHeight="1" x14ac:dyDescent="0.2">
      <c r="A35" s="164"/>
      <c r="B35" s="362">
        <f>'Checklist - Ranking Office Oil'!B358</f>
        <v>5450</v>
      </c>
      <c r="C35" s="752" t="str">
        <f>'Checklist - Ranking Office Oil'!C358</f>
        <v>Newbuild policy</v>
      </c>
      <c r="D35" s="753"/>
      <c r="E35" s="753"/>
      <c r="F35" s="753"/>
      <c r="G35" s="753"/>
      <c r="H35" s="753"/>
      <c r="I35" s="753"/>
      <c r="J35" s="753"/>
      <c r="K35" s="753"/>
      <c r="L35" s="753"/>
      <c r="M35" s="753"/>
      <c r="N35" s="754"/>
      <c r="O35" s="822">
        <f>'Checklist - Ranking Office Oil'!Y360</f>
        <v>0</v>
      </c>
      <c r="P35" s="823"/>
      <c r="Q35" s="824"/>
      <c r="R35" s="825">
        <f>'Checklist - Ranking Office Oil'!Z360</f>
        <v>40</v>
      </c>
      <c r="S35" s="826"/>
      <c r="T35" s="827"/>
      <c r="U35" s="828">
        <f>'Checklist - Ranking Office Oil'!F361</f>
        <v>0</v>
      </c>
      <c r="V35" s="829"/>
      <c r="W35" s="829"/>
      <c r="X35" s="830"/>
      <c r="Y35" s="654"/>
      <c r="Z35" s="195"/>
      <c r="AA35" s="195"/>
      <c r="AB35" s="194"/>
    </row>
    <row r="36" spans="1:28" s="517" customFormat="1" ht="27.95" customHeight="1" x14ac:dyDescent="0.2">
      <c r="A36" s="164"/>
      <c r="B36" s="362" t="str">
        <f>'Checklist - Ranking Office Oil'!B362</f>
        <v>5460</v>
      </c>
      <c r="C36" s="752" t="str">
        <f>'Checklist - Ranking Office Oil'!C362</f>
        <v>Environmental Ship Index (ESI)</v>
      </c>
      <c r="D36" s="753"/>
      <c r="E36" s="753"/>
      <c r="F36" s="753"/>
      <c r="G36" s="753"/>
      <c r="H36" s="753"/>
      <c r="I36" s="753"/>
      <c r="J36" s="753"/>
      <c r="K36" s="753"/>
      <c r="L36" s="753"/>
      <c r="M36" s="753"/>
      <c r="N36" s="754"/>
      <c r="O36" s="822">
        <f>'Checklist - Ranking Office Oil'!Y364</f>
        <v>0</v>
      </c>
      <c r="P36" s="823"/>
      <c r="Q36" s="824"/>
      <c r="R36" s="825">
        <f>'Checklist - Ranking Office Oil'!Z364</f>
        <v>50</v>
      </c>
      <c r="S36" s="826"/>
      <c r="T36" s="827"/>
      <c r="U36" s="828">
        <f>'Checklist - Ranking Office Oil'!F365</f>
        <v>0</v>
      </c>
      <c r="V36" s="829"/>
      <c r="W36" s="829"/>
      <c r="X36" s="830"/>
      <c r="Y36" s="654"/>
      <c r="Z36" s="195"/>
      <c r="AA36" s="195"/>
      <c r="AB36" s="194"/>
    </row>
    <row r="37" spans="1:28" s="517" customFormat="1" ht="27.95" customHeight="1" x14ac:dyDescent="0.2">
      <c r="A37" s="164"/>
      <c r="B37" s="392" t="str">
        <f>'Checklist - Ranking Office Oil'!B366</f>
        <v>5500</v>
      </c>
      <c r="C37" s="752" t="str">
        <f>'Checklist - Ranking Office Oil'!C366</f>
        <v>Sewage Management</v>
      </c>
      <c r="D37" s="753"/>
      <c r="E37" s="753"/>
      <c r="F37" s="753"/>
      <c r="G37" s="753"/>
      <c r="H37" s="753"/>
      <c r="I37" s="753"/>
      <c r="J37" s="753"/>
      <c r="K37" s="753"/>
      <c r="L37" s="753"/>
      <c r="M37" s="753"/>
      <c r="N37" s="754"/>
      <c r="O37" s="822">
        <f>'Checklist - Ranking Office Oil'!Y378</f>
        <v>0</v>
      </c>
      <c r="P37" s="823"/>
      <c r="Q37" s="824"/>
      <c r="R37" s="825">
        <f>'Checklist - Ranking Office Oil'!Z378</f>
        <v>45</v>
      </c>
      <c r="S37" s="826"/>
      <c r="T37" s="827"/>
      <c r="U37" s="828">
        <f>'Checklist - Ranking Office Oil'!F379</f>
        <v>20</v>
      </c>
      <c r="V37" s="829"/>
      <c r="W37" s="829"/>
      <c r="X37" s="830"/>
      <c r="Y37" s="654"/>
      <c r="Z37" s="195"/>
      <c r="AA37" s="195"/>
      <c r="AB37" s="194"/>
    </row>
    <row r="38" spans="1:28" s="517" customFormat="1" ht="27.95" customHeight="1" x14ac:dyDescent="0.2">
      <c r="A38" s="164"/>
      <c r="B38" s="392" t="str">
        <f>'Checklist - Ranking Office Oil'!B380</f>
        <v>5510</v>
      </c>
      <c r="C38" s="752" t="str">
        <f>'Checklist - Ranking Office Oil'!C380</f>
        <v>Grey Water Management</v>
      </c>
      <c r="D38" s="753"/>
      <c r="E38" s="753"/>
      <c r="F38" s="753"/>
      <c r="G38" s="753"/>
      <c r="H38" s="753"/>
      <c r="I38" s="753"/>
      <c r="J38" s="753"/>
      <c r="K38" s="753"/>
      <c r="L38" s="753"/>
      <c r="M38" s="753"/>
      <c r="N38" s="754"/>
      <c r="O38" s="822">
        <f>'Checklist - Ranking Office Oil'!Y383</f>
        <v>0</v>
      </c>
      <c r="P38" s="823"/>
      <c r="Q38" s="824"/>
      <c r="R38" s="825">
        <f>'Checklist - Ranking Office Oil'!Z383</f>
        <v>25</v>
      </c>
      <c r="S38" s="826"/>
      <c r="T38" s="827"/>
      <c r="U38" s="828">
        <f>'Checklist - Ranking Office Oil'!F384</f>
        <v>0</v>
      </c>
      <c r="V38" s="829"/>
      <c r="W38" s="829"/>
      <c r="X38" s="830"/>
      <c r="Y38" s="654"/>
      <c r="Z38" s="195"/>
      <c r="AA38" s="195"/>
      <c r="AB38" s="194"/>
    </row>
    <row r="39" spans="1:28" s="517" customFormat="1" ht="27.95" customHeight="1" x14ac:dyDescent="0.2">
      <c r="A39" s="164"/>
      <c r="B39" s="362">
        <f>'Checklist - Ranking Office Oil'!B385</f>
        <v>5700</v>
      </c>
      <c r="C39" s="752" t="str">
        <f>'Checklist - Ranking Office Oil'!C385</f>
        <v>Ballast Water Management</v>
      </c>
      <c r="D39" s="753"/>
      <c r="E39" s="753"/>
      <c r="F39" s="753"/>
      <c r="G39" s="753"/>
      <c r="H39" s="753"/>
      <c r="I39" s="753"/>
      <c r="J39" s="753"/>
      <c r="K39" s="753"/>
      <c r="L39" s="753"/>
      <c r="M39" s="753"/>
      <c r="N39" s="754"/>
      <c r="O39" s="822">
        <f>'Checklist - Ranking Office Oil'!Y396</f>
        <v>0</v>
      </c>
      <c r="P39" s="823"/>
      <c r="Q39" s="824"/>
      <c r="R39" s="825">
        <f>'Checklist - Ranking Office Oil'!Z396</f>
        <v>60</v>
      </c>
      <c r="S39" s="826"/>
      <c r="T39" s="827"/>
      <c r="U39" s="828">
        <f>'Checklist - Ranking Office Oil'!F397</f>
        <v>20</v>
      </c>
      <c r="V39" s="829"/>
      <c r="W39" s="829"/>
      <c r="X39" s="830"/>
      <c r="Y39" s="654"/>
      <c r="Z39" s="195"/>
      <c r="AA39" s="195"/>
      <c r="AB39" s="194"/>
    </row>
    <row r="40" spans="1:28" s="517" customFormat="1" ht="27.95" customHeight="1" x14ac:dyDescent="0.2">
      <c r="A40" s="164"/>
      <c r="B40" s="362" t="str">
        <f>'Checklist - Ranking Office Oil'!B398</f>
        <v>5801</v>
      </c>
      <c r="C40" s="752" t="str">
        <f>'Checklist - Ranking Office Oil'!C398</f>
        <v>Protection of fuel oil tanks, lube oil tanks and hull</v>
      </c>
      <c r="D40" s="753"/>
      <c r="E40" s="753"/>
      <c r="F40" s="753"/>
      <c r="G40" s="753"/>
      <c r="H40" s="753"/>
      <c r="I40" s="753"/>
      <c r="J40" s="753"/>
      <c r="K40" s="753"/>
      <c r="L40" s="753"/>
      <c r="M40" s="753"/>
      <c r="N40" s="754"/>
      <c r="O40" s="822">
        <f>'Checklist - Ranking Office Oil'!Y401</f>
        <v>0</v>
      </c>
      <c r="P40" s="823"/>
      <c r="Q40" s="824"/>
      <c r="R40" s="825">
        <f>'Checklist - Ranking Office Oil'!Z401</f>
        <v>30</v>
      </c>
      <c r="S40" s="826"/>
      <c r="T40" s="827"/>
      <c r="U40" s="828">
        <f>'Checklist - Ranking Office Oil'!F402</f>
        <v>0</v>
      </c>
      <c r="V40" s="829"/>
      <c r="W40" s="829"/>
      <c r="X40" s="830"/>
      <c r="Y40" s="654"/>
      <c r="Z40" s="195"/>
      <c r="AA40" s="195"/>
      <c r="AB40" s="194"/>
    </row>
    <row r="41" spans="1:28" s="517" customFormat="1" ht="27.95" customHeight="1" x14ac:dyDescent="0.2">
      <c r="A41" s="359"/>
      <c r="B41" s="362">
        <f>'Checklist - Ranking Office Oil'!B404</f>
        <v>5810</v>
      </c>
      <c r="C41" s="752" t="str">
        <f>'Checklist - Ranking Office Oil'!C404</f>
        <v>Stern tube lubrication</v>
      </c>
      <c r="D41" s="753"/>
      <c r="E41" s="753"/>
      <c r="F41" s="753"/>
      <c r="G41" s="753"/>
      <c r="H41" s="753"/>
      <c r="I41" s="753"/>
      <c r="J41" s="753"/>
      <c r="K41" s="753"/>
      <c r="L41" s="753"/>
      <c r="M41" s="753"/>
      <c r="N41" s="754"/>
      <c r="O41" s="822">
        <f>'Checklist - Ranking Office Oil'!Y408</f>
        <v>0</v>
      </c>
      <c r="P41" s="823"/>
      <c r="Q41" s="824"/>
      <c r="R41" s="825">
        <f>'Checklist - Ranking Office Oil'!Z408</f>
        <v>60</v>
      </c>
      <c r="S41" s="826"/>
      <c r="T41" s="827"/>
      <c r="U41" s="828">
        <f>'Checklist - Ranking Office Oil'!F409</f>
        <v>0</v>
      </c>
      <c r="V41" s="829"/>
      <c r="W41" s="829"/>
      <c r="X41" s="830"/>
      <c r="Y41" s="654"/>
      <c r="Z41" s="195"/>
      <c r="AA41" s="195"/>
      <c r="AB41" s="194"/>
    </row>
    <row r="42" spans="1:28" s="517" customFormat="1" ht="27.95" customHeight="1" x14ac:dyDescent="0.2">
      <c r="A42" s="164"/>
      <c r="B42" s="362">
        <f>'Checklist - Ranking Office Oil'!B410</f>
        <v>5811</v>
      </c>
      <c r="C42" s="752" t="str">
        <f>'Checklist - Ranking Office Oil'!C410</f>
        <v>Mooring wire lubrication</v>
      </c>
      <c r="D42" s="753"/>
      <c r="E42" s="753"/>
      <c r="F42" s="753"/>
      <c r="G42" s="753"/>
      <c r="H42" s="753"/>
      <c r="I42" s="753"/>
      <c r="J42" s="753"/>
      <c r="K42" s="753"/>
      <c r="L42" s="753"/>
      <c r="M42" s="753"/>
      <c r="N42" s="754"/>
      <c r="O42" s="822">
        <f>'Checklist - Ranking Office Oil'!Y412</f>
        <v>0</v>
      </c>
      <c r="P42" s="823"/>
      <c r="Q42" s="824"/>
      <c r="R42" s="825">
        <f>'Checklist - Ranking Office Oil'!Z412</f>
        <v>20</v>
      </c>
      <c r="S42" s="826"/>
      <c r="T42" s="827"/>
      <c r="U42" s="828">
        <f>'Checklist - Ranking Office Oil'!F413</f>
        <v>0</v>
      </c>
      <c r="V42" s="829"/>
      <c r="W42" s="829"/>
      <c r="X42" s="830"/>
      <c r="Y42" s="654"/>
      <c r="Z42" s="195"/>
      <c r="AA42" s="195"/>
      <c r="AB42" s="194"/>
    </row>
    <row r="43" spans="1:28" s="517" customFormat="1" ht="27.95" customHeight="1" x14ac:dyDescent="0.2">
      <c r="A43" s="164"/>
      <c r="B43" s="362">
        <f>'Checklist - Ranking Office Oil'!B414</f>
        <v>5812</v>
      </c>
      <c r="C43" s="752" t="str">
        <f>'Checklist - Ranking Office Oil'!C414</f>
        <v>Deck equipment lubrication (use of oils)</v>
      </c>
      <c r="D43" s="753"/>
      <c r="E43" s="753"/>
      <c r="F43" s="753"/>
      <c r="G43" s="753"/>
      <c r="H43" s="753"/>
      <c r="I43" s="753"/>
      <c r="J43" s="753"/>
      <c r="K43" s="753"/>
      <c r="L43" s="753"/>
      <c r="M43" s="753"/>
      <c r="N43" s="754"/>
      <c r="O43" s="822">
        <f>'Checklist - Ranking Office Oil'!Y420</f>
        <v>0</v>
      </c>
      <c r="P43" s="823"/>
      <c r="Q43" s="824"/>
      <c r="R43" s="825">
        <f>'Checklist - Ranking Office Oil'!Z420</f>
        <v>55</v>
      </c>
      <c r="S43" s="826"/>
      <c r="T43" s="827"/>
      <c r="U43" s="828">
        <f>'Checklist - Ranking Office Oil'!F421</f>
        <v>0</v>
      </c>
      <c r="V43" s="829"/>
      <c r="W43" s="829"/>
      <c r="X43" s="830"/>
      <c r="Y43" s="654"/>
      <c r="Z43" s="195"/>
      <c r="AA43" s="195"/>
      <c r="AB43" s="194"/>
    </row>
    <row r="44" spans="1:28" s="517" customFormat="1" ht="27.95" customHeight="1" x14ac:dyDescent="0.2">
      <c r="A44" s="164"/>
      <c r="B44" s="362" t="str">
        <f>'Checklist - Ranking Office Oil'!B422</f>
        <v>5820</v>
      </c>
      <c r="C44" s="752" t="str">
        <f>'Checklist - Ranking Office Oil'!C422</f>
        <v>Management of bilge water and sludge handling onboard</v>
      </c>
      <c r="D44" s="753"/>
      <c r="E44" s="753"/>
      <c r="F44" s="753"/>
      <c r="G44" s="753"/>
      <c r="H44" s="753"/>
      <c r="I44" s="753"/>
      <c r="J44" s="753"/>
      <c r="K44" s="753"/>
      <c r="L44" s="753"/>
      <c r="M44" s="753"/>
      <c r="N44" s="754"/>
      <c r="O44" s="822">
        <f>'Checklist - Ranking Office Oil'!Y427</f>
        <v>0</v>
      </c>
      <c r="P44" s="823"/>
      <c r="Q44" s="824"/>
      <c r="R44" s="825">
        <f>'Checklist - Ranking Office Oil'!Z427</f>
        <v>25</v>
      </c>
      <c r="S44" s="826"/>
      <c r="T44" s="827"/>
      <c r="U44" s="828">
        <f>'Checklist - Ranking Office Oil'!F428</f>
        <v>15</v>
      </c>
      <c r="V44" s="829"/>
      <c r="W44" s="829"/>
      <c r="X44" s="830"/>
      <c r="Y44" s="654"/>
      <c r="Z44" s="195"/>
      <c r="AA44" s="195"/>
      <c r="AB44" s="194"/>
    </row>
    <row r="45" spans="1:28" s="517" customFormat="1" ht="27.95" customHeight="1" thickBot="1" x14ac:dyDescent="0.25">
      <c r="A45" s="164"/>
      <c r="B45" s="370" t="str">
        <f>'Checklist - Ranking Office Oil'!B429</f>
        <v>5821</v>
      </c>
      <c r="C45" s="877" t="str">
        <f>'Checklist - Ranking Office Oil'!C429</f>
        <v>Outfitting of bilge water system</v>
      </c>
      <c r="D45" s="878"/>
      <c r="E45" s="878"/>
      <c r="F45" s="878"/>
      <c r="G45" s="878"/>
      <c r="H45" s="878"/>
      <c r="I45" s="878"/>
      <c r="J45" s="878"/>
      <c r="K45" s="878"/>
      <c r="L45" s="878"/>
      <c r="M45" s="878"/>
      <c r="N45" s="879"/>
      <c r="O45" s="880">
        <f>'Checklist - Ranking Office Oil'!Y444</f>
        <v>0</v>
      </c>
      <c r="P45" s="881"/>
      <c r="Q45" s="882"/>
      <c r="R45" s="883">
        <f>'Checklist - Ranking Office Oil'!Z444</f>
        <v>50</v>
      </c>
      <c r="S45" s="884"/>
      <c r="T45" s="885"/>
      <c r="U45" s="886">
        <f>'Checklist - Ranking Office Oil'!F445</f>
        <v>20</v>
      </c>
      <c r="V45" s="887"/>
      <c r="W45" s="887"/>
      <c r="X45" s="888"/>
      <c r="Y45" s="889"/>
      <c r="Z45" s="195"/>
      <c r="AA45" s="195"/>
      <c r="AB45" s="194"/>
    </row>
    <row r="46" spans="1:28" s="517" customFormat="1" ht="27.95" customHeight="1" x14ac:dyDescent="0.2">
      <c r="A46" s="164"/>
      <c r="B46" s="406" t="str">
        <f>'Checklist - Ranking Office Oil'!B446</f>
        <v>5822</v>
      </c>
      <c r="C46" s="869" t="str">
        <f>'Checklist - Ranking Office Oil'!C446</f>
        <v>Outfitting of sludge handling system</v>
      </c>
      <c r="D46" s="870"/>
      <c r="E46" s="870"/>
      <c r="F46" s="870"/>
      <c r="G46" s="870"/>
      <c r="H46" s="870"/>
      <c r="I46" s="870"/>
      <c r="J46" s="870"/>
      <c r="K46" s="870"/>
      <c r="L46" s="870"/>
      <c r="M46" s="870"/>
      <c r="N46" s="871"/>
      <c r="O46" s="836">
        <f>'Checklist - Ranking Office Oil'!Y451</f>
        <v>0</v>
      </c>
      <c r="P46" s="837"/>
      <c r="Q46" s="838"/>
      <c r="R46" s="872">
        <f>'Checklist - Ranking Office Oil'!Z451</f>
        <v>20</v>
      </c>
      <c r="S46" s="873"/>
      <c r="T46" s="874"/>
      <c r="U46" s="875">
        <f>'Checklist - Ranking Office Oil'!F452</f>
        <v>10</v>
      </c>
      <c r="V46" s="876"/>
      <c r="W46" s="876"/>
      <c r="X46" s="868"/>
      <c r="Y46" s="817"/>
      <c r="Z46" s="195"/>
      <c r="AA46" s="195"/>
      <c r="AB46" s="194"/>
    </row>
    <row r="47" spans="1:28" s="517" customFormat="1" ht="27.95" customHeight="1" x14ac:dyDescent="0.2">
      <c r="A47" s="164"/>
      <c r="B47" s="362">
        <f>'Checklist - Ranking Office Oil'!B453</f>
        <v>5900</v>
      </c>
      <c r="C47" s="752" t="str">
        <f>'Checklist - Ranking Office Oil'!C453</f>
        <v>Ship Recycling - Inventory of Hazardous Materials</v>
      </c>
      <c r="D47" s="753"/>
      <c r="E47" s="753"/>
      <c r="F47" s="753"/>
      <c r="G47" s="753"/>
      <c r="H47" s="753"/>
      <c r="I47" s="753"/>
      <c r="J47" s="753"/>
      <c r="K47" s="753"/>
      <c r="L47" s="753"/>
      <c r="M47" s="753"/>
      <c r="N47" s="754"/>
      <c r="O47" s="822">
        <f>'Checklist - Ranking Office Oil'!Y462</f>
        <v>0</v>
      </c>
      <c r="P47" s="823"/>
      <c r="Q47" s="824"/>
      <c r="R47" s="825">
        <f>'Checklist - Ranking Office Oil'!Z462</f>
        <v>120</v>
      </c>
      <c r="S47" s="826"/>
      <c r="T47" s="827"/>
      <c r="U47" s="828">
        <f>'Checklist - Ranking Office Oil'!F463</f>
        <v>40</v>
      </c>
      <c r="V47" s="829"/>
      <c r="W47" s="829"/>
      <c r="X47" s="830"/>
      <c r="Y47" s="654"/>
      <c r="Z47" s="195"/>
      <c r="AA47" s="195"/>
      <c r="AB47" s="194"/>
    </row>
    <row r="48" spans="1:28" s="517" customFormat="1" ht="27.95" customHeight="1" thickBot="1" x14ac:dyDescent="0.25">
      <c r="A48" s="164"/>
      <c r="B48" s="369">
        <f>'Checklist - Ranking Office Oil'!B464</f>
        <v>5910</v>
      </c>
      <c r="C48" s="891" t="str">
        <f>'Checklist - Ranking Office Oil'!C464</f>
        <v xml:space="preserve">Ship Recycling - Policy for ships due to be recycled    </v>
      </c>
      <c r="D48" s="892"/>
      <c r="E48" s="892"/>
      <c r="F48" s="892"/>
      <c r="G48" s="892"/>
      <c r="H48" s="892"/>
      <c r="I48" s="892"/>
      <c r="J48" s="892"/>
      <c r="K48" s="892"/>
      <c r="L48" s="892"/>
      <c r="M48" s="892"/>
      <c r="N48" s="893"/>
      <c r="O48" s="833">
        <f>'Checklist - Ranking Office Oil'!Y477</f>
        <v>0</v>
      </c>
      <c r="P48" s="834"/>
      <c r="Q48" s="835"/>
      <c r="R48" s="894">
        <f>'Checklist - Ranking Office Oil'!Z477</f>
        <v>140</v>
      </c>
      <c r="S48" s="895"/>
      <c r="T48" s="896"/>
      <c r="U48" s="897">
        <f>'Checklist - Ranking Office Oil'!F478</f>
        <v>60</v>
      </c>
      <c r="V48" s="898"/>
      <c r="W48" s="898"/>
      <c r="X48" s="890"/>
      <c r="Y48" s="779"/>
      <c r="Z48" s="195"/>
      <c r="AA48" s="195"/>
      <c r="AB48" s="194"/>
    </row>
    <row r="49" spans="1:28" s="517" customFormat="1" ht="30" customHeight="1" thickBot="1" x14ac:dyDescent="0.25">
      <c r="A49" s="164"/>
      <c r="B49" s="361">
        <f>'Checklist - Ranking Office Oil'!B479</f>
        <v>6000</v>
      </c>
      <c r="C49" s="740" t="str">
        <f>'Checklist - Ranking Office Oil'!C479</f>
        <v>MAINTENANCE / SURVEYS</v>
      </c>
      <c r="D49" s="839"/>
      <c r="E49" s="839"/>
      <c r="F49" s="839"/>
      <c r="G49" s="839"/>
      <c r="H49" s="839"/>
      <c r="I49" s="839"/>
      <c r="J49" s="839"/>
      <c r="K49" s="839"/>
      <c r="L49" s="839"/>
      <c r="M49" s="839"/>
      <c r="N49" s="839"/>
      <c r="O49" s="670"/>
      <c r="P49" s="670"/>
      <c r="Q49" s="670"/>
      <c r="R49" s="670"/>
      <c r="S49" s="670"/>
      <c r="T49" s="670"/>
      <c r="U49" s="670"/>
      <c r="V49" s="670"/>
      <c r="W49" s="670"/>
      <c r="X49" s="670"/>
      <c r="Y49" s="671"/>
      <c r="Z49" s="195"/>
      <c r="AA49" s="195"/>
      <c r="AB49" s="195"/>
    </row>
    <row r="50" spans="1:28" s="517" customFormat="1" ht="27.95" customHeight="1" x14ac:dyDescent="0.2">
      <c r="A50" s="164"/>
      <c r="B50" s="362">
        <f>'Checklist - Ranking Office Oil'!B480</f>
        <v>6100</v>
      </c>
      <c r="C50" s="752" t="str">
        <f>'Checklist - Ranking Office Oil'!C480</f>
        <v>Programme of Inspections</v>
      </c>
      <c r="D50" s="753"/>
      <c r="E50" s="753"/>
      <c r="F50" s="753"/>
      <c r="G50" s="753"/>
      <c r="H50" s="753"/>
      <c r="I50" s="753"/>
      <c r="J50" s="753"/>
      <c r="K50" s="753"/>
      <c r="L50" s="753"/>
      <c r="M50" s="753"/>
      <c r="N50" s="754"/>
      <c r="O50" s="822">
        <f>'Checklist - Ranking Office Oil'!Y487</f>
        <v>0</v>
      </c>
      <c r="P50" s="823"/>
      <c r="Q50" s="824"/>
      <c r="R50" s="825">
        <f>'Checklist - Ranking Office Oil'!Z487</f>
        <v>70</v>
      </c>
      <c r="S50" s="826"/>
      <c r="T50" s="827"/>
      <c r="U50" s="828">
        <f>'Checklist - Ranking Office Oil'!F488</f>
        <v>60</v>
      </c>
      <c r="V50" s="829"/>
      <c r="W50" s="829"/>
      <c r="X50" s="830"/>
      <c r="Y50" s="654"/>
      <c r="Z50" s="195"/>
      <c r="AA50" s="195"/>
      <c r="AB50" s="194"/>
    </row>
    <row r="51" spans="1:28" s="517" customFormat="1" ht="27.95" customHeight="1" x14ac:dyDescent="0.2">
      <c r="A51" s="164"/>
      <c r="B51" s="362" t="str">
        <f>'Checklist - Ranking Office Oil'!B489</f>
        <v>6110</v>
      </c>
      <c r="C51" s="752" t="str">
        <f>'Checklist - Ranking Office Oil'!C489</f>
        <v>Critical and Stand-by Equipment</v>
      </c>
      <c r="D51" s="753"/>
      <c r="E51" s="753"/>
      <c r="F51" s="753"/>
      <c r="G51" s="753"/>
      <c r="H51" s="753"/>
      <c r="I51" s="753"/>
      <c r="J51" s="753"/>
      <c r="K51" s="753"/>
      <c r="L51" s="753"/>
      <c r="M51" s="753"/>
      <c r="N51" s="754"/>
      <c r="O51" s="822">
        <f>'Checklist - Ranking Office Oil'!Y498</f>
        <v>0</v>
      </c>
      <c r="P51" s="823"/>
      <c r="Q51" s="824"/>
      <c r="R51" s="825">
        <f>'Checklist - Ranking Office Oil'!Z498</f>
        <v>75</v>
      </c>
      <c r="S51" s="826"/>
      <c r="T51" s="827"/>
      <c r="U51" s="828">
        <f>'Checklist - Ranking Office Oil'!F499</f>
        <v>30</v>
      </c>
      <c r="V51" s="829"/>
      <c r="W51" s="829"/>
      <c r="X51" s="830"/>
      <c r="Y51" s="654"/>
      <c r="Z51" s="195"/>
      <c r="AA51" s="195"/>
      <c r="AB51" s="194"/>
    </row>
    <row r="52" spans="1:28" s="517" customFormat="1" ht="27.95" customHeight="1" x14ac:dyDescent="0.2">
      <c r="A52" s="164"/>
      <c r="B52" s="362">
        <f>'Checklist - Ranking Office Oil'!B500</f>
        <v>6200</v>
      </c>
      <c r="C52" s="752" t="str">
        <f>'Checklist - Ranking Office Oil'!C500</f>
        <v>Mooring Equipment</v>
      </c>
      <c r="D52" s="753"/>
      <c r="E52" s="753"/>
      <c r="F52" s="753"/>
      <c r="G52" s="753"/>
      <c r="H52" s="753"/>
      <c r="I52" s="753"/>
      <c r="J52" s="753"/>
      <c r="K52" s="753"/>
      <c r="L52" s="753"/>
      <c r="M52" s="753"/>
      <c r="N52" s="754"/>
      <c r="O52" s="822">
        <f>'Checklist - Ranking Office Oil'!Y511</f>
        <v>0</v>
      </c>
      <c r="P52" s="823"/>
      <c r="Q52" s="824"/>
      <c r="R52" s="825">
        <f>'Checklist - Ranking Office Oil'!Z511</f>
        <v>75</v>
      </c>
      <c r="S52" s="826"/>
      <c r="T52" s="827"/>
      <c r="U52" s="828">
        <f>'Checklist - Ranking Office Oil'!F512</f>
        <v>45</v>
      </c>
      <c r="V52" s="829"/>
      <c r="W52" s="829"/>
      <c r="X52" s="830"/>
      <c r="Y52" s="654"/>
      <c r="Z52" s="195"/>
      <c r="AA52" s="195"/>
      <c r="AB52" s="194"/>
    </row>
    <row r="53" spans="1:28" s="517" customFormat="1" ht="27.95" customHeight="1" x14ac:dyDescent="0.2">
      <c r="A53" s="359"/>
      <c r="B53" s="362" t="str">
        <f>'Checklist - Ranking Office Oil'!B513</f>
        <v>6300</v>
      </c>
      <c r="C53" s="752" t="str">
        <f>'Checklist - Ranking Office Oil'!C513</f>
        <v>Corrosion Prevention of Seawater Ballast Tanks</v>
      </c>
      <c r="D53" s="753"/>
      <c r="E53" s="753"/>
      <c r="F53" s="753"/>
      <c r="G53" s="753"/>
      <c r="H53" s="753"/>
      <c r="I53" s="753"/>
      <c r="J53" s="753"/>
      <c r="K53" s="753"/>
      <c r="L53" s="753"/>
      <c r="M53" s="753"/>
      <c r="N53" s="754"/>
      <c r="O53" s="822">
        <f>'Checklist - Ranking Office Oil'!Y520</f>
        <v>0</v>
      </c>
      <c r="P53" s="823"/>
      <c r="Q53" s="824"/>
      <c r="R53" s="825">
        <f>'Checklist - Ranking Office Oil'!Z520</f>
        <v>75</v>
      </c>
      <c r="S53" s="826"/>
      <c r="T53" s="827"/>
      <c r="U53" s="828">
        <f>'Checklist - Ranking Office Oil'!F521</f>
        <v>40</v>
      </c>
      <c r="V53" s="829"/>
      <c r="W53" s="829"/>
      <c r="X53" s="830"/>
      <c r="Y53" s="654"/>
      <c r="Z53" s="195"/>
      <c r="AA53" s="195"/>
      <c r="AB53" s="194"/>
    </row>
    <row r="54" spans="1:28" s="517" customFormat="1" ht="27.95" customHeight="1" thickBot="1" x14ac:dyDescent="0.25">
      <c r="A54" s="164"/>
      <c r="B54" s="362" t="str">
        <f>'Checklist - Ranking Office Oil'!B522</f>
        <v>6400</v>
      </c>
      <c r="C54" s="752" t="str">
        <f>'Checklist - Ranking Office Oil'!C522</f>
        <v xml:space="preserve">Condition Assessment Program, Maintenance    Additional Green Award requirements </v>
      </c>
      <c r="D54" s="753"/>
      <c r="E54" s="753"/>
      <c r="F54" s="753"/>
      <c r="G54" s="753"/>
      <c r="H54" s="753"/>
      <c r="I54" s="753"/>
      <c r="J54" s="753"/>
      <c r="K54" s="753"/>
      <c r="L54" s="753"/>
      <c r="M54" s="753"/>
      <c r="N54" s="754"/>
      <c r="O54" s="822">
        <f>'Checklist - Ranking Office Oil'!Y535</f>
        <v>0</v>
      </c>
      <c r="P54" s="823"/>
      <c r="Q54" s="824"/>
      <c r="R54" s="825">
        <f>'Checklist - Ranking Office Oil'!Z535</f>
        <v>120</v>
      </c>
      <c r="S54" s="826"/>
      <c r="T54" s="827"/>
      <c r="U54" s="828">
        <f>'Checklist - Ranking Office Oil'!F536</f>
        <v>60</v>
      </c>
      <c r="V54" s="829"/>
      <c r="W54" s="829"/>
      <c r="X54" s="830"/>
      <c r="Y54" s="654"/>
      <c r="Z54" s="195"/>
      <c r="AA54" s="195"/>
      <c r="AB54" s="194"/>
    </row>
    <row r="55" spans="1:28" s="517" customFormat="1" ht="30" customHeight="1" thickBot="1" x14ac:dyDescent="0.25">
      <c r="A55" s="164"/>
      <c r="B55" s="361">
        <f>'Checklist - Ranking Office Oil'!B537</f>
        <v>7000</v>
      </c>
      <c r="C55" s="740" t="str">
        <f>'Checklist - Ranking Office Oil'!C537</f>
        <v>CREW</v>
      </c>
      <c r="D55" s="839"/>
      <c r="E55" s="839"/>
      <c r="F55" s="839"/>
      <c r="G55" s="839"/>
      <c r="H55" s="839"/>
      <c r="I55" s="839"/>
      <c r="J55" s="839"/>
      <c r="K55" s="839"/>
      <c r="L55" s="839"/>
      <c r="M55" s="839"/>
      <c r="N55" s="839"/>
      <c r="O55" s="670"/>
      <c r="P55" s="670"/>
      <c r="Q55" s="670"/>
      <c r="R55" s="670"/>
      <c r="S55" s="670"/>
      <c r="T55" s="670"/>
      <c r="U55" s="670"/>
      <c r="V55" s="670"/>
      <c r="W55" s="670"/>
      <c r="X55" s="670"/>
      <c r="Y55" s="671"/>
      <c r="Z55" s="195"/>
      <c r="AA55" s="195"/>
      <c r="AB55" s="195"/>
    </row>
    <row r="56" spans="1:28" s="517" customFormat="1" ht="27.95" customHeight="1" x14ac:dyDescent="0.2">
      <c r="A56" s="164"/>
      <c r="B56" s="362">
        <f>'Checklist - Ranking Office Oil'!B538</f>
        <v>7100</v>
      </c>
      <c r="C56" s="752" t="str">
        <f>'Checklist - Ranking Office Oil'!C538</f>
        <v>Employment of Personnel</v>
      </c>
      <c r="D56" s="753"/>
      <c r="E56" s="753"/>
      <c r="F56" s="753"/>
      <c r="G56" s="753"/>
      <c r="H56" s="753"/>
      <c r="I56" s="753"/>
      <c r="J56" s="753"/>
      <c r="K56" s="753"/>
      <c r="L56" s="753"/>
      <c r="M56" s="753"/>
      <c r="N56" s="754"/>
      <c r="O56" s="822">
        <f>'Checklist - Ranking Office Oil'!Y544</f>
        <v>0</v>
      </c>
      <c r="P56" s="823"/>
      <c r="Q56" s="824"/>
      <c r="R56" s="825">
        <f>'Checklist - Ranking Office Oil'!Z544</f>
        <v>30</v>
      </c>
      <c r="S56" s="826"/>
      <c r="T56" s="827"/>
      <c r="U56" s="828">
        <f>'Checklist - Ranking Office Oil'!F545</f>
        <v>0</v>
      </c>
      <c r="V56" s="829"/>
      <c r="W56" s="829"/>
      <c r="X56" s="830"/>
      <c r="Y56" s="654"/>
      <c r="Z56" s="195"/>
      <c r="AA56" s="195"/>
      <c r="AB56" s="194"/>
    </row>
    <row r="57" spans="1:28" s="517" customFormat="1" ht="27.95" customHeight="1" x14ac:dyDescent="0.2">
      <c r="A57" s="164"/>
      <c r="B57" s="362" t="str">
        <f>'Checklist - Ranking Office Oil'!B546</f>
        <v>7200</v>
      </c>
      <c r="C57" s="752" t="str">
        <f>'Checklist - Ranking Office Oil'!C546</f>
        <v>Extra Personnel, Additional Green Award Requirement</v>
      </c>
      <c r="D57" s="753"/>
      <c r="E57" s="753"/>
      <c r="F57" s="753"/>
      <c r="G57" s="753"/>
      <c r="H57" s="753"/>
      <c r="I57" s="753"/>
      <c r="J57" s="753"/>
      <c r="K57" s="753"/>
      <c r="L57" s="753"/>
      <c r="M57" s="753"/>
      <c r="N57" s="754"/>
      <c r="O57" s="822">
        <f>'Checklist - Ranking Office Oil'!Y555</f>
        <v>0</v>
      </c>
      <c r="P57" s="823"/>
      <c r="Q57" s="824"/>
      <c r="R57" s="825">
        <f>'Checklist - Ranking Office Oil'!Z555</f>
        <v>80</v>
      </c>
      <c r="S57" s="826"/>
      <c r="T57" s="827"/>
      <c r="U57" s="828">
        <f>'Checklist - Ranking Office Oil'!F556</f>
        <v>40</v>
      </c>
      <c r="V57" s="829"/>
      <c r="W57" s="829"/>
      <c r="X57" s="830"/>
      <c r="Y57" s="654"/>
      <c r="Z57" s="195"/>
      <c r="AA57" s="195"/>
      <c r="AB57" s="194"/>
    </row>
    <row r="58" spans="1:28" s="517" customFormat="1" ht="45" customHeight="1" x14ac:dyDescent="0.2">
      <c r="A58" s="164"/>
      <c r="B58" s="362">
        <f>'Checklist - Ranking Office Oil'!B557</f>
        <v>7300</v>
      </c>
      <c r="C58" s="752" t="str">
        <f>'Checklist - Ranking Office Oil'!C557</f>
        <v>Training / Courses for Personnel
Additional Green Award Requirements &amp; IMO Model Courses</v>
      </c>
      <c r="D58" s="753"/>
      <c r="E58" s="753"/>
      <c r="F58" s="753"/>
      <c r="G58" s="753"/>
      <c r="H58" s="753"/>
      <c r="I58" s="753"/>
      <c r="J58" s="753"/>
      <c r="K58" s="753"/>
      <c r="L58" s="753"/>
      <c r="M58" s="753"/>
      <c r="N58" s="754"/>
      <c r="O58" s="822">
        <f>'Checklist - Ranking Office Oil'!Y572</f>
        <v>0</v>
      </c>
      <c r="P58" s="823"/>
      <c r="Q58" s="824"/>
      <c r="R58" s="825">
        <f>'Checklist - Ranking Office Oil'!Z572</f>
        <v>135</v>
      </c>
      <c r="S58" s="826"/>
      <c r="T58" s="827"/>
      <c r="U58" s="828">
        <f>'Checklist - Ranking Office Oil'!F573</f>
        <v>65</v>
      </c>
      <c r="V58" s="829"/>
      <c r="W58" s="829"/>
      <c r="X58" s="830"/>
      <c r="Y58" s="654"/>
      <c r="Z58" s="195"/>
      <c r="AA58" s="195"/>
      <c r="AB58" s="194"/>
    </row>
    <row r="59" spans="1:28" s="517" customFormat="1" ht="27.95" customHeight="1" x14ac:dyDescent="0.2">
      <c r="A59" s="164"/>
      <c r="B59" s="362" t="str">
        <f>'Checklist - Ranking Office Oil'!B574</f>
        <v>7400</v>
      </c>
      <c r="C59" s="752" t="str">
        <f>'Checklist - Ranking Office Oil'!C574</f>
        <v>Familiarization, Additional Green Award Requirements</v>
      </c>
      <c r="D59" s="753"/>
      <c r="E59" s="753"/>
      <c r="F59" s="753"/>
      <c r="G59" s="753"/>
      <c r="H59" s="753"/>
      <c r="I59" s="753"/>
      <c r="J59" s="753"/>
      <c r="K59" s="753"/>
      <c r="L59" s="753"/>
      <c r="M59" s="753"/>
      <c r="N59" s="754"/>
      <c r="O59" s="822">
        <f>'Checklist - Ranking Office Oil'!Y581</f>
        <v>0</v>
      </c>
      <c r="P59" s="823"/>
      <c r="Q59" s="824"/>
      <c r="R59" s="825">
        <f>'Checklist - Ranking Office Oil'!Z581</f>
        <v>80</v>
      </c>
      <c r="S59" s="826"/>
      <c r="T59" s="827"/>
      <c r="U59" s="828">
        <f>'Checklist - Ranking Office Oil'!F582</f>
        <v>50</v>
      </c>
      <c r="V59" s="829"/>
      <c r="W59" s="829"/>
      <c r="X59" s="830"/>
      <c r="Y59" s="654"/>
      <c r="Z59" s="195"/>
      <c r="AA59" s="195"/>
      <c r="AB59" s="194"/>
    </row>
    <row r="60" spans="1:28" s="517" customFormat="1" ht="27.95" customHeight="1" thickBot="1" x14ac:dyDescent="0.25">
      <c r="A60" s="164"/>
      <c r="B60" s="362" t="str">
        <f>'Checklist - Ranking Office Oil'!B583</f>
        <v>7500</v>
      </c>
      <c r="C60" s="752" t="str">
        <f>'Checklist - Ranking Office Oil'!C583</f>
        <v>Safe Manning and Fatigue Management</v>
      </c>
      <c r="D60" s="753"/>
      <c r="E60" s="753"/>
      <c r="F60" s="753"/>
      <c r="G60" s="753"/>
      <c r="H60" s="753"/>
      <c r="I60" s="753"/>
      <c r="J60" s="753"/>
      <c r="K60" s="753"/>
      <c r="L60" s="753"/>
      <c r="M60" s="753"/>
      <c r="N60" s="754"/>
      <c r="O60" s="822">
        <f>'Checklist - Ranking Office Oil'!Y596</f>
        <v>0</v>
      </c>
      <c r="P60" s="823"/>
      <c r="Q60" s="824"/>
      <c r="R60" s="825">
        <f>'Checklist - Ranking Office Oil'!Z596</f>
        <v>110</v>
      </c>
      <c r="S60" s="826"/>
      <c r="T60" s="827"/>
      <c r="U60" s="828">
        <f>'Checklist - Ranking Office Oil'!F597</f>
        <v>65</v>
      </c>
      <c r="V60" s="829"/>
      <c r="W60" s="829"/>
      <c r="X60" s="830"/>
      <c r="Y60" s="654"/>
      <c r="Z60" s="195"/>
      <c r="AA60" s="195"/>
      <c r="AB60" s="194"/>
    </row>
    <row r="61" spans="1:28" s="517" customFormat="1" ht="30" customHeight="1" thickBot="1" x14ac:dyDescent="0.25">
      <c r="A61" s="164"/>
      <c r="B61" s="361">
        <f>'Checklist - Ranking Office Oil'!B598</f>
        <v>9000</v>
      </c>
      <c r="C61" s="740" t="str">
        <f>'Checklist - Ranking Office Oil'!C598</f>
        <v>REQUIREMENTS ACCORDING TO ISO STANDARDS</v>
      </c>
      <c r="D61" s="839"/>
      <c r="E61" s="839"/>
      <c r="F61" s="839"/>
      <c r="G61" s="839"/>
      <c r="H61" s="839"/>
      <c r="I61" s="839"/>
      <c r="J61" s="839"/>
      <c r="K61" s="839"/>
      <c r="L61" s="839"/>
      <c r="M61" s="839"/>
      <c r="N61" s="839"/>
      <c r="O61" s="670"/>
      <c r="P61" s="670"/>
      <c r="Q61" s="670"/>
      <c r="R61" s="670"/>
      <c r="S61" s="670"/>
      <c r="T61" s="670"/>
      <c r="U61" s="670"/>
      <c r="V61" s="670"/>
      <c r="W61" s="670"/>
      <c r="X61" s="670"/>
      <c r="Y61" s="671"/>
      <c r="Z61" s="195"/>
      <c r="AA61" s="195"/>
      <c r="AB61" s="195"/>
    </row>
    <row r="62" spans="1:28" s="517" customFormat="1" ht="27.95" customHeight="1" thickBot="1" x14ac:dyDescent="0.25">
      <c r="A62" s="164"/>
      <c r="B62" s="362" t="str">
        <f>'Checklist - Ranking Office Oil'!B599</f>
        <v>9421</v>
      </c>
      <c r="C62" s="752" t="str">
        <f>'Checklist - Ranking Office Oil'!C599</f>
        <v>ISO Certification</v>
      </c>
      <c r="D62" s="753"/>
      <c r="E62" s="753"/>
      <c r="F62" s="753"/>
      <c r="G62" s="753"/>
      <c r="H62" s="753"/>
      <c r="I62" s="753"/>
      <c r="J62" s="753"/>
      <c r="K62" s="753"/>
      <c r="L62" s="753"/>
      <c r="M62" s="753"/>
      <c r="N62" s="754"/>
      <c r="O62" s="822">
        <f>'Checklist - Ranking Office Oil'!Y610</f>
        <v>0</v>
      </c>
      <c r="P62" s="823"/>
      <c r="Q62" s="824"/>
      <c r="R62" s="825">
        <f>'Checklist - Ranking Office Oil'!Z610</f>
        <v>95</v>
      </c>
      <c r="S62" s="826"/>
      <c r="T62" s="827"/>
      <c r="U62" s="828">
        <f>'Checklist - Ranking Office Oil'!F611</f>
        <v>0</v>
      </c>
      <c r="V62" s="829"/>
      <c r="W62" s="829"/>
      <c r="X62" s="830"/>
      <c r="Y62" s="654"/>
      <c r="Z62" s="195"/>
      <c r="AA62" s="195"/>
      <c r="AB62" s="194"/>
    </row>
    <row r="63" spans="1:28" s="517" customFormat="1" ht="30" customHeight="1" thickBot="1" x14ac:dyDescent="0.25">
      <c r="A63" s="164"/>
      <c r="B63" s="360"/>
      <c r="C63" s="861" t="s">
        <v>357</v>
      </c>
      <c r="D63" s="862"/>
      <c r="E63" s="862"/>
      <c r="F63" s="862"/>
      <c r="G63" s="862"/>
      <c r="H63" s="862"/>
      <c r="I63" s="862"/>
      <c r="J63" s="862"/>
      <c r="K63" s="862"/>
      <c r="L63" s="862"/>
      <c r="M63" s="862"/>
      <c r="N63" s="863"/>
      <c r="O63" s="899">
        <f>SUM(O4:Q62)</f>
        <v>0</v>
      </c>
      <c r="P63" s="900"/>
      <c r="Q63" s="901"/>
      <c r="R63" s="864">
        <f>SUM(R4:T62)</f>
        <v>3410</v>
      </c>
      <c r="S63" s="865"/>
      <c r="T63" s="866"/>
      <c r="U63" s="902">
        <f>SUM(U4:W62)</f>
        <v>1380</v>
      </c>
      <c r="V63" s="903"/>
      <c r="W63" s="904"/>
      <c r="X63" s="364"/>
      <c r="Y63" s="365"/>
      <c r="Z63" s="195"/>
      <c r="AA63" s="195"/>
      <c r="AB63" s="194"/>
    </row>
    <row r="64" spans="1:28" ht="21" customHeight="1" thickBot="1" x14ac:dyDescent="0.25">
      <c r="A64" s="196"/>
      <c r="B64" s="49"/>
      <c r="C64" s="867"/>
      <c r="D64" s="867"/>
      <c r="E64" s="867"/>
      <c r="F64" s="867"/>
      <c r="G64" s="867"/>
      <c r="H64" s="867"/>
      <c r="I64" s="867"/>
      <c r="J64" s="867"/>
      <c r="K64" s="867"/>
      <c r="L64" s="867"/>
      <c r="M64" s="867"/>
      <c r="N64" s="867"/>
      <c r="O64" s="49"/>
      <c r="P64" s="49"/>
      <c r="Q64" s="49"/>
      <c r="R64" s="49"/>
      <c r="S64" s="49"/>
      <c r="T64" s="49"/>
      <c r="U64" s="49"/>
      <c r="V64" s="49"/>
      <c r="W64" s="49"/>
      <c r="X64" s="33"/>
      <c r="Y64" s="49"/>
      <c r="Z64" s="197"/>
      <c r="AA64" s="195"/>
      <c r="AB64" s="49"/>
    </row>
    <row r="65" spans="1:32" ht="21" customHeight="1" x14ac:dyDescent="0.2">
      <c r="A65" s="196"/>
      <c r="B65" s="49"/>
      <c r="C65" s="49"/>
      <c r="D65" s="49"/>
      <c r="E65" s="49"/>
      <c r="F65" s="49"/>
      <c r="G65" s="49"/>
      <c r="H65" s="49"/>
      <c r="I65" s="49"/>
      <c r="J65" s="49"/>
      <c r="K65" s="49"/>
      <c r="L65" s="49"/>
      <c r="M65" s="49"/>
      <c r="N65" s="49"/>
      <c r="O65" s="49"/>
      <c r="P65" s="49"/>
      <c r="Q65" s="49"/>
      <c r="R65" s="49"/>
      <c r="S65" s="49"/>
      <c r="T65" s="49"/>
      <c r="U65" s="49"/>
      <c r="V65" s="49"/>
      <c r="W65" s="49"/>
      <c r="X65" s="33"/>
      <c r="Y65" s="49"/>
      <c r="Z65" s="197"/>
      <c r="AA65" s="195"/>
      <c r="AB65" s="49"/>
      <c r="AE65" s="840" t="s">
        <v>108</v>
      </c>
      <c r="AF65" s="841"/>
    </row>
    <row r="66" spans="1:32" ht="29.25" customHeight="1" thickBot="1" x14ac:dyDescent="0.25">
      <c r="A66" s="196"/>
      <c r="B66" s="198" t="s">
        <v>249</v>
      </c>
      <c r="C66" s="3"/>
      <c r="D66" s="49"/>
      <c r="E66" s="49"/>
      <c r="F66" s="49"/>
      <c r="G66" s="49"/>
      <c r="H66" s="49"/>
      <c r="I66" s="49"/>
      <c r="J66" s="49"/>
      <c r="K66" s="49"/>
      <c r="L66" s="49"/>
      <c r="M66" s="49"/>
      <c r="N66" s="49"/>
      <c r="O66" s="49"/>
      <c r="P66" s="49"/>
      <c r="Q66" s="49"/>
      <c r="R66" s="49"/>
      <c r="S66" s="49"/>
      <c r="T66" s="49"/>
      <c r="U66" s="49"/>
      <c r="V66" s="49"/>
      <c r="W66" s="49"/>
      <c r="X66" s="49"/>
      <c r="Y66" s="49"/>
      <c r="Z66" s="197"/>
      <c r="AA66" s="195"/>
      <c r="AB66" s="49"/>
      <c r="AE66" s="528" t="s">
        <v>250</v>
      </c>
      <c r="AF66" s="529">
        <f>O63/R63</f>
        <v>0</v>
      </c>
    </row>
    <row r="67" spans="1:32" ht="30" customHeight="1" x14ac:dyDescent="0.2">
      <c r="A67" s="196"/>
      <c r="B67" s="199" t="s">
        <v>287</v>
      </c>
      <c r="C67" s="842" t="s">
        <v>251</v>
      </c>
      <c r="D67" s="843"/>
      <c r="E67" s="843"/>
      <c r="F67" s="843"/>
      <c r="G67" s="843"/>
      <c r="H67" s="843"/>
      <c r="I67" s="843"/>
      <c r="J67" s="843"/>
      <c r="K67" s="843"/>
      <c r="L67" s="843"/>
      <c r="M67" s="843"/>
      <c r="N67" s="843"/>
      <c r="O67" s="49"/>
      <c r="P67" s="49"/>
      <c r="Q67" s="49"/>
      <c r="R67" s="844"/>
      <c r="S67" s="844"/>
      <c r="T67" s="844"/>
      <c r="U67" s="844"/>
      <c r="V67" s="844"/>
      <c r="W67" s="844"/>
      <c r="X67" s="49"/>
      <c r="Y67" s="49"/>
      <c r="Z67" s="197"/>
      <c r="AA67" s="195"/>
      <c r="AB67" s="49"/>
      <c r="AE67" s="530"/>
      <c r="AF67" s="530"/>
    </row>
    <row r="68" spans="1:32" ht="30" customHeight="1" x14ac:dyDescent="0.2">
      <c r="A68" s="196"/>
      <c r="B68" s="200"/>
      <c r="C68" s="842" t="s">
        <v>252</v>
      </c>
      <c r="D68" s="843"/>
      <c r="E68" s="843"/>
      <c r="F68" s="843"/>
      <c r="G68" s="843"/>
      <c r="H68" s="843"/>
      <c r="I68" s="843"/>
      <c r="J68" s="843"/>
      <c r="K68" s="843"/>
      <c r="L68" s="843"/>
      <c r="M68" s="843"/>
      <c r="N68" s="843"/>
      <c r="O68" s="49"/>
      <c r="P68" s="49"/>
      <c r="Q68" s="49"/>
      <c r="R68" s="845"/>
      <c r="S68" s="845"/>
      <c r="T68" s="845"/>
      <c r="U68" s="845"/>
      <c r="V68" s="845"/>
      <c r="W68" s="845"/>
      <c r="X68" s="49"/>
      <c r="Y68" s="49"/>
      <c r="Z68" s="197"/>
      <c r="AA68" s="195"/>
      <c r="AB68" s="49"/>
      <c r="AF68" s="527"/>
    </row>
    <row r="69" spans="1:32" ht="30" customHeight="1" x14ac:dyDescent="0.2">
      <c r="A69" s="196"/>
      <c r="B69" s="201"/>
      <c r="C69" s="842" t="s">
        <v>253</v>
      </c>
      <c r="D69" s="843"/>
      <c r="E69" s="843"/>
      <c r="F69" s="843"/>
      <c r="G69" s="843"/>
      <c r="H69" s="843"/>
      <c r="I69" s="843"/>
      <c r="J69" s="843"/>
      <c r="K69" s="843"/>
      <c r="L69" s="843"/>
      <c r="M69" s="843"/>
      <c r="N69" s="843"/>
      <c r="O69" s="49"/>
      <c r="P69" s="49"/>
      <c r="Q69" s="49"/>
      <c r="R69" s="49"/>
      <c r="S69" s="49"/>
      <c r="T69" s="49"/>
      <c r="U69" s="49"/>
      <c r="V69" s="49"/>
      <c r="W69" s="49"/>
      <c r="X69" s="49"/>
      <c r="Y69" s="49"/>
      <c r="Z69" s="197"/>
      <c r="AA69" s="195"/>
      <c r="AB69" s="49"/>
    </row>
    <row r="70" spans="1:32" ht="30" customHeight="1" x14ac:dyDescent="0.2">
      <c r="A70" s="196"/>
      <c r="B70" s="202">
        <v>0</v>
      </c>
      <c r="C70" s="842" t="s">
        <v>254</v>
      </c>
      <c r="D70" s="843"/>
      <c r="E70" s="843"/>
      <c r="F70" s="843"/>
      <c r="G70" s="843"/>
      <c r="H70" s="843"/>
      <c r="I70" s="843"/>
      <c r="J70" s="843"/>
      <c r="K70" s="843"/>
      <c r="L70" s="843"/>
      <c r="M70" s="843"/>
      <c r="N70" s="843"/>
      <c r="O70" s="49"/>
      <c r="P70" s="49"/>
      <c r="Q70" s="49"/>
      <c r="R70" s="49"/>
      <c r="S70" s="49"/>
      <c r="T70" s="49"/>
      <c r="U70" s="49"/>
      <c r="V70" s="49"/>
      <c r="W70" s="49"/>
      <c r="X70" s="49"/>
      <c r="Y70" s="49"/>
      <c r="Z70" s="197"/>
      <c r="AA70" s="195"/>
      <c r="AB70" s="49"/>
    </row>
    <row r="71" spans="1:32" ht="30" customHeight="1" x14ac:dyDescent="0.25">
      <c r="A71" s="196"/>
      <c r="B71" s="203"/>
      <c r="C71" s="842" t="s">
        <v>255</v>
      </c>
      <c r="D71" s="843"/>
      <c r="E71" s="843"/>
      <c r="F71" s="843"/>
      <c r="G71" s="843"/>
      <c r="H71" s="843"/>
      <c r="I71" s="843"/>
      <c r="J71" s="843"/>
      <c r="K71" s="843"/>
      <c r="L71" s="843"/>
      <c r="M71" s="843"/>
      <c r="N71" s="843"/>
      <c r="O71" s="49"/>
      <c r="P71" s="49"/>
      <c r="Q71" s="49"/>
      <c r="R71" s="49"/>
      <c r="S71" s="49"/>
      <c r="T71" s="49"/>
      <c r="U71" s="49"/>
      <c r="V71" s="49"/>
      <c r="W71" s="49"/>
      <c r="X71" s="204"/>
      <c r="Y71" s="49"/>
      <c r="Z71" s="197"/>
      <c r="AA71" s="195"/>
      <c r="AB71" s="49"/>
    </row>
    <row r="72" spans="1:32" ht="30" customHeight="1" x14ac:dyDescent="0.2">
      <c r="A72" s="196"/>
      <c r="B72" s="205">
        <v>0</v>
      </c>
      <c r="C72" s="842" t="s">
        <v>213</v>
      </c>
      <c r="D72" s="843"/>
      <c r="E72" s="843"/>
      <c r="F72" s="843"/>
      <c r="G72" s="843"/>
      <c r="H72" s="843"/>
      <c r="I72" s="843"/>
      <c r="J72" s="843"/>
      <c r="K72" s="843"/>
      <c r="L72" s="843"/>
      <c r="M72" s="843"/>
      <c r="N72" s="843"/>
      <c r="O72" s="49"/>
      <c r="P72" s="49"/>
      <c r="Q72" s="49"/>
      <c r="R72" s="49"/>
      <c r="S72" s="49"/>
      <c r="T72" s="49"/>
      <c r="U72" s="49"/>
      <c r="V72" s="49"/>
      <c r="W72" s="49"/>
      <c r="X72" s="49"/>
      <c r="Y72" s="49"/>
      <c r="Z72" s="197"/>
      <c r="AA72" s="195"/>
      <c r="AB72" s="49"/>
    </row>
    <row r="73" spans="1:32" ht="30" customHeight="1" x14ac:dyDescent="0.25">
      <c r="A73" s="196"/>
      <c r="B73" s="206"/>
      <c r="C73" s="842" t="s">
        <v>256</v>
      </c>
      <c r="D73" s="843"/>
      <c r="E73" s="843"/>
      <c r="F73" s="843"/>
      <c r="G73" s="843"/>
      <c r="H73" s="843"/>
      <c r="I73" s="843"/>
      <c r="J73" s="843"/>
      <c r="K73" s="843"/>
      <c r="L73" s="843"/>
      <c r="M73" s="843"/>
      <c r="N73" s="843"/>
      <c r="O73" s="49"/>
      <c r="P73" s="49"/>
      <c r="Q73" s="49"/>
      <c r="R73" s="49"/>
      <c r="S73" s="49"/>
      <c r="T73" s="49"/>
      <c r="U73" s="49"/>
      <c r="V73" s="49"/>
      <c r="W73" s="49"/>
      <c r="X73" s="204"/>
      <c r="Y73" s="49"/>
      <c r="Z73" s="197"/>
      <c r="AA73" s="195"/>
      <c r="AB73" s="49"/>
    </row>
    <row r="74" spans="1:32" ht="30" customHeight="1" x14ac:dyDescent="0.2">
      <c r="A74" s="196"/>
      <c r="B74" s="262"/>
      <c r="C74" s="842" t="s">
        <v>472</v>
      </c>
      <c r="D74" s="843"/>
      <c r="E74" s="843"/>
      <c r="F74" s="843"/>
      <c r="G74" s="843"/>
      <c r="H74" s="843"/>
      <c r="I74" s="843"/>
      <c r="J74" s="843"/>
      <c r="K74" s="843"/>
      <c r="L74" s="843"/>
      <c r="M74" s="843"/>
      <c r="N74" s="843"/>
      <c r="O74" s="49"/>
      <c r="P74" s="49"/>
      <c r="Q74" s="49"/>
      <c r="R74" s="49"/>
      <c r="S74" s="49"/>
      <c r="T74" s="49"/>
      <c r="U74" s="49"/>
      <c r="V74" s="49"/>
      <c r="W74" s="49"/>
      <c r="X74" s="49"/>
      <c r="Y74" s="49"/>
      <c r="Z74" s="197"/>
      <c r="AA74" s="195"/>
      <c r="AB74" s="49"/>
    </row>
    <row r="75" spans="1:32" ht="21" customHeight="1" x14ac:dyDescent="0.2">
      <c r="A75" s="196"/>
      <c r="B75" s="236" t="s">
        <v>215</v>
      </c>
      <c r="C75" s="237"/>
      <c r="D75" s="49"/>
      <c r="E75" s="49"/>
      <c r="F75" s="49"/>
      <c r="G75" s="49"/>
      <c r="H75" s="49"/>
      <c r="I75" s="49"/>
      <c r="J75" s="49"/>
      <c r="K75" s="49"/>
      <c r="L75" s="49"/>
      <c r="M75" s="49"/>
      <c r="N75" s="49"/>
      <c r="O75" s="49"/>
      <c r="P75" s="49"/>
      <c r="Q75" s="49"/>
      <c r="R75" s="49"/>
      <c r="S75" s="49"/>
      <c r="T75" s="49"/>
      <c r="U75" s="49"/>
      <c r="V75" s="49"/>
      <c r="W75" s="49"/>
      <c r="X75" s="33"/>
      <c r="Y75" s="49"/>
      <c r="Z75" s="197"/>
      <c r="AA75" s="195"/>
      <c r="AB75" s="49"/>
    </row>
  </sheetData>
  <sheetProtection algorithmName="SHA-512" hashValue="d7QtduXhiDEYQCuo+8rCEWrJjWKqgIdPsbW63w7RxcZTFIytb/dcLa+DCwJbkOfdAShoW/Kt49ZhHPIWZTlpyQ==" saltValue="71y31I9iwriS7GxpMkrRkg==" spinCount="100000" sheet="1" objects="1" scenarios="1"/>
  <mergeCells count="286">
    <mergeCell ref="X25:Y25"/>
    <mergeCell ref="C34:N34"/>
    <mergeCell ref="U35:W35"/>
    <mergeCell ref="X35:Y35"/>
    <mergeCell ref="U31:W31"/>
    <mergeCell ref="R33:T33"/>
    <mergeCell ref="U33:W33"/>
    <mergeCell ref="X33:Y33"/>
    <mergeCell ref="U30:W30"/>
    <mergeCell ref="X30:Y30"/>
    <mergeCell ref="X31:Y31"/>
    <mergeCell ref="R30:T30"/>
    <mergeCell ref="R31:T31"/>
    <mergeCell ref="O34:Q34"/>
    <mergeCell ref="R34:T34"/>
    <mergeCell ref="U34:W34"/>
    <mergeCell ref="X34:Y34"/>
    <mergeCell ref="O29:Q29"/>
    <mergeCell ref="C27:N27"/>
    <mergeCell ref="O27:Q27"/>
    <mergeCell ref="R27:T27"/>
    <mergeCell ref="U27:W27"/>
    <mergeCell ref="X27:Y27"/>
    <mergeCell ref="X17:Y17"/>
    <mergeCell ref="C23:N23"/>
    <mergeCell ref="O23:Q23"/>
    <mergeCell ref="C22:N22"/>
    <mergeCell ref="O22:Q22"/>
    <mergeCell ref="R22:T22"/>
    <mergeCell ref="U22:W22"/>
    <mergeCell ref="X22:Y22"/>
    <mergeCell ref="C32:N32"/>
    <mergeCell ref="O32:Q32"/>
    <mergeCell ref="R32:T32"/>
    <mergeCell ref="U32:W32"/>
    <mergeCell ref="X32:Y32"/>
    <mergeCell ref="C31:N31"/>
    <mergeCell ref="X28:Y28"/>
    <mergeCell ref="C28:N28"/>
    <mergeCell ref="O28:Q28"/>
    <mergeCell ref="R28:T28"/>
    <mergeCell ref="U28:W28"/>
    <mergeCell ref="O30:Q30"/>
    <mergeCell ref="R29:T29"/>
    <mergeCell ref="U29:W29"/>
    <mergeCell ref="X29:Y29"/>
    <mergeCell ref="C30:N30"/>
    <mergeCell ref="C18:N18"/>
    <mergeCell ref="O18:Q18"/>
    <mergeCell ref="R18:T18"/>
    <mergeCell ref="U18:W18"/>
    <mergeCell ref="U19:W19"/>
    <mergeCell ref="C17:N17"/>
    <mergeCell ref="O17:Q17"/>
    <mergeCell ref="R17:T17"/>
    <mergeCell ref="U17:W17"/>
    <mergeCell ref="O7:Q7"/>
    <mergeCell ref="R7:T7"/>
    <mergeCell ref="U7:W7"/>
    <mergeCell ref="O6:Q6"/>
    <mergeCell ref="C8:N8"/>
    <mergeCell ref="O8:Q8"/>
    <mergeCell ref="R8:T8"/>
    <mergeCell ref="U8:W8"/>
    <mergeCell ref="X8:Y8"/>
    <mergeCell ref="C4:Y4"/>
    <mergeCell ref="C15:Y15"/>
    <mergeCell ref="C20:Y20"/>
    <mergeCell ref="C5:N5"/>
    <mergeCell ref="O5:Q5"/>
    <mergeCell ref="R5:T5"/>
    <mergeCell ref="U5:W5"/>
    <mergeCell ref="X5:Y5"/>
    <mergeCell ref="C6:N6"/>
    <mergeCell ref="X6:Y6"/>
    <mergeCell ref="C10:N10"/>
    <mergeCell ref="O10:Q10"/>
    <mergeCell ref="R10:T10"/>
    <mergeCell ref="U10:W10"/>
    <mergeCell ref="X10:Y10"/>
    <mergeCell ref="C16:N16"/>
    <mergeCell ref="R6:T6"/>
    <mergeCell ref="U6:W6"/>
    <mergeCell ref="O16:Q16"/>
    <mergeCell ref="R16:T16"/>
    <mergeCell ref="U16:W16"/>
    <mergeCell ref="X16:Y16"/>
    <mergeCell ref="X7:Y7"/>
    <mergeCell ref="C7:N7"/>
    <mergeCell ref="O63:Q63"/>
    <mergeCell ref="U63:W63"/>
    <mergeCell ref="X58:Y58"/>
    <mergeCell ref="C59:N59"/>
    <mergeCell ref="O59:Q59"/>
    <mergeCell ref="R59:T59"/>
    <mergeCell ref="U59:W59"/>
    <mergeCell ref="X59:Y59"/>
    <mergeCell ref="C58:N58"/>
    <mergeCell ref="O58:Q58"/>
    <mergeCell ref="R58:T58"/>
    <mergeCell ref="U58:W58"/>
    <mergeCell ref="C62:N62"/>
    <mergeCell ref="O62:Q62"/>
    <mergeCell ref="R62:T62"/>
    <mergeCell ref="U62:W62"/>
    <mergeCell ref="X62:Y62"/>
    <mergeCell ref="C60:N60"/>
    <mergeCell ref="O60:Q60"/>
    <mergeCell ref="R60:T60"/>
    <mergeCell ref="U60:W60"/>
    <mergeCell ref="C61:Y61"/>
    <mergeCell ref="X60:Y60"/>
    <mergeCell ref="U57:W57"/>
    <mergeCell ref="X57:Y57"/>
    <mergeCell ref="C56:N56"/>
    <mergeCell ref="O56:Q56"/>
    <mergeCell ref="R56:T56"/>
    <mergeCell ref="U56:W56"/>
    <mergeCell ref="U51:W51"/>
    <mergeCell ref="C53:N53"/>
    <mergeCell ref="O53:Q53"/>
    <mergeCell ref="R53:T53"/>
    <mergeCell ref="U53:W53"/>
    <mergeCell ref="C55:Y55"/>
    <mergeCell ref="X53:Y53"/>
    <mergeCell ref="C54:N54"/>
    <mergeCell ref="O54:Q54"/>
    <mergeCell ref="R54:T54"/>
    <mergeCell ref="U54:W54"/>
    <mergeCell ref="X54:Y54"/>
    <mergeCell ref="X56:Y56"/>
    <mergeCell ref="C57:N57"/>
    <mergeCell ref="O57:Q57"/>
    <mergeCell ref="R57:T57"/>
    <mergeCell ref="X51:Y51"/>
    <mergeCell ref="C52:N52"/>
    <mergeCell ref="O52:Q52"/>
    <mergeCell ref="R52:T52"/>
    <mergeCell ref="U52:W52"/>
    <mergeCell ref="X52:Y52"/>
    <mergeCell ref="C51:N51"/>
    <mergeCell ref="O51:Q51"/>
    <mergeCell ref="R51:T51"/>
    <mergeCell ref="X48:Y48"/>
    <mergeCell ref="C50:N50"/>
    <mergeCell ref="O50:Q50"/>
    <mergeCell ref="R50:T50"/>
    <mergeCell ref="U50:W50"/>
    <mergeCell ref="X50:Y50"/>
    <mergeCell ref="C48:N48"/>
    <mergeCell ref="O48:Q48"/>
    <mergeCell ref="R48:T48"/>
    <mergeCell ref="U48:W48"/>
    <mergeCell ref="C49:Y49"/>
    <mergeCell ref="C40:N40"/>
    <mergeCell ref="O40:Q40"/>
    <mergeCell ref="R40:T40"/>
    <mergeCell ref="U40:W40"/>
    <mergeCell ref="X40:Y40"/>
    <mergeCell ref="X46:Y46"/>
    <mergeCell ref="C47:N47"/>
    <mergeCell ref="O47:Q47"/>
    <mergeCell ref="R47:T47"/>
    <mergeCell ref="U47:W47"/>
    <mergeCell ref="X47:Y47"/>
    <mergeCell ref="C46:N46"/>
    <mergeCell ref="O46:Q46"/>
    <mergeCell ref="R46:T46"/>
    <mergeCell ref="U46:W46"/>
    <mergeCell ref="X44:Y44"/>
    <mergeCell ref="C45:N45"/>
    <mergeCell ref="O45:Q45"/>
    <mergeCell ref="R45:T45"/>
    <mergeCell ref="U45:W45"/>
    <mergeCell ref="X45:Y45"/>
    <mergeCell ref="C44:N44"/>
    <mergeCell ref="O44:Q44"/>
    <mergeCell ref="R44:T44"/>
    <mergeCell ref="U44:W44"/>
    <mergeCell ref="C73:N73"/>
    <mergeCell ref="C74:N74"/>
    <mergeCell ref="C69:N69"/>
    <mergeCell ref="C70:N70"/>
    <mergeCell ref="C71:N71"/>
    <mergeCell ref="C72:N72"/>
    <mergeCell ref="B2:Y2"/>
    <mergeCell ref="C3:N3"/>
    <mergeCell ref="O3:Q3"/>
    <mergeCell ref="R3:T3"/>
    <mergeCell ref="U3:W3"/>
    <mergeCell ref="X3:Y3"/>
    <mergeCell ref="C63:N63"/>
    <mergeCell ref="R63:T63"/>
    <mergeCell ref="C64:N64"/>
    <mergeCell ref="C35:N35"/>
    <mergeCell ref="O35:Q35"/>
    <mergeCell ref="R35:T35"/>
    <mergeCell ref="O31:Q31"/>
    <mergeCell ref="X36:Y36"/>
    <mergeCell ref="C33:N33"/>
    <mergeCell ref="O33:Q33"/>
    <mergeCell ref="C29:N29"/>
    <mergeCell ref="AE65:AF65"/>
    <mergeCell ref="C67:N67"/>
    <mergeCell ref="C68:N68"/>
    <mergeCell ref="R67:W67"/>
    <mergeCell ref="R68:T68"/>
    <mergeCell ref="U68:W68"/>
    <mergeCell ref="U39:W39"/>
    <mergeCell ref="X42:Y42"/>
    <mergeCell ref="C43:N43"/>
    <mergeCell ref="O43:Q43"/>
    <mergeCell ref="R43:T43"/>
    <mergeCell ref="U43:W43"/>
    <mergeCell ref="X43:Y43"/>
    <mergeCell ref="C42:N42"/>
    <mergeCell ref="O42:Q42"/>
    <mergeCell ref="R42:T42"/>
    <mergeCell ref="U42:W42"/>
    <mergeCell ref="X39:Y39"/>
    <mergeCell ref="C41:N41"/>
    <mergeCell ref="O41:Q41"/>
    <mergeCell ref="R41:T41"/>
    <mergeCell ref="U41:W41"/>
    <mergeCell ref="X41:Y41"/>
    <mergeCell ref="C39:N39"/>
    <mergeCell ref="X13:Y13"/>
    <mergeCell ref="C12:N12"/>
    <mergeCell ref="O12:Q12"/>
    <mergeCell ref="R12:T12"/>
    <mergeCell ref="C24:Y24"/>
    <mergeCell ref="C26:Y26"/>
    <mergeCell ref="R23:T23"/>
    <mergeCell ref="U23:W23"/>
    <mergeCell ref="C21:N21"/>
    <mergeCell ref="O21:Q21"/>
    <mergeCell ref="R21:T21"/>
    <mergeCell ref="U21:W21"/>
    <mergeCell ref="X21:Y21"/>
    <mergeCell ref="O25:Q25"/>
    <mergeCell ref="R25:T25"/>
    <mergeCell ref="U25:W25"/>
    <mergeCell ref="X23:Y23"/>
    <mergeCell ref="C25:N25"/>
    <mergeCell ref="U12:W12"/>
    <mergeCell ref="X18:Y18"/>
    <mergeCell ref="X19:Y19"/>
    <mergeCell ref="C19:N19"/>
    <mergeCell ref="O19:Q19"/>
    <mergeCell ref="R19:T19"/>
    <mergeCell ref="C36:N36"/>
    <mergeCell ref="U36:W36"/>
    <mergeCell ref="O36:Q36"/>
    <mergeCell ref="R36:T36"/>
    <mergeCell ref="C9:N9"/>
    <mergeCell ref="O9:Q9"/>
    <mergeCell ref="R9:T9"/>
    <mergeCell ref="U9:W9"/>
    <mergeCell ref="X9:Y9"/>
    <mergeCell ref="C14:N14"/>
    <mergeCell ref="O14:Q14"/>
    <mergeCell ref="R14:T14"/>
    <mergeCell ref="U14:W14"/>
    <mergeCell ref="X14:Y14"/>
    <mergeCell ref="C11:N11"/>
    <mergeCell ref="O11:Q11"/>
    <mergeCell ref="R11:T11"/>
    <mergeCell ref="U11:W11"/>
    <mergeCell ref="X11:Y11"/>
    <mergeCell ref="X12:Y12"/>
    <mergeCell ref="C13:N13"/>
    <mergeCell ref="O13:Q13"/>
    <mergeCell ref="R13:T13"/>
    <mergeCell ref="U13:W13"/>
    <mergeCell ref="C38:N38"/>
    <mergeCell ref="O38:Q38"/>
    <mergeCell ref="R38:T38"/>
    <mergeCell ref="U38:W38"/>
    <mergeCell ref="X38:Y38"/>
    <mergeCell ref="O39:Q39"/>
    <mergeCell ref="C37:N37"/>
    <mergeCell ref="O37:Q37"/>
    <mergeCell ref="R37:T37"/>
    <mergeCell ref="U37:W37"/>
    <mergeCell ref="X37:Y37"/>
    <mergeCell ref="R39:T39"/>
  </mergeCells>
  <phoneticPr fontId="43" type="noConversion"/>
  <conditionalFormatting sqref="B70">
    <cfRule type="expression" dxfId="36" priority="49" stopIfTrue="1">
      <formula>D70&gt;0</formula>
    </cfRule>
  </conditionalFormatting>
  <conditionalFormatting sqref="B72">
    <cfRule type="cellIs" dxfId="35" priority="52" stopIfTrue="1" operator="greaterThan">
      <formula>C72</formula>
    </cfRule>
    <cfRule type="cellIs" dxfId="34" priority="53" stopIfTrue="1" operator="lessThan">
      <formula>#REF!</formula>
    </cfRule>
  </conditionalFormatting>
  <conditionalFormatting sqref="C7:C14">
    <cfRule type="expression" dxfId="33" priority="19" stopIfTrue="1">
      <formula>R7=U7</formula>
    </cfRule>
  </conditionalFormatting>
  <conditionalFormatting sqref="C16:C19">
    <cfRule type="expression" dxfId="32" priority="37" stopIfTrue="1">
      <formula>R16=U16</formula>
    </cfRule>
  </conditionalFormatting>
  <conditionalFormatting sqref="C21:C23">
    <cfRule type="expression" dxfId="31" priority="15" stopIfTrue="1">
      <formula>R21=U21</formula>
    </cfRule>
  </conditionalFormatting>
  <conditionalFormatting sqref="C27:C33">
    <cfRule type="expression" dxfId="30" priority="1" stopIfTrue="1">
      <formula>R27=U27</formula>
    </cfRule>
  </conditionalFormatting>
  <conditionalFormatting sqref="C5:L6 C25 D31:L33 D50:L53 C50:C54 C56:L60 C62:L62">
    <cfRule type="expression" dxfId="29" priority="50" stopIfTrue="1">
      <formula>R5=U5</formula>
    </cfRule>
  </conditionalFormatting>
  <conditionalFormatting sqref="C34:L48">
    <cfRule type="expression" dxfId="28" priority="5" stopIfTrue="1">
      <formula>R34=U34</formula>
    </cfRule>
  </conditionalFormatting>
  <conditionalFormatting sqref="M5:N6 M50:N53 M56:N60 M62:N62">
    <cfRule type="expression" dxfId="27" priority="51" stopIfTrue="1">
      <formula>AB5=#REF!</formula>
    </cfRule>
  </conditionalFormatting>
  <conditionalFormatting sqref="M31:N48">
    <cfRule type="expression" dxfId="26" priority="6" stopIfTrue="1">
      <formula>AB31=#REF!</formula>
    </cfRule>
  </conditionalFormatting>
  <conditionalFormatting sqref="O5:Q14">
    <cfRule type="cellIs" dxfId="25" priority="21" stopIfTrue="1" operator="lessThan">
      <formula>U5</formula>
    </cfRule>
    <cfRule type="cellIs" dxfId="24" priority="22" stopIfTrue="1" operator="greaterThan">
      <formula>R5</formula>
    </cfRule>
  </conditionalFormatting>
  <conditionalFormatting sqref="O16:Q19">
    <cfRule type="cellIs" dxfId="23" priority="39" stopIfTrue="1" operator="lessThan">
      <formula>U16</formula>
    </cfRule>
    <cfRule type="cellIs" dxfId="22" priority="40" stopIfTrue="1" operator="greaterThan">
      <formula>R16</formula>
    </cfRule>
  </conditionalFormatting>
  <conditionalFormatting sqref="O21:Q23">
    <cfRule type="cellIs" dxfId="21" priority="17" stopIfTrue="1" operator="lessThan">
      <formula>U21</formula>
    </cfRule>
    <cfRule type="cellIs" dxfId="20" priority="18" stopIfTrue="1" operator="greaterThan">
      <formula>R21</formula>
    </cfRule>
  </conditionalFormatting>
  <conditionalFormatting sqref="O25:Q25 O50:Q54 O56:Q60 O62:Q63">
    <cfRule type="cellIs" dxfId="19" priority="57" stopIfTrue="1" operator="lessThan">
      <formula>U25</formula>
    </cfRule>
    <cfRule type="cellIs" dxfId="18" priority="58" stopIfTrue="1" operator="greaterThan">
      <formula>R25</formula>
    </cfRule>
  </conditionalFormatting>
  <conditionalFormatting sqref="O27:Q48">
    <cfRule type="cellIs" dxfId="17" priority="3" stopIfTrue="1" operator="lessThan">
      <formula>U27</formula>
    </cfRule>
    <cfRule type="cellIs" dxfId="16" priority="4" stopIfTrue="1" operator="greaterThan">
      <formula>R27</formula>
    </cfRule>
  </conditionalFormatting>
  <conditionalFormatting sqref="X7:X14">
    <cfRule type="expression" dxfId="15" priority="20" stopIfTrue="1">
      <formula>U7=0</formula>
    </cfRule>
  </conditionalFormatting>
  <conditionalFormatting sqref="X16:X19">
    <cfRule type="expression" dxfId="14" priority="38" stopIfTrue="1">
      <formula>U16=0</formula>
    </cfRule>
  </conditionalFormatting>
  <conditionalFormatting sqref="X21:X23">
    <cfRule type="expression" dxfId="13" priority="16" stopIfTrue="1">
      <formula>U21=0</formula>
    </cfRule>
  </conditionalFormatting>
  <conditionalFormatting sqref="X27:X33">
    <cfRule type="expression" dxfId="12" priority="2" stopIfTrue="1">
      <formula>U27=0</formula>
    </cfRule>
  </conditionalFormatting>
  <conditionalFormatting sqref="X5:Y6 X25 Y31:Y33 X50:Y54 X56:Y60 X62:Y62">
    <cfRule type="expression" dxfId="11" priority="54" stopIfTrue="1">
      <formula>U5=0</formula>
    </cfRule>
  </conditionalFormatting>
  <conditionalFormatting sqref="X34:Y48">
    <cfRule type="expression" dxfId="10" priority="7" stopIfTrue="1">
      <formula>U34=0</formula>
    </cfRule>
  </conditionalFormatting>
  <printOptions horizontalCentered="1"/>
  <pageMargins left="0.35433070866141736" right="0.35433070866141736" top="0.23622047244094491" bottom="0.35433070866141736" header="0.15748031496062992" footer="0.15748031496062992"/>
  <pageSetup paperSize="9" scale="40" orientation="landscape" r:id="rId1"/>
  <headerFooter alignWithMargins="0">
    <oddFooter>&amp;LCKL TNK / VERSION 2025 / 1.1&amp;R&amp;P of &amp;N</oddFooter>
  </headerFooter>
  <rowBreaks count="1" manualBreakCount="1">
    <brk id="42" max="2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74"/>
  <sheetViews>
    <sheetView zoomScale="90" zoomScaleNormal="90" zoomScaleSheetLayoutView="90" workbookViewId="0">
      <pane ySplit="1" topLeftCell="A2" activePane="bottomLeft" state="frozen"/>
      <selection pane="bottomLeft" activeCell="F1" sqref="F1"/>
    </sheetView>
  </sheetViews>
  <sheetFormatPr defaultColWidth="9.140625" defaultRowHeight="15" x14ac:dyDescent="0.25"/>
  <cols>
    <col min="1" max="1" width="5.85546875" style="439" customWidth="1"/>
    <col min="2" max="2" width="25.42578125" style="439" customWidth="1"/>
    <col min="3" max="3" width="33.5703125" style="439" customWidth="1"/>
    <col min="4" max="4" width="21.5703125" style="439" bestFit="1" customWidth="1"/>
    <col min="5" max="5" width="14.7109375" style="439" customWidth="1"/>
    <col min="6" max="6" width="18" style="479" customWidth="1"/>
    <col min="7" max="7" width="9.140625" style="479"/>
    <col min="8" max="16384" width="9.140625" style="480"/>
  </cols>
  <sheetData>
    <row r="1" spans="1:7" s="439" customFormat="1" ht="18.75" customHeight="1" x14ac:dyDescent="0.25">
      <c r="A1" s="916" t="s">
        <v>955</v>
      </c>
      <c r="B1" s="917"/>
      <c r="C1" s="917"/>
      <c r="D1" s="917"/>
      <c r="E1" s="918"/>
      <c r="F1" s="440"/>
      <c r="G1" s="440"/>
    </row>
    <row r="2" spans="1:7" s="439" customFormat="1" ht="9.9499999999999993" customHeight="1" x14ac:dyDescent="0.25">
      <c r="F2" s="440"/>
      <c r="G2" s="440"/>
    </row>
    <row r="3" spans="1:7" s="439" customFormat="1" ht="15.75" x14ac:dyDescent="0.25">
      <c r="A3" s="481" t="s">
        <v>848</v>
      </c>
      <c r="D3" s="919" t="str">
        <f>'Checklist - Basic Office Oil'!A1</f>
        <v xml:space="preserve">GA Code: </v>
      </c>
      <c r="E3" s="919"/>
      <c r="F3" s="440"/>
      <c r="G3" s="440"/>
    </row>
    <row r="4" spans="1:7" s="439" customFormat="1" x14ac:dyDescent="0.25">
      <c r="A4" s="439" t="s">
        <v>849</v>
      </c>
      <c r="D4" s="919" t="str">
        <f>'Checklist - Basic Office Oil'!D1</f>
        <v xml:space="preserve">Certificate Holder name:   </v>
      </c>
      <c r="E4" s="919"/>
      <c r="F4" s="440"/>
      <c r="G4" s="440"/>
    </row>
    <row r="5" spans="1:7" s="439" customFormat="1" x14ac:dyDescent="0.25">
      <c r="A5" s="483" t="s">
        <v>956</v>
      </c>
      <c r="D5" s="920" t="str">
        <f>'Checklist - Basic Office Oil'!X1</f>
        <v xml:space="preserve">Date of Office Audit:   </v>
      </c>
      <c r="E5" s="920"/>
      <c r="F5" s="440"/>
      <c r="G5" s="440"/>
    </row>
    <row r="6" spans="1:7" s="439" customFormat="1" ht="9.9499999999999993" customHeight="1" x14ac:dyDescent="0.25">
      <c r="A6" s="483"/>
      <c r="F6" s="440"/>
      <c r="G6" s="440"/>
    </row>
    <row r="7" spans="1:7" s="439" customFormat="1" x14ac:dyDescent="0.25">
      <c r="A7" s="442" t="s">
        <v>850</v>
      </c>
      <c r="F7" s="440"/>
      <c r="G7" s="440"/>
    </row>
    <row r="8" spans="1:7" s="439" customFormat="1" ht="52.5" customHeight="1" thickBot="1" x14ac:dyDescent="0.3">
      <c r="A8" s="911" t="s">
        <v>851</v>
      </c>
      <c r="B8" s="912"/>
      <c r="C8" s="912"/>
      <c r="D8" s="912"/>
      <c r="E8" s="912"/>
      <c r="F8" s="440"/>
      <c r="G8" s="440"/>
    </row>
    <row r="9" spans="1:7" s="439" customFormat="1" ht="15.75" thickBot="1" x14ac:dyDescent="0.3">
      <c r="A9" s="443" t="s">
        <v>852</v>
      </c>
      <c r="B9" s="443" t="s">
        <v>853</v>
      </c>
      <c r="C9" s="444" t="s">
        <v>854</v>
      </c>
      <c r="D9" s="444" t="s">
        <v>855</v>
      </c>
      <c r="E9" s="445" t="s">
        <v>856</v>
      </c>
      <c r="F9" s="440"/>
      <c r="G9" s="440"/>
    </row>
    <row r="10" spans="1:7" s="439" customFormat="1" ht="15.75" hidden="1" thickBot="1" x14ac:dyDescent="0.3">
      <c r="A10" s="446"/>
      <c r="B10" s="447"/>
      <c r="C10" s="448"/>
      <c r="D10" s="448"/>
      <c r="E10" s="449"/>
      <c r="F10" s="440"/>
      <c r="G10" s="440"/>
    </row>
    <row r="11" spans="1:7" s="455" customFormat="1" ht="45" x14ac:dyDescent="0.25">
      <c r="A11" s="450"/>
      <c r="B11" s="451" t="s">
        <v>857</v>
      </c>
      <c r="C11" s="452" t="s">
        <v>858</v>
      </c>
      <c r="D11" s="452" t="s">
        <v>859</v>
      </c>
      <c r="E11" s="453" t="s">
        <v>860</v>
      </c>
      <c r="F11" s="454"/>
      <c r="G11" s="454"/>
    </row>
    <row r="12" spans="1:7" s="455" customFormat="1" ht="60" x14ac:dyDescent="0.25">
      <c r="A12" s="456"/>
      <c r="B12" s="457" t="s">
        <v>861</v>
      </c>
      <c r="C12" s="458" t="s">
        <v>862</v>
      </c>
      <c r="D12" s="458" t="s">
        <v>859</v>
      </c>
      <c r="E12" s="459" t="s">
        <v>863</v>
      </c>
      <c r="F12" s="454"/>
      <c r="G12" s="454"/>
    </row>
    <row r="13" spans="1:7" s="455" customFormat="1" ht="60" x14ac:dyDescent="0.25">
      <c r="A13" s="456" t="s">
        <v>675</v>
      </c>
      <c r="B13" s="457" t="s">
        <v>864</v>
      </c>
      <c r="C13" s="458" t="s">
        <v>865</v>
      </c>
      <c r="D13" s="458" t="s">
        <v>859</v>
      </c>
      <c r="E13" s="459" t="s">
        <v>866</v>
      </c>
      <c r="F13" s="454"/>
      <c r="G13" s="454"/>
    </row>
    <row r="14" spans="1:7" s="455" customFormat="1" ht="60" x14ac:dyDescent="0.25">
      <c r="A14" s="456"/>
      <c r="B14" s="457" t="s">
        <v>867</v>
      </c>
      <c r="C14" s="458" t="s">
        <v>868</v>
      </c>
      <c r="D14" s="458" t="s">
        <v>869</v>
      </c>
      <c r="E14" s="459" t="s">
        <v>860</v>
      </c>
      <c r="F14" s="454"/>
      <c r="G14" s="454"/>
    </row>
    <row r="15" spans="1:7" s="455" customFormat="1" ht="60" x14ac:dyDescent="0.25">
      <c r="A15" s="456"/>
      <c r="B15" s="457" t="s">
        <v>870</v>
      </c>
      <c r="C15" s="458" t="s">
        <v>871</v>
      </c>
      <c r="D15" s="458" t="s">
        <v>859</v>
      </c>
      <c r="E15" s="459" t="s">
        <v>872</v>
      </c>
      <c r="F15" s="454"/>
      <c r="G15" s="454"/>
    </row>
    <row r="16" spans="1:7" s="455" customFormat="1" ht="105" x14ac:dyDescent="0.25">
      <c r="A16" s="456"/>
      <c r="B16" s="457" t="s">
        <v>873</v>
      </c>
      <c r="C16" s="458" t="s">
        <v>874</v>
      </c>
      <c r="D16" s="458" t="s">
        <v>859</v>
      </c>
      <c r="E16" s="459" t="s">
        <v>875</v>
      </c>
      <c r="F16" s="454"/>
      <c r="G16" s="454"/>
    </row>
    <row r="17" spans="1:5" s="455" customFormat="1" ht="60" x14ac:dyDescent="0.25">
      <c r="A17" s="456"/>
      <c r="B17" s="457" t="s">
        <v>876</v>
      </c>
      <c r="C17" s="458" t="s">
        <v>877</v>
      </c>
      <c r="D17" s="458" t="s">
        <v>859</v>
      </c>
      <c r="E17" s="459" t="s">
        <v>860</v>
      </c>
    </row>
    <row r="18" spans="1:5" s="455" customFormat="1" ht="75" x14ac:dyDescent="0.25">
      <c r="A18" s="456"/>
      <c r="B18" s="457" t="s">
        <v>878</v>
      </c>
      <c r="C18" s="458" t="s">
        <v>879</v>
      </c>
      <c r="D18" s="458" t="s">
        <v>869</v>
      </c>
      <c r="E18" s="459" t="s">
        <v>880</v>
      </c>
    </row>
    <row r="19" spans="1:5" s="455" customFormat="1" ht="90" x14ac:dyDescent="0.25">
      <c r="A19" s="456"/>
      <c r="B19" s="457" t="s">
        <v>881</v>
      </c>
      <c r="C19" s="458" t="s">
        <v>882</v>
      </c>
      <c r="D19" s="458" t="s">
        <v>859</v>
      </c>
      <c r="E19" s="459" t="s">
        <v>883</v>
      </c>
    </row>
    <row r="20" spans="1:5" s="455" customFormat="1" ht="45" x14ac:dyDescent="0.25">
      <c r="A20" s="456"/>
      <c r="B20" s="457" t="s">
        <v>884</v>
      </c>
      <c r="C20" s="458" t="s">
        <v>885</v>
      </c>
      <c r="D20" s="458" t="s">
        <v>869</v>
      </c>
      <c r="E20" s="459" t="s">
        <v>886</v>
      </c>
    </row>
    <row r="21" spans="1:5" s="455" customFormat="1" ht="45.75" thickBot="1" x14ac:dyDescent="0.3">
      <c r="A21" s="460"/>
      <c r="B21" s="461" t="s">
        <v>887</v>
      </c>
      <c r="C21" s="462" t="s">
        <v>888</v>
      </c>
      <c r="D21" s="462" t="s">
        <v>859</v>
      </c>
      <c r="E21" s="463" t="s">
        <v>889</v>
      </c>
    </row>
    <row r="22" spans="1:5" s="439" customFormat="1" x14ac:dyDescent="0.25">
      <c r="B22" s="464"/>
      <c r="C22" s="464"/>
      <c r="D22" s="464"/>
      <c r="E22" s="464"/>
    </row>
    <row r="23" spans="1:5" s="439" customFormat="1" ht="9.9499999999999993" customHeight="1" x14ac:dyDescent="0.25"/>
    <row r="24" spans="1:5" s="439" customFormat="1" x14ac:dyDescent="0.25">
      <c r="A24" s="465" t="s">
        <v>890</v>
      </c>
      <c r="C24" s="464"/>
      <c r="D24" s="464"/>
      <c r="E24" s="464"/>
    </row>
    <row r="25" spans="1:5" s="439" customFormat="1" ht="63" customHeight="1" thickBot="1" x14ac:dyDescent="0.3">
      <c r="A25" s="911" t="s">
        <v>891</v>
      </c>
      <c r="B25" s="912"/>
      <c r="C25" s="912"/>
      <c r="D25" s="912"/>
      <c r="E25" s="912"/>
    </row>
    <row r="26" spans="1:5" s="439" customFormat="1" ht="15.75" thickBot="1" x14ac:dyDescent="0.3">
      <c r="A26" s="466" t="s">
        <v>852</v>
      </c>
      <c r="B26" s="467" t="s">
        <v>853</v>
      </c>
      <c r="C26" s="468" t="s">
        <v>854</v>
      </c>
      <c r="D26" s="468" t="s">
        <v>855</v>
      </c>
      <c r="E26" s="469" t="s">
        <v>856</v>
      </c>
    </row>
    <row r="27" spans="1:5" s="439" customFormat="1" ht="15.75" hidden="1" thickBot="1" x14ac:dyDescent="0.3">
      <c r="A27" s="470"/>
      <c r="B27" s="471"/>
      <c r="C27" s="472"/>
      <c r="D27" s="472"/>
      <c r="E27" s="473"/>
    </row>
    <row r="28" spans="1:5" s="439" customFormat="1" ht="45" x14ac:dyDescent="0.25">
      <c r="A28" s="450"/>
      <c r="B28" s="474" t="s">
        <v>892</v>
      </c>
      <c r="C28" s="475" t="s">
        <v>893</v>
      </c>
      <c r="D28" s="475" t="s">
        <v>859</v>
      </c>
      <c r="E28" s="476" t="s">
        <v>894</v>
      </c>
    </row>
    <row r="29" spans="1:5" s="439" customFormat="1" ht="45" x14ac:dyDescent="0.25">
      <c r="A29" s="456"/>
      <c r="B29" s="457" t="s">
        <v>895</v>
      </c>
      <c r="C29" s="458" t="s">
        <v>896</v>
      </c>
      <c r="D29" s="458" t="s">
        <v>869</v>
      </c>
      <c r="E29" s="459" t="s">
        <v>860</v>
      </c>
    </row>
    <row r="30" spans="1:5" s="439" customFormat="1" ht="30" x14ac:dyDescent="0.25">
      <c r="A30" s="456"/>
      <c r="B30" s="457" t="s">
        <v>897</v>
      </c>
      <c r="C30" s="458" t="s">
        <v>898</v>
      </c>
      <c r="D30" s="458" t="s">
        <v>869</v>
      </c>
      <c r="E30" s="459" t="s">
        <v>860</v>
      </c>
    </row>
    <row r="31" spans="1:5" s="439" customFormat="1" ht="30" x14ac:dyDescent="0.25">
      <c r="A31" s="456"/>
      <c r="B31" s="457" t="s">
        <v>899</v>
      </c>
      <c r="C31" s="458" t="s">
        <v>900</v>
      </c>
      <c r="D31" s="458" t="s">
        <v>869</v>
      </c>
      <c r="E31" s="459" t="s">
        <v>860</v>
      </c>
    </row>
    <row r="32" spans="1:5" s="439" customFormat="1" ht="45" x14ac:dyDescent="0.25">
      <c r="A32" s="456"/>
      <c r="B32" s="457" t="s">
        <v>901</v>
      </c>
      <c r="C32" s="458" t="s">
        <v>902</v>
      </c>
      <c r="D32" s="458" t="s">
        <v>869</v>
      </c>
      <c r="E32" s="459" t="s">
        <v>860</v>
      </c>
    </row>
    <row r="33" spans="1:5" s="439" customFormat="1" x14ac:dyDescent="0.25">
      <c r="A33" s="456"/>
      <c r="B33" s="457" t="s">
        <v>903</v>
      </c>
      <c r="C33" s="458" t="s">
        <v>904</v>
      </c>
      <c r="D33" s="458" t="s">
        <v>869</v>
      </c>
      <c r="E33" s="459" t="s">
        <v>860</v>
      </c>
    </row>
    <row r="34" spans="1:5" s="439" customFormat="1" ht="30" x14ac:dyDescent="0.25">
      <c r="A34" s="456"/>
      <c r="B34" s="457" t="s">
        <v>905</v>
      </c>
      <c r="C34" s="458" t="s">
        <v>906</v>
      </c>
      <c r="D34" s="458" t="s">
        <v>859</v>
      </c>
      <c r="E34" s="459" t="s">
        <v>860</v>
      </c>
    </row>
    <row r="35" spans="1:5" s="439" customFormat="1" ht="30.75" thickBot="1" x14ac:dyDescent="0.3">
      <c r="A35" s="460"/>
      <c r="B35" s="461" t="s">
        <v>907</v>
      </c>
      <c r="C35" s="462" t="s">
        <v>908</v>
      </c>
      <c r="D35" s="462" t="s">
        <v>869</v>
      </c>
      <c r="E35" s="463" t="s">
        <v>860</v>
      </c>
    </row>
    <row r="36" spans="1:5" s="439" customFormat="1" x14ac:dyDescent="0.25">
      <c r="B36" s="464"/>
      <c r="C36" s="464"/>
      <c r="D36" s="464"/>
      <c r="E36" s="464"/>
    </row>
    <row r="37" spans="1:5" s="439" customFormat="1" x14ac:dyDescent="0.25">
      <c r="A37" s="465" t="s">
        <v>909</v>
      </c>
      <c r="C37" s="464"/>
      <c r="D37" s="464"/>
      <c r="E37" s="464"/>
    </row>
    <row r="38" spans="1:5" s="439" customFormat="1" ht="51" customHeight="1" thickBot="1" x14ac:dyDescent="0.3">
      <c r="A38" s="911" t="s">
        <v>910</v>
      </c>
      <c r="B38" s="912"/>
      <c r="C38" s="912"/>
      <c r="D38" s="912"/>
      <c r="E38" s="912"/>
    </row>
    <row r="39" spans="1:5" s="439" customFormat="1" ht="15.75" thickBot="1" x14ac:dyDescent="0.3">
      <c r="A39" s="466" t="s">
        <v>852</v>
      </c>
      <c r="B39" s="467" t="s">
        <v>853</v>
      </c>
      <c r="C39" s="468" t="s">
        <v>854</v>
      </c>
      <c r="D39" s="468" t="s">
        <v>855</v>
      </c>
      <c r="E39" s="469" t="s">
        <v>856</v>
      </c>
    </row>
    <row r="40" spans="1:5" s="439" customFormat="1" ht="15.75" hidden="1" thickBot="1" x14ac:dyDescent="0.3">
      <c r="A40" s="470"/>
      <c r="B40" s="471"/>
      <c r="C40" s="472"/>
      <c r="D40" s="472"/>
      <c r="E40" s="473"/>
    </row>
    <row r="41" spans="1:5" s="439" customFormat="1" ht="60" x14ac:dyDescent="0.25">
      <c r="A41" s="450"/>
      <c r="B41" s="474" t="s">
        <v>911</v>
      </c>
      <c r="C41" s="475" t="s">
        <v>912</v>
      </c>
      <c r="D41" s="475" t="s">
        <v>859</v>
      </c>
      <c r="E41" s="476" t="s">
        <v>913</v>
      </c>
    </row>
    <row r="42" spans="1:5" s="439" customFormat="1" ht="60" x14ac:dyDescent="0.25">
      <c r="A42" s="456"/>
      <c r="B42" s="457" t="s">
        <v>914</v>
      </c>
      <c r="C42" s="458" t="s">
        <v>915</v>
      </c>
      <c r="D42" s="458" t="s">
        <v>869</v>
      </c>
      <c r="E42" s="459" t="s">
        <v>860</v>
      </c>
    </row>
    <row r="43" spans="1:5" s="439" customFormat="1" ht="45.75" thickBot="1" x14ac:dyDescent="0.3">
      <c r="A43" s="460"/>
      <c r="B43" s="461" t="s">
        <v>916</v>
      </c>
      <c r="C43" s="462" t="s">
        <v>917</v>
      </c>
      <c r="D43" s="462" t="s">
        <v>869</v>
      </c>
      <c r="E43" s="463" t="s">
        <v>860</v>
      </c>
    </row>
    <row r="44" spans="1:5" s="439" customFormat="1" x14ac:dyDescent="0.25">
      <c r="B44" s="464"/>
      <c r="C44" s="464"/>
      <c r="D44" s="464"/>
      <c r="E44" s="464"/>
    </row>
    <row r="45" spans="1:5" s="439" customFormat="1" ht="9.9499999999999993" customHeight="1" x14ac:dyDescent="0.25"/>
    <row r="46" spans="1:5" s="439" customFormat="1" x14ac:dyDescent="0.25">
      <c r="A46" s="465" t="s">
        <v>918</v>
      </c>
      <c r="C46" s="464"/>
      <c r="D46" s="464"/>
      <c r="E46" s="464"/>
    </row>
    <row r="47" spans="1:5" s="439" customFormat="1" ht="48" customHeight="1" thickBot="1" x14ac:dyDescent="0.3">
      <c r="A47" s="911" t="s">
        <v>919</v>
      </c>
      <c r="B47" s="912"/>
      <c r="C47" s="912"/>
      <c r="D47" s="912"/>
      <c r="E47" s="912"/>
    </row>
    <row r="48" spans="1:5" s="439" customFormat="1" ht="15.75" thickBot="1" x14ac:dyDescent="0.3">
      <c r="A48" s="466" t="s">
        <v>852</v>
      </c>
      <c r="B48" s="467" t="s">
        <v>853</v>
      </c>
      <c r="C48" s="468" t="s">
        <v>854</v>
      </c>
      <c r="D48" s="468" t="s">
        <v>855</v>
      </c>
      <c r="E48" s="469" t="s">
        <v>856</v>
      </c>
    </row>
    <row r="49" spans="1:5" s="439" customFormat="1" ht="15.75" hidden="1" thickBot="1" x14ac:dyDescent="0.3">
      <c r="A49" s="470"/>
      <c r="B49" s="471"/>
      <c r="C49" s="472"/>
      <c r="D49" s="472"/>
      <c r="E49" s="473"/>
    </row>
    <row r="50" spans="1:5" s="439" customFormat="1" ht="90" x14ac:dyDescent="0.25">
      <c r="A50" s="450"/>
      <c r="B50" s="474" t="s">
        <v>920</v>
      </c>
      <c r="C50" s="475" t="s">
        <v>921</v>
      </c>
      <c r="D50" s="475" t="s">
        <v>922</v>
      </c>
      <c r="E50" s="476" t="s">
        <v>923</v>
      </c>
    </row>
    <row r="51" spans="1:5" s="439" customFormat="1" ht="75" x14ac:dyDescent="0.25">
      <c r="A51" s="456"/>
      <c r="B51" s="457" t="s">
        <v>924</v>
      </c>
      <c r="C51" s="458" t="s">
        <v>925</v>
      </c>
      <c r="D51" s="458" t="s">
        <v>922</v>
      </c>
      <c r="E51" s="459" t="s">
        <v>926</v>
      </c>
    </row>
    <row r="52" spans="1:5" s="439" customFormat="1" ht="30" x14ac:dyDescent="0.25">
      <c r="A52" s="456"/>
      <c r="B52" s="457" t="s">
        <v>927</v>
      </c>
      <c r="C52" s="458" t="s">
        <v>928</v>
      </c>
      <c r="D52" s="458" t="s">
        <v>922</v>
      </c>
      <c r="E52" s="459" t="s">
        <v>860</v>
      </c>
    </row>
    <row r="53" spans="1:5" s="439" customFormat="1" ht="75.75" thickBot="1" x14ac:dyDescent="0.3">
      <c r="A53" s="460"/>
      <c r="B53" s="461" t="s">
        <v>929</v>
      </c>
      <c r="C53" s="462" t="s">
        <v>930</v>
      </c>
      <c r="D53" s="462" t="s">
        <v>922</v>
      </c>
      <c r="E53" s="463" t="s">
        <v>926</v>
      </c>
    </row>
    <row r="54" spans="1:5" s="439" customFormat="1" ht="9.9499999999999993" customHeight="1" x14ac:dyDescent="0.25">
      <c r="B54" s="464"/>
      <c r="C54" s="464"/>
      <c r="D54" s="464"/>
      <c r="E54" s="464"/>
    </row>
    <row r="55" spans="1:5" s="439" customFormat="1" x14ac:dyDescent="0.25">
      <c r="A55" s="465" t="s">
        <v>931</v>
      </c>
      <c r="C55" s="464"/>
      <c r="D55" s="464"/>
      <c r="E55" s="464"/>
    </row>
    <row r="56" spans="1:5" s="439" customFormat="1" ht="64.5" customHeight="1" thickBot="1" x14ac:dyDescent="0.3">
      <c r="A56" s="911" t="s">
        <v>932</v>
      </c>
      <c r="B56" s="912"/>
      <c r="C56" s="912"/>
      <c r="D56" s="912"/>
      <c r="E56" s="912"/>
    </row>
    <row r="57" spans="1:5" s="439" customFormat="1" ht="15.75" thickBot="1" x14ac:dyDescent="0.3">
      <c r="A57" s="466" t="s">
        <v>852</v>
      </c>
      <c r="B57" s="467" t="s">
        <v>853</v>
      </c>
      <c r="C57" s="468" t="s">
        <v>854</v>
      </c>
      <c r="D57" s="468" t="s">
        <v>855</v>
      </c>
      <c r="E57" s="469" t="s">
        <v>856</v>
      </c>
    </row>
    <row r="58" spans="1:5" s="439" customFormat="1" ht="15.75" hidden="1" thickBot="1" x14ac:dyDescent="0.3">
      <c r="A58" s="470"/>
      <c r="B58" s="471"/>
      <c r="C58" s="472"/>
      <c r="D58" s="472"/>
      <c r="E58" s="473"/>
    </row>
    <row r="59" spans="1:5" s="439" customFormat="1" ht="45" x14ac:dyDescent="0.25">
      <c r="A59" s="450"/>
      <c r="B59" s="474" t="s">
        <v>933</v>
      </c>
      <c r="C59" s="475" t="s">
        <v>934</v>
      </c>
      <c r="D59" s="475" t="s">
        <v>869</v>
      </c>
      <c r="E59" s="476" t="s">
        <v>860</v>
      </c>
    </row>
    <row r="60" spans="1:5" s="439" customFormat="1" ht="60" x14ac:dyDescent="0.25">
      <c r="A60" s="456"/>
      <c r="B60" s="457" t="s">
        <v>935</v>
      </c>
      <c r="C60" s="458" t="s">
        <v>936</v>
      </c>
      <c r="D60" s="458" t="s">
        <v>869</v>
      </c>
      <c r="E60" s="459" t="s">
        <v>937</v>
      </c>
    </row>
    <row r="61" spans="1:5" s="439" customFormat="1" ht="30" x14ac:dyDescent="0.25">
      <c r="A61" s="456"/>
      <c r="B61" s="457" t="s">
        <v>938</v>
      </c>
      <c r="C61" s="458" t="s">
        <v>939</v>
      </c>
      <c r="D61" s="458" t="s">
        <v>859</v>
      </c>
      <c r="E61" s="459" t="s">
        <v>940</v>
      </c>
    </row>
    <row r="62" spans="1:5" s="439" customFormat="1" ht="30" x14ac:dyDescent="0.25">
      <c r="A62" s="456"/>
      <c r="B62" s="457" t="s">
        <v>941</v>
      </c>
      <c r="C62" s="458" t="s">
        <v>942</v>
      </c>
      <c r="D62" s="458" t="s">
        <v>859</v>
      </c>
      <c r="E62" s="459" t="s">
        <v>860</v>
      </c>
    </row>
    <row r="63" spans="1:5" s="439" customFormat="1" ht="30" x14ac:dyDescent="0.25">
      <c r="A63" s="456"/>
      <c r="B63" s="457" t="s">
        <v>943</v>
      </c>
      <c r="C63" s="458" t="s">
        <v>944</v>
      </c>
      <c r="D63" s="458" t="s">
        <v>859</v>
      </c>
      <c r="E63" s="459" t="s">
        <v>860</v>
      </c>
    </row>
    <row r="64" spans="1:5" s="439" customFormat="1" ht="30.75" thickBot="1" x14ac:dyDescent="0.3">
      <c r="A64" s="460"/>
      <c r="B64" s="461" t="s">
        <v>945</v>
      </c>
      <c r="C64" s="462" t="s">
        <v>946</v>
      </c>
      <c r="D64" s="462" t="s">
        <v>869</v>
      </c>
      <c r="E64" s="463" t="s">
        <v>860</v>
      </c>
    </row>
    <row r="65" spans="1:5" s="439" customFormat="1" ht="5.0999999999999996" customHeight="1" x14ac:dyDescent="0.25"/>
    <row r="66" spans="1:5" s="439" customFormat="1" x14ac:dyDescent="0.25">
      <c r="A66" s="482" t="s">
        <v>947</v>
      </c>
    </row>
    <row r="67" spans="1:5" s="439" customFormat="1" x14ac:dyDescent="0.25">
      <c r="B67" s="477" t="s">
        <v>869</v>
      </c>
      <c r="C67" s="913" t="s">
        <v>948</v>
      </c>
      <c r="D67" s="910"/>
      <c r="E67" s="910"/>
    </row>
    <row r="68" spans="1:5" s="439" customFormat="1" ht="30" customHeight="1" x14ac:dyDescent="0.25">
      <c r="B68" s="477" t="s">
        <v>859</v>
      </c>
      <c r="C68" s="913" t="s">
        <v>949</v>
      </c>
      <c r="D68" s="910"/>
      <c r="E68" s="910"/>
    </row>
    <row r="69" spans="1:5" s="439" customFormat="1" ht="32.25" customHeight="1" x14ac:dyDescent="0.25">
      <c r="B69" s="478" t="s">
        <v>922</v>
      </c>
      <c r="C69" s="914" t="s">
        <v>950</v>
      </c>
      <c r="D69" s="915"/>
      <c r="E69" s="915"/>
    </row>
    <row r="70" spans="1:5" s="439" customFormat="1" ht="9.9499999999999993" customHeight="1" x14ac:dyDescent="0.25"/>
    <row r="71" spans="1:5" s="439" customFormat="1" x14ac:dyDescent="0.25">
      <c r="A71" s="439" t="s">
        <v>951</v>
      </c>
    </row>
    <row r="72" spans="1:5" s="439" customFormat="1" x14ac:dyDescent="0.25">
      <c r="A72" s="439" t="s">
        <v>952</v>
      </c>
    </row>
    <row r="73" spans="1:5" s="439" customFormat="1" ht="33.75" customHeight="1" x14ac:dyDescent="0.25">
      <c r="A73" s="909" t="s">
        <v>953</v>
      </c>
      <c r="B73" s="910"/>
      <c r="C73" s="910"/>
      <c r="D73" s="910"/>
      <c r="E73" s="910"/>
    </row>
    <row r="74" spans="1:5" s="439" customFormat="1" x14ac:dyDescent="0.25">
      <c r="A74" s="441" t="s">
        <v>954</v>
      </c>
    </row>
  </sheetData>
  <sheetProtection algorithmName="SHA-512" hashValue="4XDyn7ID2a2H9getntpYTP5Rlxcnu/2nKjMT07+9RSZ0k2AcCtkDGBiFxJ5ENR3u8VtaBQPy+mJDEkp3d0laKw==" saltValue="QhsVFsyLtYLzL/WNjkZjbQ==" spinCount="100000" sheet="1" objects="1" scenarios="1"/>
  <mergeCells count="13">
    <mergeCell ref="A25:E25"/>
    <mergeCell ref="A1:E1"/>
    <mergeCell ref="D3:E3"/>
    <mergeCell ref="D4:E4"/>
    <mergeCell ref="D5:E5"/>
    <mergeCell ref="A8:E8"/>
    <mergeCell ref="A73:E73"/>
    <mergeCell ref="A38:E38"/>
    <mergeCell ref="A47:E47"/>
    <mergeCell ref="A56:E56"/>
    <mergeCell ref="C67:E67"/>
    <mergeCell ref="C68:E68"/>
    <mergeCell ref="C69:E69"/>
  </mergeCells>
  <conditionalFormatting sqref="A11:A21">
    <cfRule type="containsText" dxfId="9" priority="17" operator="containsText" text="y">
      <formula>NOT(ISERROR(SEARCH("y",A11)))</formula>
    </cfRule>
    <cfRule type="containsText" dxfId="8" priority="18" operator="containsText" text="a">
      <formula>NOT(ISERROR(SEARCH("a",A11)))</formula>
    </cfRule>
  </conditionalFormatting>
  <conditionalFormatting sqref="A28:A35">
    <cfRule type="containsText" dxfId="7" priority="13" operator="containsText" text="y">
      <formula>NOT(ISERROR(SEARCH("y",A28)))</formula>
    </cfRule>
    <cfRule type="containsText" dxfId="6" priority="14" operator="containsText" text="a">
      <formula>NOT(ISERROR(SEARCH("a",A28)))</formula>
    </cfRule>
  </conditionalFormatting>
  <conditionalFormatting sqref="A41:A43">
    <cfRule type="containsText" dxfId="5" priority="9" operator="containsText" text="y">
      <formula>NOT(ISERROR(SEARCH("y",A41)))</formula>
    </cfRule>
    <cfRule type="containsText" dxfId="4" priority="10" operator="containsText" text="a">
      <formula>NOT(ISERROR(SEARCH("a",A41)))</formula>
    </cfRule>
  </conditionalFormatting>
  <conditionalFormatting sqref="A50:A53">
    <cfRule type="containsText" dxfId="3" priority="5" operator="containsText" text="y">
      <formula>NOT(ISERROR(SEARCH("y",A50)))</formula>
    </cfRule>
    <cfRule type="containsText" dxfId="2" priority="6" operator="containsText" text="a">
      <formula>NOT(ISERROR(SEARCH("a",A50)))</formula>
    </cfRule>
  </conditionalFormatting>
  <conditionalFormatting sqref="A59:A64">
    <cfRule type="containsText" dxfId="1" priority="1" operator="containsText" text="y">
      <formula>NOT(ISERROR(SEARCH("y",A59)))</formula>
    </cfRule>
    <cfRule type="containsText" dxfId="0" priority="2" operator="containsText" text="a">
      <formula>NOT(ISERROR(SEARCH("a",A59)))</formula>
    </cfRule>
  </conditionalFormatting>
  <dataValidations count="1">
    <dataValidation type="custom" errorStyle="information" allowBlank="1" showInputMessage="1" showErrorMessage="1" errorTitle="Fill 'Y'" error="Fill 'Y' if technology used on-board" sqref="A11:A21 A28:A35 A41:A43 A50:A53 A59:A64" xr:uid="{00000000-0002-0000-0700-000000000000}">
      <formula1>OR(A11="Y", A11="A")</formula1>
    </dataValidation>
  </dataValidations>
  <hyperlinks>
    <hyperlink ref="B11" r:id="rId1" display="http://glomeep.imo.org/technology/auxiliary-systems-optimization/" xr:uid="{00000000-0004-0000-0700-000000000000}"/>
    <hyperlink ref="B12" r:id="rId2" display="http://glomeep.imo.org/technology/engine-de-rating/" xr:uid="{00000000-0004-0000-0700-000001000000}"/>
    <hyperlink ref="B13" r:id="rId3" display="http://glomeep.imo.org/technology/engine-performance-optimization-automatic/" xr:uid="{00000000-0004-0000-0700-000002000000}"/>
    <hyperlink ref="B14" r:id="rId4" display="http://glomeep.imo.org/technology/engine-performance-optimization-manual/" xr:uid="{00000000-0004-0000-0700-000003000000}"/>
    <hyperlink ref="B15" r:id="rId5" display="http://glomeep.imo.org/technology/exhaust-gas-boilers-on-auxiliary-engines/" xr:uid="{00000000-0004-0000-0700-000004000000}"/>
    <hyperlink ref="B16" r:id="rId6" display="http://glomeep.imo.org/technology/hybridization-plug-in-or-conventional/" xr:uid="{00000000-0004-0000-0700-000005000000}"/>
    <hyperlink ref="B17" r:id="rId7" display="http://glomeep.imo.org/technology/improved-auxiliary-engine-load/" xr:uid="{00000000-0004-0000-0700-000006000000}"/>
    <hyperlink ref="B18" r:id="rId8" display="http://glomeep.imo.org/technology/shaft-generator/" xr:uid="{00000000-0004-0000-0700-000007000000}"/>
    <hyperlink ref="B19" r:id="rId9" display="http://glomeep.imo.org/technology/shore-power/" xr:uid="{00000000-0004-0000-0700-000008000000}"/>
    <hyperlink ref="B20" r:id="rId10" display="http://glomeep.imo.org/technology/steam-plant-operation-improvement/" xr:uid="{00000000-0004-0000-0700-000009000000}"/>
    <hyperlink ref="B21" r:id="rId11" display="http://glomeep.imo.org/technology/waste-heat-recovery-systems/" xr:uid="{00000000-0004-0000-0700-00000A000000}"/>
    <hyperlink ref="B28" r:id="rId12" display="http://glomeep.imo.org/technology/air-cavity-lubrication/" xr:uid="{00000000-0004-0000-0700-00000B000000}"/>
    <hyperlink ref="B29" r:id="rId13" display="http://glomeep.imo.org/technology/hull-cleaning/" xr:uid="{00000000-0004-0000-0700-00000C000000}"/>
    <hyperlink ref="B30" r:id="rId14" display="http://glomeep.imo.org/technology/hull-coating/" xr:uid="{00000000-0004-0000-0700-00000D000000}"/>
    <hyperlink ref="B31" r:id="rId15" display="http://glomeep.imo.org/technology/hull-form-optimization/" xr:uid="{00000000-0004-0000-0700-00000E000000}"/>
    <hyperlink ref="B32" r:id="rId16" display="http://glomeep.imo.org/technology/hull-retrofitting/" xr:uid="{00000000-0004-0000-0700-00000F000000}"/>
    <hyperlink ref="B33" r:id="rId17" display="http://glomeep.imo.org/technology/propeller-polishing/" xr:uid="{00000000-0004-0000-0700-000010000000}"/>
    <hyperlink ref="B34" r:id="rId18" display="http://glomeep.imo.org/technology/propeller-retrofitting/" xr:uid="{00000000-0004-0000-0700-000011000000}"/>
    <hyperlink ref="B35" r:id="rId19" display="http://glomeep.imo.org/technology/propulsion-improving-devices-pids/" xr:uid="{00000000-0004-0000-0700-000012000000}"/>
    <hyperlink ref="B41" r:id="rId20" display="http://glomeep.imo.org/technology/cargo-handling-systems-cargo-discharge-operation/" xr:uid="{00000000-0004-0000-0700-000013000000}"/>
    <hyperlink ref="B42" r:id="rId21" display="http://glomeep.imo.org/technology/energy-efficient-lighting-system/" xr:uid="{00000000-0004-0000-0700-000014000000}"/>
    <hyperlink ref="B43" r:id="rId22" display="http://glomeep.imo.org/technology/frequency-controlled-electric-motors/" xr:uid="{00000000-0004-0000-0700-000015000000}"/>
    <hyperlink ref="B50" r:id="rId23" display="http://glomeep.imo.org/technology/fixed-sails-or-wings/" xr:uid="{00000000-0004-0000-0700-000016000000}"/>
    <hyperlink ref="B51" r:id="rId24" display="http://glomeep.imo.org/technology/flettner-rotors/" xr:uid="{00000000-0004-0000-0700-000017000000}"/>
    <hyperlink ref="B52" r:id="rId25" display="http://glomeep.imo.org/technology/kite/" xr:uid="{00000000-0004-0000-0700-000018000000}"/>
    <hyperlink ref="B53" r:id="rId26" display="http://glomeep.imo.org/technology/solar-panels/" xr:uid="{00000000-0004-0000-0700-000019000000}"/>
    <hyperlink ref="B59" r:id="rId27" display="http://glomeep.imo.org/technology/autopilot-adjustment-and-use/" xr:uid="{00000000-0004-0000-0700-00001A000000}"/>
    <hyperlink ref="B60" r:id="rId28" display="http://glomeep.imo.org/technology/combinator-optimizing/" xr:uid="{00000000-0004-0000-0700-00001B000000}"/>
    <hyperlink ref="B61" r:id="rId29" display="http://glomeep.imo.org/technology/efficient-dp-operation/" xr:uid="{00000000-0004-0000-0700-00001C000000}"/>
    <hyperlink ref="B62" r:id="rId30" display="http://glomeep.imo.org/technology/speed-management/" xr:uid="{00000000-0004-0000-0700-00001D000000}"/>
    <hyperlink ref="B63" r:id="rId31" display="http://glomeep.imo.org/technology/trim-and-draft-optimization/" xr:uid="{00000000-0004-0000-0700-00001E000000}"/>
    <hyperlink ref="B64" r:id="rId32" display="http://glomeep.imo.org/technology/weather-routing/" xr:uid="{00000000-0004-0000-0700-00001F000000}"/>
    <hyperlink ref="A74" r:id="rId33" display="http://glomeep.imo.org/legal-disclaimer-for-eet-ip/" xr:uid="{00000000-0004-0000-0700-000020000000}"/>
    <hyperlink ref="A5" r:id="rId34" xr:uid="{00000000-0004-0000-0700-000021000000}"/>
  </hyperlinks>
  <pageMargins left="0.43307086614173229" right="0.23622047244094491" top="0.39370078740157483" bottom="0.31496062992125984" header="0.23622047244094491" footer="0.15748031496062992"/>
  <pageSetup paperSize="9" scale="86" orientation="portrait" r:id="rId35"/>
  <headerFooter alignWithMargins="0">
    <oddFooter>&amp;L&amp;8CKL TNK / VERSION 2025 / 1.1&amp;R&amp;8&amp;P of &amp;N</oddFooter>
  </headerFooter>
  <rowBreaks count="2" manualBreakCount="2">
    <brk id="22" max="4" man="1"/>
    <brk id="44" max="4"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9</vt:i4>
      </vt:variant>
    </vt:vector>
  </HeadingPairs>
  <TitlesOfParts>
    <vt:vector size="13" baseType="lpstr">
      <vt:lpstr>Checklist - Basic Office Oil</vt:lpstr>
      <vt:lpstr>Checklist - Ranking Office Oil</vt:lpstr>
      <vt:lpstr>Office - Total Score Review</vt:lpstr>
      <vt:lpstr>Office - CO2 - GloMEEP</vt:lpstr>
      <vt:lpstr>'Checklist - Basic Office Oil'!Print_Area</vt:lpstr>
      <vt:lpstr>'Checklist - Ranking Office Oil'!Print_Area</vt:lpstr>
      <vt:lpstr>'Office - CO2 - GloMEEP'!Print_Area</vt:lpstr>
      <vt:lpstr>'Office - Total Score Review'!Print_Area</vt:lpstr>
      <vt:lpstr>'Checklist - Basic Office Oil'!Print_Titles</vt:lpstr>
      <vt:lpstr>'Checklist - Ranking Office Oil'!Print_Titles</vt:lpstr>
      <vt:lpstr>'Office - CO2 - GloMEEP'!Print_Titles</vt:lpstr>
      <vt:lpstr>'Office - Total Score Review'!Print_Titles</vt:lpstr>
      <vt:lpstr>'Office - CO2 - GloMEEP'!PropulsionImprovements</vt:lpstr>
    </vt:vector>
  </TitlesOfParts>
  <Company>Green Award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Green Award</dc:creator>
  <cp:lastModifiedBy>Shinohara, K. (Keita) - Green Award</cp:lastModifiedBy>
  <cp:lastPrinted>2025-08-29T14:02:01Z</cp:lastPrinted>
  <dcterms:created xsi:type="dcterms:W3CDTF">2001-05-28T13:46:28Z</dcterms:created>
  <dcterms:modified xsi:type="dcterms:W3CDTF">2026-01-22T13:43:05Z</dcterms:modified>
</cp:coreProperties>
</file>