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N:\Quality\Master BGA documents\Master Copies\00 AA Launch files\2025-10-01 Launch SEACURE TNK BBU LNG TCH UCC LPG GCC OSS ROR BCE Ver 2025\"/>
    </mc:Choice>
  </mc:AlternateContent>
  <xr:revisionPtr revIDLastSave="0" documentId="13_ncr:1_{9FF8C3A8-0EA1-4D0D-B0C7-66E570D7EB89}" xr6:coauthVersionLast="47" xr6:coauthVersionMax="47" xr10:uidLastSave="{00000000-0000-0000-0000-000000000000}"/>
  <bookViews>
    <workbookView xWindow="-120" yWindow="-120" windowWidth="29040" windowHeight="15720" tabRatio="952" xr2:uid="{00000000-000D-0000-FFFF-FFFF00000000}"/>
  </bookViews>
  <sheets>
    <sheet name="Checklist - Basic Ship Chem" sheetId="17" r:id="rId1"/>
    <sheet name="Checklist - Ranking Ship Chem" sheetId="8" r:id="rId2"/>
    <sheet name="Ship - Total Score Review" sheetId="37" r:id="rId3"/>
    <sheet name="NOx Data Sheet" sheetId="47" r:id="rId4"/>
    <sheet name="Ship - CO2 - GloMEEP" sheetId="42" r:id="rId5"/>
    <sheet name="Visual" sheetId="39" r:id="rId6"/>
    <sheet name="Checklist - Visual Chem" sheetId="9" r:id="rId7"/>
  </sheets>
  <definedNames>
    <definedName name="_xlnm.Print_Area" localSheetId="0">'Checklist - Basic Ship Chem'!$A$1:$V$111</definedName>
    <definedName name="_xlnm.Print_Area" localSheetId="1">'Checklist - Ranking Ship Chem'!$A$1:$X$636</definedName>
    <definedName name="_xlnm.Print_Area" localSheetId="6">'Checklist - Visual Chem'!$A$1:$E$294</definedName>
    <definedName name="_xlnm.Print_Area" localSheetId="3">'NOx Data Sheet'!$A$1:$M$77</definedName>
    <definedName name="_xlnm.Print_Area" localSheetId="4">'Ship - CO2 - GloMEEP'!$A$1:$E$74</definedName>
    <definedName name="_xlnm.Print_Area" localSheetId="2">'Ship - Total Score Review'!$A$1:$X$77</definedName>
    <definedName name="_xlnm.Print_Area" localSheetId="5">Visual!$A$1:$H$16</definedName>
    <definedName name="_xlnm.Print_Titles" localSheetId="0">'Checklist - Basic Ship Chem'!$1:$3</definedName>
    <definedName name="_xlnm.Print_Titles" localSheetId="1">'Checklist - Ranking Ship Chem'!$1:$3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0" i="8" l="1"/>
  <c r="W126" i="8"/>
  <c r="U126" i="8"/>
  <c r="W423" i="8" l="1"/>
  <c r="W422" i="8"/>
  <c r="W421" i="8"/>
  <c r="W420" i="8"/>
  <c r="W418" i="8"/>
  <c r="W417" i="8"/>
  <c r="W416" i="8"/>
  <c r="W251" i="8"/>
  <c r="U251" i="8"/>
  <c r="W507" i="8"/>
  <c r="W505" i="8"/>
  <c r="W501" i="8"/>
  <c r="U505" i="8"/>
  <c r="U501" i="8"/>
  <c r="W128" i="8"/>
  <c r="U128" i="8"/>
  <c r="W127" i="8"/>
  <c r="U127" i="8"/>
  <c r="W125" i="8"/>
  <c r="U125" i="8"/>
  <c r="W124" i="8"/>
  <c r="U124" i="8"/>
  <c r="W123" i="8"/>
  <c r="V123" i="8"/>
  <c r="U123" i="8"/>
  <c r="W122" i="8"/>
  <c r="V122" i="8"/>
  <c r="V129" i="8" s="1"/>
  <c r="U122" i="8"/>
  <c r="W622" i="8"/>
  <c r="U622" i="8"/>
  <c r="W621" i="8"/>
  <c r="U621" i="8"/>
  <c r="W618" i="8"/>
  <c r="U618" i="8"/>
  <c r="W617" i="8"/>
  <c r="U617" i="8"/>
  <c r="W614" i="8"/>
  <c r="U614" i="8"/>
  <c r="V424" i="8" l="1"/>
  <c r="U423" i="8"/>
  <c r="V422" i="8"/>
  <c r="U422" i="8"/>
  <c r="U421" i="8"/>
  <c r="V420" i="8"/>
  <c r="U420" i="8"/>
  <c r="V418" i="8"/>
  <c r="U418" i="8"/>
  <c r="U417" i="8"/>
  <c r="U416" i="8"/>
  <c r="U414" i="8"/>
  <c r="T414" i="8"/>
  <c r="U413" i="8"/>
  <c r="T413" i="8"/>
  <c r="W413" i="8" s="1"/>
  <c r="U412" i="8"/>
  <c r="T412" i="8"/>
  <c r="V412" i="8" l="1"/>
  <c r="W412" i="8"/>
  <c r="V414" i="8"/>
  <c r="W414" i="8"/>
  <c r="V413" i="8"/>
  <c r="U338" i="8"/>
  <c r="W338" i="8"/>
  <c r="U350" i="8"/>
  <c r="W350" i="8"/>
  <c r="W145" i="8"/>
  <c r="U145" i="8"/>
  <c r="W522" i="8" l="1"/>
  <c r="U522" i="8"/>
  <c r="F524" i="8"/>
  <c r="W521" i="8"/>
  <c r="V521" i="8"/>
  <c r="U521" i="8"/>
  <c r="W520" i="8"/>
  <c r="V520" i="8"/>
  <c r="V523" i="8" s="1"/>
  <c r="U520" i="8"/>
  <c r="U523" i="8" l="1"/>
  <c r="U424" i="8" l="1"/>
  <c r="Y424" i="8" s="1"/>
  <c r="T500" i="8"/>
  <c r="W441" i="8"/>
  <c r="W440" i="8"/>
  <c r="W439" i="8"/>
  <c r="W438" i="8"/>
  <c r="W437" i="8"/>
  <c r="W433" i="8"/>
  <c r="G1" i="47"/>
  <c r="D1" i="47"/>
  <c r="A1" i="47"/>
  <c r="J76" i="47"/>
  <c r="N73" i="47"/>
  <c r="K73" i="47"/>
  <c r="K75" i="47" s="1"/>
  <c r="I73" i="47"/>
  <c r="I75" i="47" s="1"/>
  <c r="I76" i="47" s="1"/>
  <c r="G73" i="47"/>
  <c r="G75" i="47" s="1"/>
  <c r="G76" i="47" s="1"/>
  <c r="J69" i="47"/>
  <c r="N66" i="47"/>
  <c r="K66" i="47"/>
  <c r="K68" i="47" s="1"/>
  <c r="I66" i="47"/>
  <c r="I68" i="47" s="1"/>
  <c r="I69" i="47" s="1"/>
  <c r="G66" i="47"/>
  <c r="G68" i="47" s="1"/>
  <c r="G69" i="47" s="1"/>
  <c r="J62" i="47"/>
  <c r="N59" i="47"/>
  <c r="K59" i="47"/>
  <c r="K61" i="47" s="1"/>
  <c r="I59" i="47"/>
  <c r="I61" i="47" s="1"/>
  <c r="I62" i="47" s="1"/>
  <c r="G59" i="47"/>
  <c r="G61" i="47" s="1"/>
  <c r="G62" i="47" s="1"/>
  <c r="J55" i="47"/>
  <c r="H55" i="47"/>
  <c r="N52" i="47"/>
  <c r="K52" i="47"/>
  <c r="K54" i="47" s="1"/>
  <c r="I52" i="47"/>
  <c r="I54" i="47" s="1"/>
  <c r="I55" i="47" s="1"/>
  <c r="G52" i="47"/>
  <c r="G54" i="47" s="1"/>
  <c r="G55" i="47" s="1"/>
  <c r="J48" i="47"/>
  <c r="H48" i="47"/>
  <c r="N45" i="47"/>
  <c r="K45" i="47"/>
  <c r="K47" i="47" s="1"/>
  <c r="I45" i="47"/>
  <c r="I47" i="47" s="1"/>
  <c r="I48" i="47" s="1"/>
  <c r="G45" i="47"/>
  <c r="G47" i="47" s="1"/>
  <c r="G48" i="47" s="1"/>
  <c r="J41" i="47"/>
  <c r="H41" i="47"/>
  <c r="N38" i="47"/>
  <c r="K38" i="47"/>
  <c r="K40" i="47" s="1"/>
  <c r="I38" i="47"/>
  <c r="I40" i="47" s="1"/>
  <c r="I41" i="47" s="1"/>
  <c r="G38" i="47"/>
  <c r="G40" i="47" s="1"/>
  <c r="G41" i="47" s="1"/>
  <c r="J34" i="47"/>
  <c r="H34" i="47"/>
  <c r="I33" i="47"/>
  <c r="I34" i="47" s="1"/>
  <c r="G33" i="47"/>
  <c r="G34" i="47" s="1"/>
  <c r="N31" i="47"/>
  <c r="K31" i="47"/>
  <c r="K33" i="47" s="1"/>
  <c r="I31" i="47"/>
  <c r="G31" i="47"/>
  <c r="J27" i="47"/>
  <c r="H27" i="47"/>
  <c r="N24" i="47"/>
  <c r="K24" i="47"/>
  <c r="K26" i="47" s="1"/>
  <c r="I24" i="47"/>
  <c r="I26" i="47" s="1"/>
  <c r="I27" i="47" s="1"/>
  <c r="G24" i="47"/>
  <c r="G26" i="47" s="1"/>
  <c r="G27" i="47" s="1"/>
  <c r="J20" i="47"/>
  <c r="H20" i="47"/>
  <c r="N17" i="47"/>
  <c r="K17" i="47"/>
  <c r="K19" i="47" s="1"/>
  <c r="I17" i="47"/>
  <c r="I19" i="47" s="1"/>
  <c r="I20" i="47" s="1"/>
  <c r="G17" i="47"/>
  <c r="G19" i="47" s="1"/>
  <c r="G20" i="47" s="1"/>
  <c r="L12" i="47"/>
  <c r="K12" i="47"/>
  <c r="J12" i="47"/>
  <c r="I12" i="47"/>
  <c r="H12" i="47"/>
  <c r="G11" i="47"/>
  <c r="G12" i="47" s="1"/>
  <c r="T270" i="8" s="1"/>
  <c r="W325" i="8"/>
  <c r="T271" i="8" l="1"/>
  <c r="T273" i="8"/>
  <c r="T276" i="8"/>
  <c r="V492" i="8"/>
  <c r="U495" i="8"/>
  <c r="U494" i="8"/>
  <c r="U493" i="8"/>
  <c r="U492" i="8"/>
  <c r="V489" i="8"/>
  <c r="Q30" i="37" l="1"/>
  <c r="C30" i="37"/>
  <c r="B30" i="37"/>
  <c r="V224" i="8"/>
  <c r="N30" i="37" s="1"/>
  <c r="W223" i="8"/>
  <c r="U223" i="8"/>
  <c r="W222" i="8"/>
  <c r="U222" i="8"/>
  <c r="W221" i="8"/>
  <c r="U221" i="8"/>
  <c r="W220" i="8"/>
  <c r="U220" i="8"/>
  <c r="U224" i="8" l="1"/>
  <c r="K30" i="37" s="1"/>
  <c r="AB30" i="37"/>
  <c r="F446" i="8"/>
  <c r="U444" i="8"/>
  <c r="T444" i="8"/>
  <c r="V444" i="8" s="1"/>
  <c r="W443" i="8"/>
  <c r="V443" i="8"/>
  <c r="U443" i="8"/>
  <c r="V441" i="8"/>
  <c r="U441" i="8"/>
  <c r="V440" i="8"/>
  <c r="U440" i="8"/>
  <c r="V439" i="8"/>
  <c r="U439" i="8"/>
  <c r="V438" i="8"/>
  <c r="U438" i="8"/>
  <c r="V437" i="8"/>
  <c r="U437" i="8"/>
  <c r="U435" i="8"/>
  <c r="T435" i="8"/>
  <c r="W435" i="8" s="1"/>
  <c r="U434" i="8"/>
  <c r="T434" i="8"/>
  <c r="W434" i="8" s="1"/>
  <c r="V433" i="8"/>
  <c r="U433" i="8"/>
  <c r="W444" i="8" l="1"/>
  <c r="U445" i="8"/>
  <c r="V434" i="8"/>
  <c r="V435" i="8"/>
  <c r="V445" i="8" l="1"/>
  <c r="W241" i="8" l="1"/>
  <c r="U632" i="8" l="1"/>
  <c r="W632" i="8"/>
  <c r="U628" i="8"/>
  <c r="W628" i="8"/>
  <c r="Q38" i="37" l="1"/>
  <c r="C38" i="37"/>
  <c r="B38" i="37"/>
  <c r="V623" i="8" l="1"/>
  <c r="W620" i="8"/>
  <c r="U620" i="8"/>
  <c r="W616" i="8"/>
  <c r="U616" i="8"/>
  <c r="W613" i="8"/>
  <c r="U613" i="8"/>
  <c r="V459" i="8"/>
  <c r="W458" i="8"/>
  <c r="U458" i="8"/>
  <c r="W457" i="8"/>
  <c r="U457" i="8"/>
  <c r="W456" i="8"/>
  <c r="U456" i="8"/>
  <c r="W455" i="8"/>
  <c r="U455" i="8"/>
  <c r="U401" i="8"/>
  <c r="T401" i="8"/>
  <c r="V401" i="8" s="1"/>
  <c r="U399" i="8"/>
  <c r="T399" i="8"/>
  <c r="W399" i="8" s="1"/>
  <c r="W397" i="8"/>
  <c r="V397" i="8"/>
  <c r="U397" i="8"/>
  <c r="W395" i="8"/>
  <c r="V395" i="8"/>
  <c r="U395" i="8"/>
  <c r="U623" i="8" l="1"/>
  <c r="U459" i="8"/>
  <c r="W401" i="8"/>
  <c r="U402" i="8"/>
  <c r="K38" i="37" s="1"/>
  <c r="V399" i="8"/>
  <c r="V402" i="8" s="1"/>
  <c r="N38" i="37" s="1"/>
  <c r="AB38" i="37" s="1"/>
  <c r="U280" i="8"/>
  <c r="T280" i="8"/>
  <c r="W280" i="8" s="1"/>
  <c r="W253" i="8"/>
  <c r="U253" i="8"/>
  <c r="W250" i="8"/>
  <c r="U250" i="8"/>
  <c r="W249" i="8"/>
  <c r="U249" i="8"/>
  <c r="W248" i="8"/>
  <c r="U248" i="8"/>
  <c r="W247" i="8"/>
  <c r="U247" i="8"/>
  <c r="W246" i="8"/>
  <c r="U246" i="8"/>
  <c r="W245" i="8"/>
  <c r="U245" i="8"/>
  <c r="W243" i="8"/>
  <c r="U243" i="8"/>
  <c r="U241" i="8"/>
  <c r="W239" i="8"/>
  <c r="U239" i="8"/>
  <c r="W238" i="8"/>
  <c r="U238" i="8"/>
  <c r="W237" i="8"/>
  <c r="V237" i="8"/>
  <c r="U237" i="8"/>
  <c r="W236" i="8"/>
  <c r="V236" i="8"/>
  <c r="U236" i="8"/>
  <c r="W235" i="8"/>
  <c r="U235" i="8"/>
  <c r="W232" i="8"/>
  <c r="U232" i="8"/>
  <c r="W231" i="8"/>
  <c r="U231" i="8"/>
  <c r="W230" i="8"/>
  <c r="U230" i="8"/>
  <c r="W229" i="8"/>
  <c r="V229" i="8"/>
  <c r="U229" i="8"/>
  <c r="W228" i="8"/>
  <c r="U228" i="8"/>
  <c r="V174" i="8"/>
  <c r="W173" i="8"/>
  <c r="U173" i="8"/>
  <c r="W171" i="8"/>
  <c r="U171" i="8"/>
  <c r="W170" i="8"/>
  <c r="U170" i="8"/>
  <c r="W168" i="8"/>
  <c r="U168" i="8"/>
  <c r="W166" i="8"/>
  <c r="U166" i="8"/>
  <c r="W164" i="8"/>
  <c r="U164" i="8"/>
  <c r="V61" i="8"/>
  <c r="W60" i="8"/>
  <c r="U60" i="8"/>
  <c r="W59" i="8"/>
  <c r="U59" i="8"/>
  <c r="W58" i="8"/>
  <c r="U58" i="8"/>
  <c r="W57" i="8"/>
  <c r="U57" i="8"/>
  <c r="W56" i="8"/>
  <c r="U56" i="8"/>
  <c r="W55" i="8"/>
  <c r="U55" i="8"/>
  <c r="V280" i="8" l="1"/>
  <c r="V254" i="8"/>
  <c r="U254" i="8"/>
  <c r="U174" i="8"/>
  <c r="U61" i="8"/>
  <c r="F160" i="8" l="1"/>
  <c r="U158" i="8"/>
  <c r="T158" i="8"/>
  <c r="V158" i="8" s="1"/>
  <c r="U157" i="8"/>
  <c r="T157" i="8"/>
  <c r="V157" i="8" s="1"/>
  <c r="U156" i="8"/>
  <c r="T156" i="8"/>
  <c r="V156" i="8" s="1"/>
  <c r="U155" i="8"/>
  <c r="T155" i="8"/>
  <c r="V155" i="8" s="1"/>
  <c r="U154" i="8"/>
  <c r="T154" i="8"/>
  <c r="V154" i="8" s="1"/>
  <c r="W153" i="8"/>
  <c r="V153" i="8"/>
  <c r="U153" i="8"/>
  <c r="W155" i="8" l="1"/>
  <c r="W154" i="8"/>
  <c r="W156" i="8"/>
  <c r="W157" i="8"/>
  <c r="U159" i="8"/>
  <c r="W158" i="8"/>
  <c r="V159" i="8"/>
  <c r="V500" i="8" l="1"/>
  <c r="D5" i="42" l="1"/>
  <c r="D4" i="42"/>
  <c r="D3" i="42"/>
  <c r="Q51" i="37" l="1"/>
  <c r="C51" i="37"/>
  <c r="B51" i="37"/>
  <c r="Q50" i="37"/>
  <c r="C50" i="37"/>
  <c r="B50" i="37"/>
  <c r="C49" i="37"/>
  <c r="B49" i="37"/>
  <c r="Q48" i="37"/>
  <c r="C48" i="37"/>
  <c r="B48" i="37"/>
  <c r="Q43" i="37"/>
  <c r="C43" i="37"/>
  <c r="B43" i="37"/>
  <c r="Q40" i="37"/>
  <c r="C40" i="37"/>
  <c r="B40" i="37"/>
  <c r="C37" i="37"/>
  <c r="B37" i="37"/>
  <c r="C36" i="37"/>
  <c r="Q36" i="37"/>
  <c r="B36" i="37"/>
  <c r="C34" i="37"/>
  <c r="B34" i="37"/>
  <c r="C33" i="37"/>
  <c r="B33" i="37"/>
  <c r="Q14" i="37"/>
  <c r="C14" i="37"/>
  <c r="B14" i="37"/>
  <c r="Q9" i="37"/>
  <c r="C9" i="37"/>
  <c r="B9" i="37"/>
  <c r="N51" i="37"/>
  <c r="V517" i="8"/>
  <c r="N50" i="37" s="1"/>
  <c r="W516" i="8"/>
  <c r="U516" i="8"/>
  <c r="W515" i="8"/>
  <c r="U515" i="8"/>
  <c r="W514" i="8"/>
  <c r="U514" i="8"/>
  <c r="W513" i="8"/>
  <c r="U513" i="8"/>
  <c r="W512" i="8"/>
  <c r="U512" i="8"/>
  <c r="W511" i="8"/>
  <c r="U511" i="8"/>
  <c r="U507" i="8"/>
  <c r="T504" i="8"/>
  <c r="W503" i="8"/>
  <c r="U503" i="8"/>
  <c r="W502" i="8"/>
  <c r="U502" i="8"/>
  <c r="W500" i="8"/>
  <c r="U500" i="8"/>
  <c r="W498" i="8"/>
  <c r="U498" i="8"/>
  <c r="W497" i="8"/>
  <c r="U497" i="8"/>
  <c r="T495" i="8"/>
  <c r="T494" i="8"/>
  <c r="V494" i="8" s="1"/>
  <c r="T493" i="8"/>
  <c r="W492" i="8"/>
  <c r="U490" i="8"/>
  <c r="T490" i="8"/>
  <c r="V490" i="8" s="1"/>
  <c r="W489" i="8"/>
  <c r="U489" i="8"/>
  <c r="V485" i="8"/>
  <c r="N48" i="37" s="1"/>
  <c r="W484" i="8"/>
  <c r="U484" i="8"/>
  <c r="W483" i="8"/>
  <c r="U483" i="8"/>
  <c r="V452" i="8"/>
  <c r="N43" i="37" s="1"/>
  <c r="W451" i="8"/>
  <c r="U451" i="8"/>
  <c r="W450" i="8"/>
  <c r="U450" i="8"/>
  <c r="W449" i="8"/>
  <c r="U449" i="8"/>
  <c r="W448" i="8"/>
  <c r="U448" i="8"/>
  <c r="W384" i="8"/>
  <c r="W385" i="8"/>
  <c r="W383" i="8"/>
  <c r="W375" i="8"/>
  <c r="W376" i="8"/>
  <c r="W377" i="8"/>
  <c r="W378" i="8"/>
  <c r="W379" i="8"/>
  <c r="W374" i="8"/>
  <c r="W366" i="8"/>
  <c r="W367" i="8"/>
  <c r="W368" i="8"/>
  <c r="W369" i="8"/>
  <c r="W370" i="8"/>
  <c r="W365" i="8"/>
  <c r="W353" i="8"/>
  <c r="W354" i="8"/>
  <c r="W355" i="8"/>
  <c r="W356" i="8"/>
  <c r="W357" i="8"/>
  <c r="W358" i="8"/>
  <c r="W359" i="8"/>
  <c r="W360" i="8"/>
  <c r="W352" i="8"/>
  <c r="W341" i="8"/>
  <c r="W342" i="8"/>
  <c r="W343" i="8"/>
  <c r="W344" i="8"/>
  <c r="W345" i="8"/>
  <c r="W346" i="8"/>
  <c r="W347" i="8"/>
  <c r="W348" i="8"/>
  <c r="W340" i="8"/>
  <c r="W333" i="8"/>
  <c r="W334" i="8"/>
  <c r="W335" i="8"/>
  <c r="W336" i="8"/>
  <c r="W332" i="8"/>
  <c r="F391" i="8"/>
  <c r="Q37" i="37" s="1"/>
  <c r="W389" i="8"/>
  <c r="V389" i="8"/>
  <c r="U389" i="8"/>
  <c r="W387" i="8"/>
  <c r="W386" i="8"/>
  <c r="W381" i="8"/>
  <c r="U381" i="8"/>
  <c r="W380" i="8"/>
  <c r="W372" i="8"/>
  <c r="U372" i="8"/>
  <c r="W371" i="8"/>
  <c r="W363" i="8"/>
  <c r="U363" i="8"/>
  <c r="W361" i="8"/>
  <c r="W349" i="8"/>
  <c r="W330" i="8"/>
  <c r="V330" i="8"/>
  <c r="U330" i="8"/>
  <c r="W327" i="8"/>
  <c r="V327" i="8"/>
  <c r="U327" i="8"/>
  <c r="W326" i="8"/>
  <c r="V325" i="8"/>
  <c r="U325" i="8"/>
  <c r="W324" i="8"/>
  <c r="V324" i="8"/>
  <c r="U324" i="8"/>
  <c r="V320" i="8"/>
  <c r="N36" i="37" s="1"/>
  <c r="W319" i="8"/>
  <c r="U319" i="8"/>
  <c r="W318" i="8"/>
  <c r="U318" i="8"/>
  <c r="W317" i="8"/>
  <c r="U317" i="8"/>
  <c r="U303" i="8"/>
  <c r="U302" i="8"/>
  <c r="T302" i="8"/>
  <c r="F305" i="8" s="1"/>
  <c r="Q34" i="37" s="1"/>
  <c r="U301" i="8"/>
  <c r="T301" i="8"/>
  <c r="V301" i="8" s="1"/>
  <c r="U300" i="8"/>
  <c r="T300" i="8"/>
  <c r="V300" i="8" s="1"/>
  <c r="U299" i="8"/>
  <c r="T299" i="8"/>
  <c r="V299" i="8" s="1"/>
  <c r="U298" i="8"/>
  <c r="T298" i="8"/>
  <c r="V298" i="8" s="1"/>
  <c r="W297" i="8"/>
  <c r="V297" i="8"/>
  <c r="U297" i="8"/>
  <c r="W294" i="8"/>
  <c r="V294" i="8"/>
  <c r="U294" i="8"/>
  <c r="W292" i="8"/>
  <c r="V292" i="8"/>
  <c r="U292" i="8"/>
  <c r="F289" i="8"/>
  <c r="Q33" i="37" s="1"/>
  <c r="W287" i="8"/>
  <c r="V287" i="8"/>
  <c r="U287" i="8"/>
  <c r="U285" i="8"/>
  <c r="T285" i="8"/>
  <c r="W285" i="8" s="1"/>
  <c r="U284" i="8"/>
  <c r="T284" i="8"/>
  <c r="W284" i="8" s="1"/>
  <c r="W283" i="8"/>
  <c r="V283" i="8"/>
  <c r="U283" i="8"/>
  <c r="W278" i="8"/>
  <c r="V278" i="8"/>
  <c r="U278" i="8"/>
  <c r="W277" i="8"/>
  <c r="V277" i="8"/>
  <c r="U277" i="8"/>
  <c r="W276" i="8"/>
  <c r="V276" i="8"/>
  <c r="U276" i="8"/>
  <c r="W275" i="8"/>
  <c r="V275" i="8"/>
  <c r="U275" i="8"/>
  <c r="W274" i="8"/>
  <c r="V274" i="8"/>
  <c r="U274" i="8"/>
  <c r="W273" i="8"/>
  <c r="V273" i="8"/>
  <c r="U273" i="8"/>
  <c r="U271" i="8"/>
  <c r="V271" i="8"/>
  <c r="W270" i="8"/>
  <c r="V270" i="8"/>
  <c r="U270" i="8"/>
  <c r="W267" i="8"/>
  <c r="V267" i="8"/>
  <c r="U267" i="8"/>
  <c r="W92" i="8"/>
  <c r="V92" i="8"/>
  <c r="V93" i="8" s="1"/>
  <c r="N14" i="37" s="1"/>
  <c r="U92" i="8"/>
  <c r="W91" i="8"/>
  <c r="U91" i="8"/>
  <c r="W89" i="8"/>
  <c r="U89" i="8"/>
  <c r="W88" i="8"/>
  <c r="U88" i="8"/>
  <c r="W85" i="8"/>
  <c r="U85" i="8"/>
  <c r="W84" i="8"/>
  <c r="U84" i="8"/>
  <c r="W83" i="8"/>
  <c r="U83" i="8"/>
  <c r="W82" i="8"/>
  <c r="U82" i="8"/>
  <c r="V42" i="8"/>
  <c r="N9" i="37" s="1"/>
  <c r="W41" i="8"/>
  <c r="U41" i="8"/>
  <c r="W40" i="8"/>
  <c r="U40" i="8"/>
  <c r="W493" i="8" l="1"/>
  <c r="V493" i="8"/>
  <c r="W495" i="8"/>
  <c r="V495" i="8"/>
  <c r="W504" i="8"/>
  <c r="V504" i="8"/>
  <c r="U504" i="8" s="1"/>
  <c r="AB14" i="37"/>
  <c r="AB9" i="37"/>
  <c r="W490" i="8"/>
  <c r="U485" i="8"/>
  <c r="K48" i="37" s="1"/>
  <c r="U517" i="8"/>
  <c r="K50" i="37" s="1"/>
  <c r="K51" i="37"/>
  <c r="W494" i="8"/>
  <c r="F509" i="8"/>
  <c r="Q49" i="37" s="1"/>
  <c r="U452" i="8"/>
  <c r="K43" i="37" s="1"/>
  <c r="K40" i="37"/>
  <c r="N40" i="37"/>
  <c r="U390" i="8"/>
  <c r="K37" i="37" s="1"/>
  <c r="V390" i="8"/>
  <c r="N37" i="37" s="1"/>
  <c r="U320" i="8"/>
  <c r="K36" i="37" s="1"/>
  <c r="W299" i="8"/>
  <c r="V302" i="8"/>
  <c r="U288" i="8"/>
  <c r="K33" i="37" s="1"/>
  <c r="W300" i="8"/>
  <c r="W302" i="8"/>
  <c r="U93" i="8"/>
  <c r="K14" i="37" s="1"/>
  <c r="T303" i="8"/>
  <c r="U42" i="8"/>
  <c r="K9" i="37" s="1"/>
  <c r="U304" i="8"/>
  <c r="K34" i="37" s="1"/>
  <c r="V284" i="8"/>
  <c r="W298" i="8"/>
  <c r="W301" i="8"/>
  <c r="W271" i="8"/>
  <c r="V285" i="8"/>
  <c r="V508" i="8" l="1"/>
  <c r="N49" i="37" s="1"/>
  <c r="V288" i="8"/>
  <c r="N33" i="37" s="1"/>
  <c r="U508" i="8"/>
  <c r="K49" i="37" s="1"/>
  <c r="V303" i="8"/>
  <c r="V304" i="8" s="1"/>
  <c r="N34" i="37" s="1"/>
  <c r="W303" i="8"/>
  <c r="W29" i="8" l="1"/>
  <c r="W28" i="8"/>
  <c r="W27" i="8"/>
  <c r="U29" i="8"/>
  <c r="U28" i="8"/>
  <c r="U27" i="8"/>
  <c r="U26" i="8" l="1"/>
  <c r="Q11" i="37" l="1"/>
  <c r="C11" i="37"/>
  <c r="B11" i="37"/>
  <c r="N11" i="37"/>
  <c r="V31" i="8"/>
  <c r="K11" i="37" l="1"/>
  <c r="AB11" i="37"/>
  <c r="F120" i="8"/>
  <c r="V118" i="8"/>
  <c r="V117" i="8"/>
  <c r="V116" i="8"/>
  <c r="V115" i="8"/>
  <c r="V114" i="8"/>
  <c r="V113" i="8"/>
  <c r="V112" i="8"/>
  <c r="W427" i="8" l="1"/>
  <c r="W428" i="8"/>
  <c r="V1" i="37" l="1"/>
  <c r="V1" i="8"/>
  <c r="B41" i="37" l="1"/>
  <c r="Q41" i="37"/>
  <c r="C41" i="37"/>
  <c r="Q13" i="37"/>
  <c r="B13" i="37"/>
  <c r="B12" i="37"/>
  <c r="C13" i="37"/>
  <c r="C12" i="37"/>
  <c r="V468" i="8"/>
  <c r="W467" i="8"/>
  <c r="U467" i="8"/>
  <c r="W466" i="8"/>
  <c r="U466" i="8"/>
  <c r="W465" i="8"/>
  <c r="U465" i="8"/>
  <c r="W464" i="8"/>
  <c r="U464" i="8"/>
  <c r="W463" i="8"/>
  <c r="U463" i="8"/>
  <c r="W567" i="8" l="1"/>
  <c r="U567" i="8"/>
  <c r="W566" i="8"/>
  <c r="U566" i="8"/>
  <c r="W565" i="8"/>
  <c r="U565" i="8"/>
  <c r="W564" i="8"/>
  <c r="U564" i="8"/>
  <c r="W26" i="8"/>
  <c r="U428" i="8" l="1"/>
  <c r="U427" i="8"/>
  <c r="AB40" i="37"/>
  <c r="V429" i="8"/>
  <c r="N41" i="37" s="1"/>
  <c r="AB41" i="37" s="1"/>
  <c r="W118" i="8"/>
  <c r="U118" i="8"/>
  <c r="W117" i="8"/>
  <c r="U117" i="8"/>
  <c r="W116" i="8"/>
  <c r="U116" i="8"/>
  <c r="W115" i="8"/>
  <c r="U115" i="8"/>
  <c r="W114" i="8"/>
  <c r="U114" i="8"/>
  <c r="W113" i="8"/>
  <c r="U113" i="8"/>
  <c r="W112" i="8"/>
  <c r="U112" i="8"/>
  <c r="V119" i="8"/>
  <c r="N17" i="37" s="1"/>
  <c r="W107" i="8"/>
  <c r="U107" i="8"/>
  <c r="W106" i="8"/>
  <c r="U106" i="8"/>
  <c r="W105" i="8"/>
  <c r="U105" i="8"/>
  <c r="W104" i="8"/>
  <c r="U104" i="8"/>
  <c r="W103" i="8"/>
  <c r="U103" i="8"/>
  <c r="W102" i="8"/>
  <c r="V102" i="8"/>
  <c r="U102" i="8"/>
  <c r="W101" i="8"/>
  <c r="U101" i="8"/>
  <c r="W100" i="8"/>
  <c r="U100" i="8"/>
  <c r="W99" i="8"/>
  <c r="U99" i="8"/>
  <c r="W98" i="8"/>
  <c r="U98" i="8"/>
  <c r="W97" i="8"/>
  <c r="U97" i="8"/>
  <c r="U85" i="17"/>
  <c r="U84" i="17"/>
  <c r="U83" i="17"/>
  <c r="U82" i="17"/>
  <c r="U80" i="17"/>
  <c r="U79" i="17"/>
  <c r="U78" i="17"/>
  <c r="U77" i="17"/>
  <c r="U75" i="17"/>
  <c r="U74" i="17"/>
  <c r="U73" i="17"/>
  <c r="W608" i="8"/>
  <c r="U608" i="8"/>
  <c r="W607" i="8"/>
  <c r="U607" i="8"/>
  <c r="W606" i="8"/>
  <c r="U606" i="8"/>
  <c r="W605" i="8"/>
  <c r="U605" i="8"/>
  <c r="W604" i="8"/>
  <c r="U604" i="8"/>
  <c r="V601" i="8"/>
  <c r="N61" i="37" s="1"/>
  <c r="W600" i="8"/>
  <c r="U600" i="8"/>
  <c r="W599" i="8"/>
  <c r="U599" i="8"/>
  <c r="W598" i="8"/>
  <c r="U598" i="8"/>
  <c r="W597" i="8"/>
  <c r="U597" i="8"/>
  <c r="W596" i="8"/>
  <c r="U596" i="8"/>
  <c r="W595" i="8"/>
  <c r="U595" i="8"/>
  <c r="W594" i="8"/>
  <c r="U594" i="8"/>
  <c r="W588" i="8"/>
  <c r="U588" i="8"/>
  <c r="W587" i="8"/>
  <c r="U587" i="8"/>
  <c r="W586" i="8"/>
  <c r="U586" i="8"/>
  <c r="W585" i="8"/>
  <c r="U585" i="8"/>
  <c r="W584" i="8"/>
  <c r="U584" i="8"/>
  <c r="W583" i="8"/>
  <c r="U583" i="8"/>
  <c r="N31" i="37"/>
  <c r="U109" i="17"/>
  <c r="U108" i="17"/>
  <c r="V78" i="8"/>
  <c r="N13" i="37" s="1"/>
  <c r="W77" i="8"/>
  <c r="U77" i="8"/>
  <c r="F75" i="8"/>
  <c r="Q12" i="37" s="1"/>
  <c r="W73" i="8"/>
  <c r="U73" i="8"/>
  <c r="W72" i="8"/>
  <c r="U72" i="8"/>
  <c r="W71" i="8"/>
  <c r="U71" i="8"/>
  <c r="W70" i="8"/>
  <c r="U70" i="8"/>
  <c r="W69" i="8"/>
  <c r="U69" i="8"/>
  <c r="W68" i="8"/>
  <c r="W67" i="8"/>
  <c r="U67" i="8"/>
  <c r="W66" i="8"/>
  <c r="U66" i="8"/>
  <c r="W65" i="8"/>
  <c r="V65" i="8"/>
  <c r="V74" i="8" s="1"/>
  <c r="N12" i="37" s="1"/>
  <c r="U65" i="8"/>
  <c r="U89" i="17"/>
  <c r="U88" i="17"/>
  <c r="Q5" i="37"/>
  <c r="Q6" i="37"/>
  <c r="Q7" i="37"/>
  <c r="Q8" i="37"/>
  <c r="Q10" i="37"/>
  <c r="Q16" i="37"/>
  <c r="Q17" i="37"/>
  <c r="Q18" i="37"/>
  <c r="Q19" i="37"/>
  <c r="Q20" i="37"/>
  <c r="Q22" i="37"/>
  <c r="Q23" i="37"/>
  <c r="Q25" i="37"/>
  <c r="Q26" i="37"/>
  <c r="Q27" i="37"/>
  <c r="Q28" i="37"/>
  <c r="Q31" i="37"/>
  <c r="Q32" i="37"/>
  <c r="Q35" i="37"/>
  <c r="Q39" i="37"/>
  <c r="Q42" i="37"/>
  <c r="Q44" i="37"/>
  <c r="Q45" i="37"/>
  <c r="Q46" i="37"/>
  <c r="Q47" i="37"/>
  <c r="Q53" i="37"/>
  <c r="Q54" i="37"/>
  <c r="Q55" i="37"/>
  <c r="Q56" i="37"/>
  <c r="Q57" i="37"/>
  <c r="Q58" i="37"/>
  <c r="Q60" i="37"/>
  <c r="Q61" i="37"/>
  <c r="Q62" i="37"/>
  <c r="Q63" i="37"/>
  <c r="Q65" i="37"/>
  <c r="V18" i="8"/>
  <c r="N5" i="37" s="1"/>
  <c r="N6" i="37"/>
  <c r="N7" i="37"/>
  <c r="V37" i="8"/>
  <c r="N8" i="37" s="1"/>
  <c r="V52" i="8"/>
  <c r="N10" i="37" s="1"/>
  <c r="N18" i="37"/>
  <c r="V134" i="8"/>
  <c r="N19" i="37" s="1"/>
  <c r="V141" i="8"/>
  <c r="N20" i="37" s="1"/>
  <c r="V150" i="8"/>
  <c r="N22" i="37" s="1"/>
  <c r="N23" i="37"/>
  <c r="V189" i="8"/>
  <c r="N25" i="37" s="1"/>
  <c r="V197" i="8"/>
  <c r="N26" i="37" s="1"/>
  <c r="V202" i="8"/>
  <c r="N27" i="37" s="1"/>
  <c r="V216" i="8"/>
  <c r="N28" i="37" s="1"/>
  <c r="V263" i="8"/>
  <c r="N32" i="37" s="1"/>
  <c r="V314" i="8"/>
  <c r="N35" i="37" s="1"/>
  <c r="V408" i="8"/>
  <c r="N39" i="37" s="1"/>
  <c r="N42" i="37"/>
  <c r="N44" i="37"/>
  <c r="N45" i="37"/>
  <c r="V472" i="8"/>
  <c r="N46" i="37" s="1"/>
  <c r="V480" i="8"/>
  <c r="N47" i="37" s="1"/>
  <c r="V531" i="8"/>
  <c r="N53" i="37" s="1"/>
  <c r="V537" i="8"/>
  <c r="N54" i="37" s="1"/>
  <c r="N55" i="37"/>
  <c r="V561" i="8"/>
  <c r="N56" i="37" s="1"/>
  <c r="V572" i="8"/>
  <c r="N57" i="37" s="1"/>
  <c r="V579" i="8"/>
  <c r="N58" i="37" s="1"/>
  <c r="V589" i="8"/>
  <c r="N60" i="37" s="1"/>
  <c r="V609" i="8"/>
  <c r="N62" i="37" s="1"/>
  <c r="N63" i="37"/>
  <c r="V635" i="8"/>
  <c r="N65" i="37" s="1"/>
  <c r="U17" i="8"/>
  <c r="U6" i="8"/>
  <c r="U7" i="8"/>
  <c r="U8" i="8"/>
  <c r="U9" i="8"/>
  <c r="U10" i="8"/>
  <c r="U11" i="8"/>
  <c r="U12" i="8"/>
  <c r="U13" i="8"/>
  <c r="U14" i="8"/>
  <c r="U15" i="8"/>
  <c r="U16" i="8"/>
  <c r="U45" i="8"/>
  <c r="U46" i="8"/>
  <c r="U47" i="8"/>
  <c r="U48" i="8"/>
  <c r="U49" i="8"/>
  <c r="U50" i="8"/>
  <c r="U51" i="8"/>
  <c r="U192" i="8"/>
  <c r="T195" i="8"/>
  <c r="W195" i="8" s="1"/>
  <c r="T196" i="8"/>
  <c r="W196" i="8" s="1"/>
  <c r="U193" i="8"/>
  <c r="U307" i="8"/>
  <c r="U308" i="8"/>
  <c r="U309" i="8"/>
  <c r="U310" i="8"/>
  <c r="U311" i="8"/>
  <c r="U312" i="8"/>
  <c r="U313" i="8"/>
  <c r="U471" i="8"/>
  <c r="U472" i="8" s="1"/>
  <c r="K46" i="37" s="1"/>
  <c r="U548" i="8"/>
  <c r="U540" i="8"/>
  <c r="U541" i="8"/>
  <c r="U542" i="8"/>
  <c r="U543" i="8"/>
  <c r="U544" i="8"/>
  <c r="U545" i="8"/>
  <c r="U546" i="8"/>
  <c r="U547" i="8"/>
  <c r="U549" i="8"/>
  <c r="U550" i="8"/>
  <c r="U551" i="8"/>
  <c r="U21" i="8"/>
  <c r="U22" i="8"/>
  <c r="U30" i="8"/>
  <c r="U34" i="8"/>
  <c r="U35" i="8"/>
  <c r="U36" i="8"/>
  <c r="U132" i="8"/>
  <c r="U133" i="8"/>
  <c r="U137" i="8"/>
  <c r="U138" i="8"/>
  <c r="U139" i="8"/>
  <c r="U140" i="8"/>
  <c r="U146" i="8"/>
  <c r="U147" i="8"/>
  <c r="U148" i="8"/>
  <c r="U149" i="8"/>
  <c r="U178" i="8"/>
  <c r="U179" i="8"/>
  <c r="U180" i="8"/>
  <c r="U181" i="8"/>
  <c r="U182" i="8"/>
  <c r="U183" i="8"/>
  <c r="U184" i="8"/>
  <c r="U185" i="8"/>
  <c r="U186" i="8"/>
  <c r="U187" i="8"/>
  <c r="U188" i="8"/>
  <c r="U200" i="8"/>
  <c r="U201" i="8"/>
  <c r="U205" i="8"/>
  <c r="U206" i="8"/>
  <c r="U207" i="8"/>
  <c r="U209" i="8"/>
  <c r="U210" i="8"/>
  <c r="U211" i="8"/>
  <c r="U212" i="8"/>
  <c r="U213" i="8"/>
  <c r="U214" i="8"/>
  <c r="U215" i="8"/>
  <c r="U257" i="8"/>
  <c r="U258" i="8"/>
  <c r="U259" i="8"/>
  <c r="U260" i="8"/>
  <c r="U261" i="8"/>
  <c r="U262" i="8"/>
  <c r="U407" i="8"/>
  <c r="U406" i="8" s="1"/>
  <c r="U405" i="8" s="1"/>
  <c r="U408" i="8" s="1"/>
  <c r="K39" i="37" s="1"/>
  <c r="U475" i="8"/>
  <c r="U476" i="8"/>
  <c r="U477" i="8"/>
  <c r="U478" i="8"/>
  <c r="U479" i="8"/>
  <c r="U527" i="8"/>
  <c r="U528" i="8"/>
  <c r="U529" i="8"/>
  <c r="U530" i="8"/>
  <c r="U534" i="8"/>
  <c r="U535" i="8"/>
  <c r="U536" i="8"/>
  <c r="U555" i="8"/>
  <c r="U556" i="8"/>
  <c r="U557" i="8"/>
  <c r="U558" i="8"/>
  <c r="U559" i="8"/>
  <c r="U560" i="8"/>
  <c r="U568" i="8"/>
  <c r="U569" i="8"/>
  <c r="U570" i="8"/>
  <c r="U571" i="8"/>
  <c r="U575" i="8"/>
  <c r="U576" i="8"/>
  <c r="U577" i="8"/>
  <c r="U578" i="8"/>
  <c r="U592" i="8"/>
  <c r="U593" i="8"/>
  <c r="U627" i="8"/>
  <c r="U629" i="8"/>
  <c r="U630" i="8"/>
  <c r="U631" i="8"/>
  <c r="U633" i="8"/>
  <c r="U634" i="8"/>
  <c r="C65" i="37"/>
  <c r="B65" i="37"/>
  <c r="C63" i="37"/>
  <c r="B63" i="37"/>
  <c r="C62" i="37"/>
  <c r="B62" i="37"/>
  <c r="C61" i="37"/>
  <c r="B61" i="37"/>
  <c r="C60" i="37"/>
  <c r="B60" i="37"/>
  <c r="C58" i="37"/>
  <c r="B58" i="37"/>
  <c r="C57" i="37"/>
  <c r="B57" i="37"/>
  <c r="C56" i="37"/>
  <c r="B56" i="37"/>
  <c r="C55" i="37"/>
  <c r="B55" i="37"/>
  <c r="C54" i="37"/>
  <c r="B54" i="37"/>
  <c r="C53" i="37"/>
  <c r="B53" i="37"/>
  <c r="C47" i="37"/>
  <c r="B47" i="37"/>
  <c r="C46" i="37"/>
  <c r="B46" i="37"/>
  <c r="C45" i="37"/>
  <c r="B45" i="37"/>
  <c r="C44" i="37"/>
  <c r="B44" i="37"/>
  <c r="C42" i="37"/>
  <c r="B42" i="37"/>
  <c r="C39" i="37"/>
  <c r="B39" i="37"/>
  <c r="C35" i="37"/>
  <c r="B35" i="37"/>
  <c r="C8" i="37"/>
  <c r="B8" i="37"/>
  <c r="C7" i="37"/>
  <c r="C18" i="37"/>
  <c r="B7" i="37"/>
  <c r="B10" i="37"/>
  <c r="C10" i="37"/>
  <c r="C32" i="37"/>
  <c r="B32" i="37"/>
  <c r="C31" i="37"/>
  <c r="B31" i="37"/>
  <c r="C28" i="37"/>
  <c r="B28" i="37"/>
  <c r="C27" i="37"/>
  <c r="B27" i="37"/>
  <c r="C26" i="37"/>
  <c r="B26" i="37"/>
  <c r="C25" i="37"/>
  <c r="B25" i="37"/>
  <c r="C23" i="37"/>
  <c r="B23" i="37"/>
  <c r="C22" i="37"/>
  <c r="B22" i="37"/>
  <c r="C20" i="37"/>
  <c r="B20" i="37"/>
  <c r="C19" i="37"/>
  <c r="B19" i="37"/>
  <c r="B18" i="37"/>
  <c r="C17" i="37"/>
  <c r="B17" i="37"/>
  <c r="C16" i="37"/>
  <c r="B16" i="37"/>
  <c r="C6" i="37"/>
  <c r="B6" i="37"/>
  <c r="C5" i="37"/>
  <c r="B5" i="37"/>
  <c r="C24" i="37"/>
  <c r="C64" i="37"/>
  <c r="B64" i="37"/>
  <c r="B59" i="37"/>
  <c r="C59" i="37"/>
  <c r="C52" i="37"/>
  <c r="B52" i="37"/>
  <c r="C29" i="37"/>
  <c r="B29" i="37"/>
  <c r="B24" i="37"/>
  <c r="C21" i="37"/>
  <c r="B21" i="37"/>
  <c r="C15" i="37"/>
  <c r="B15" i="37"/>
  <c r="B4" i="37"/>
  <c r="C4" i="37"/>
  <c r="W536" i="8"/>
  <c r="W535" i="8"/>
  <c r="W534" i="8"/>
  <c r="A1" i="37"/>
  <c r="C1" i="37"/>
  <c r="W30" i="8"/>
  <c r="C1" i="8"/>
  <c r="A1" i="8"/>
  <c r="W6" i="8"/>
  <c r="W7" i="8"/>
  <c r="W8" i="8"/>
  <c r="W9" i="8"/>
  <c r="W10" i="8"/>
  <c r="W11" i="8"/>
  <c r="W12" i="8"/>
  <c r="W13" i="8"/>
  <c r="W14" i="8"/>
  <c r="W15" i="8"/>
  <c r="W16" i="8"/>
  <c r="W17" i="8"/>
  <c r="W593" i="8"/>
  <c r="W592" i="8"/>
  <c r="W530" i="8"/>
  <c r="W529" i="8"/>
  <c r="W528" i="8"/>
  <c r="W527" i="8"/>
  <c r="W262" i="8"/>
  <c r="W261" i="8"/>
  <c r="W260" i="8"/>
  <c r="W259" i="8"/>
  <c r="W258" i="8"/>
  <c r="W257" i="8"/>
  <c r="W215" i="8"/>
  <c r="W214" i="8"/>
  <c r="W213" i="8"/>
  <c r="W212" i="8"/>
  <c r="W211" i="8"/>
  <c r="W210" i="8"/>
  <c r="W209" i="8"/>
  <c r="W207" i="8"/>
  <c r="W206" i="8"/>
  <c r="W205" i="8"/>
  <c r="W201" i="8"/>
  <c r="W200" i="8"/>
  <c r="W188" i="8"/>
  <c r="W187" i="8"/>
  <c r="W186" i="8"/>
  <c r="W185" i="8"/>
  <c r="W184" i="8"/>
  <c r="W183" i="8"/>
  <c r="W182" i="8"/>
  <c r="W181" i="8"/>
  <c r="W180" i="8"/>
  <c r="W179" i="8"/>
  <c r="W178" i="8"/>
  <c r="U111" i="17"/>
  <c r="U106" i="17"/>
  <c r="U105" i="17"/>
  <c r="U104" i="17"/>
  <c r="U103" i="17"/>
  <c r="U102" i="17"/>
  <c r="U101" i="17"/>
  <c r="U99" i="17"/>
  <c r="U98" i="17"/>
  <c r="U97" i="17"/>
  <c r="U96" i="17"/>
  <c r="U95" i="17"/>
  <c r="U94" i="17"/>
  <c r="U65" i="17"/>
  <c r="U64" i="17"/>
  <c r="W471" i="8"/>
  <c r="W560" i="8"/>
  <c r="W559" i="8"/>
  <c r="W558" i="8"/>
  <c r="W557" i="8"/>
  <c r="W556" i="8"/>
  <c r="W555" i="8"/>
  <c r="W571" i="8"/>
  <c r="W479" i="8"/>
  <c r="W478" i="8"/>
  <c r="W477" i="8"/>
  <c r="W476" i="8"/>
  <c r="W475" i="8"/>
  <c r="W407" i="8"/>
  <c r="W406" i="8"/>
  <c r="W405" i="8"/>
  <c r="W313" i="8"/>
  <c r="W312" i="8"/>
  <c r="W311" i="8"/>
  <c r="W310" i="8"/>
  <c r="W309" i="8"/>
  <c r="W308" i="8"/>
  <c r="W307" i="8"/>
  <c r="W21" i="8"/>
  <c r="W22" i="8"/>
  <c r="W34" i="8"/>
  <c r="W35" i="8"/>
  <c r="W36" i="8"/>
  <c r="W45" i="8"/>
  <c r="W46" i="8"/>
  <c r="W47" i="8"/>
  <c r="W48" i="8"/>
  <c r="W49" i="8"/>
  <c r="W50" i="8"/>
  <c r="W51" i="8"/>
  <c r="W132" i="8"/>
  <c r="W133" i="8"/>
  <c r="W137" i="8"/>
  <c r="W138" i="8"/>
  <c r="W139" i="8"/>
  <c r="W140" i="8"/>
  <c r="W146" i="8"/>
  <c r="W147" i="8"/>
  <c r="W148" i="8"/>
  <c r="W149" i="8"/>
  <c r="W192" i="8"/>
  <c r="W193" i="8"/>
  <c r="W540" i="8"/>
  <c r="W541" i="8"/>
  <c r="W542" i="8"/>
  <c r="W543" i="8"/>
  <c r="W544" i="8"/>
  <c r="W545" i="8"/>
  <c r="W546" i="8"/>
  <c r="W547" i="8"/>
  <c r="W548" i="8"/>
  <c r="W549" i="8"/>
  <c r="W550" i="8"/>
  <c r="W551" i="8"/>
  <c r="W568" i="8"/>
  <c r="W569" i="8"/>
  <c r="W570" i="8"/>
  <c r="W575" i="8"/>
  <c r="W576" i="8"/>
  <c r="W577" i="8"/>
  <c r="W578" i="8"/>
  <c r="W627" i="8"/>
  <c r="W629" i="8"/>
  <c r="W630" i="8"/>
  <c r="W631" i="8"/>
  <c r="W633" i="8"/>
  <c r="W634" i="8"/>
  <c r="U6" i="17"/>
  <c r="U8" i="17"/>
  <c r="U10" i="17"/>
  <c r="U11" i="17"/>
  <c r="U13" i="17"/>
  <c r="U14" i="17"/>
  <c r="U16" i="17"/>
  <c r="U17" i="17"/>
  <c r="U18" i="17"/>
  <c r="U19" i="17"/>
  <c r="U20" i="17"/>
  <c r="U22" i="17"/>
  <c r="U23" i="17"/>
  <c r="U24" i="17"/>
  <c r="U25" i="17"/>
  <c r="U26" i="17"/>
  <c r="U27" i="17"/>
  <c r="U28" i="17"/>
  <c r="U29" i="17"/>
  <c r="U30" i="17"/>
  <c r="U31" i="17"/>
  <c r="U33" i="17"/>
  <c r="U34" i="17"/>
  <c r="U36" i="17"/>
  <c r="U37" i="17"/>
  <c r="U38" i="17"/>
  <c r="U39" i="17"/>
  <c r="U41" i="17"/>
  <c r="U42" i="17"/>
  <c r="U43" i="17"/>
  <c r="U44" i="17"/>
  <c r="U45" i="17"/>
  <c r="U47" i="17"/>
  <c r="U48" i="17"/>
  <c r="U49" i="17"/>
  <c r="U50" i="17"/>
  <c r="U51" i="17"/>
  <c r="U52" i="17"/>
  <c r="U54" i="17"/>
  <c r="U55" i="17"/>
  <c r="U56" i="17"/>
  <c r="U57" i="17"/>
  <c r="U59" i="17"/>
  <c r="U60" i="17"/>
  <c r="U67" i="17"/>
  <c r="U69" i="17"/>
  <c r="U70" i="17"/>
  <c r="U92" i="17"/>
  <c r="AB12" i="37" l="1"/>
  <c r="U119" i="8"/>
  <c r="K17" i="37" s="1"/>
  <c r="U429" i="8"/>
  <c r="K41" i="37" s="1"/>
  <c r="V108" i="8"/>
  <c r="N16" i="37" s="1"/>
  <c r="AB16" i="37" s="1"/>
  <c r="U108" i="8"/>
  <c r="K16" i="37" s="1"/>
  <c r="U195" i="8"/>
  <c r="U78" i="8"/>
  <c r="K13" i="37" s="1"/>
  <c r="AB13" i="37" s="1"/>
  <c r="U23" i="8"/>
  <c r="K6" i="37" s="1"/>
  <c r="K42" i="37"/>
  <c r="AB42" i="37" s="1"/>
  <c r="U134" i="8"/>
  <c r="K19" i="37" s="1"/>
  <c r="AB19" i="37" s="1"/>
  <c r="AB48" i="37"/>
  <c r="AB33" i="37"/>
  <c r="U37" i="8"/>
  <c r="K8" i="37" s="1"/>
  <c r="U589" i="8"/>
  <c r="K60" i="37" s="1"/>
  <c r="U537" i="8"/>
  <c r="K54" i="37" s="1"/>
  <c r="U609" i="8"/>
  <c r="K62" i="37" s="1"/>
  <c r="K44" i="37"/>
  <c r="U202" i="8"/>
  <c r="K27" i="37" s="1"/>
  <c r="AB27" i="37" s="1"/>
  <c r="U74" i="8"/>
  <c r="K12" i="37" s="1"/>
  <c r="AB20" i="37"/>
  <c r="AB51" i="37"/>
  <c r="AB36" i="37"/>
  <c r="AB17" i="37"/>
  <c r="K31" i="37"/>
  <c r="U189" i="8"/>
  <c r="K25" i="37" s="1"/>
  <c r="U150" i="8"/>
  <c r="K22" i="37" s="1"/>
  <c r="AB22" i="37" s="1"/>
  <c r="U579" i="8"/>
  <c r="K58" i="37" s="1"/>
  <c r="AB58" i="37" s="1"/>
  <c r="U531" i="8"/>
  <c r="K53" i="37" s="1"/>
  <c r="AB53" i="37" s="1"/>
  <c r="U31" i="8"/>
  <c r="K7" i="37" s="1"/>
  <c r="AB7" i="37" s="1"/>
  <c r="U18" i="8"/>
  <c r="K5" i="37" s="1"/>
  <c r="AB5" i="37" s="1"/>
  <c r="U572" i="8"/>
  <c r="K57" i="37" s="1"/>
  <c r="U196" i="8"/>
  <c r="AB60" i="37"/>
  <c r="AB35" i="37"/>
  <c r="U635" i="8"/>
  <c r="K65" i="37" s="1"/>
  <c r="K63" i="37"/>
  <c r="AB63" i="37" s="1"/>
  <c r="U601" i="8"/>
  <c r="K61" i="37" s="1"/>
  <c r="U141" i="8"/>
  <c r="K20" i="37" s="1"/>
  <c r="U52" i="8"/>
  <c r="K10" i="37" s="1"/>
  <c r="AB57" i="37"/>
  <c r="AB44" i="37"/>
  <c r="AB34" i="37"/>
  <c r="AB39" i="37"/>
  <c r="AB23" i="37"/>
  <c r="AB8" i="37"/>
  <c r="AB56" i="37"/>
  <c r="AB47" i="37"/>
  <c r="AB28" i="37"/>
  <c r="AB55" i="37"/>
  <c r="AB31" i="37"/>
  <c r="U561" i="8"/>
  <c r="K56" i="37" s="1"/>
  <c r="U480" i="8"/>
  <c r="K47" i="37" s="1"/>
  <c r="U263" i="8"/>
  <c r="K32" i="37" s="1"/>
  <c r="U129" i="8"/>
  <c r="K18" i="37" s="1"/>
  <c r="AB18" i="37" s="1"/>
  <c r="U552" i="8"/>
  <c r="K55" i="37" s="1"/>
  <c r="U216" i="8"/>
  <c r="K28" i="37" s="1"/>
  <c r="U468" i="8"/>
  <c r="K45" i="37" s="1"/>
  <c r="K23" i="37"/>
  <c r="U314" i="8"/>
  <c r="K35" i="37" s="1"/>
  <c r="AB25" i="37"/>
  <c r="AB10" i="37"/>
  <c r="AB65" i="37"/>
  <c r="AB54" i="37"/>
  <c r="AB37" i="37"/>
  <c r="AB46" i="37"/>
  <c r="AB45" i="37"/>
  <c r="AB32" i="37"/>
  <c r="AB62" i="37"/>
  <c r="AB61" i="37"/>
  <c r="AB43" i="37"/>
  <c r="AB50" i="37"/>
  <c r="AB6" i="37"/>
  <c r="Q66" i="37"/>
  <c r="U197" i="8" l="1"/>
  <c r="K26" i="37" s="1"/>
  <c r="AB26" i="37" s="1"/>
  <c r="N66" i="37"/>
  <c r="AB49" i="37"/>
  <c r="K66" i="37" l="1"/>
  <c r="AB69" i="37" s="1"/>
  <c r="AA66" i="37"/>
</calcChain>
</file>

<file path=xl/sharedStrings.xml><?xml version="1.0" encoding="utf-8"?>
<sst xmlns="http://schemas.openxmlformats.org/spreadsheetml/2006/main" count="2609" uniqueCount="1851">
  <si>
    <t>Condition gauge glasses lub. oil tanks</t>
  </si>
  <si>
    <t>8116.3</t>
  </si>
  <si>
    <t xml:space="preserve">Is the vessel in receipt of evaluation reports of the annual ERS drill(s) between company, (class) and vessel? </t>
  </si>
  <si>
    <t xml:space="preserve">GA Code: </t>
  </si>
  <si>
    <t>General cleanlinesss of E.R.</t>
  </si>
  <si>
    <t>Steering gear unit - and room  cleanliness</t>
  </si>
  <si>
    <t>Filters for leakage, purifiers cleanliness, area around purifiers</t>
  </si>
  <si>
    <t>Communication satisfactory</t>
  </si>
  <si>
    <t>5460.2</t>
  </si>
  <si>
    <t>5460.3</t>
  </si>
  <si>
    <t>Stripping pumps with temperature sensors readout CCR</t>
  </si>
  <si>
    <t>106.12</t>
  </si>
  <si>
    <t>Condition pipes, supports, coupling, flanges, deformations and leakages</t>
  </si>
  <si>
    <t>8404.5</t>
  </si>
  <si>
    <t>Miscellaneous equipment</t>
  </si>
  <si>
    <t>N</t>
  </si>
  <si>
    <t>Are results of the audits and reviews brought to the attention of all shipboard personnel having responsibility in the area involved?</t>
  </si>
  <si>
    <t>213.1</t>
  </si>
  <si>
    <t>Check certificates, reports and safety drills</t>
  </si>
  <si>
    <t>8501.2</t>
  </si>
  <si>
    <t>Signs posted with instructions for emergency change-over</t>
  </si>
  <si>
    <t>8203.2</t>
  </si>
  <si>
    <t>Vetting reports by chartering companies and independent surveyors</t>
  </si>
  <si>
    <t xml:space="preserve">Engine Room     </t>
  </si>
  <si>
    <t xml:space="preserve">Ship name:   </t>
  </si>
  <si>
    <t xml:space="preserve">Date of Ship Survey:  </t>
  </si>
  <si>
    <t>Condition check, deformation, cracks, corrosion, thightness</t>
  </si>
  <si>
    <t>8407.7</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</si>
  <si>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</si>
  <si>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</si>
  <si>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</si>
  <si>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</si>
  <si>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</si>
  <si>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Does the company issue procedures/instructions for hull / ship's construction condition inspections to be carried out by the ship's personnel?</t>
  </si>
  <si>
    <t>Is an action plan in case of a helicopter accident available?</t>
  </si>
  <si>
    <t>7300.10</t>
  </si>
  <si>
    <t>Compass present in steering gear room</t>
  </si>
  <si>
    <t>8206.2</t>
  </si>
  <si>
    <t>4100.18</t>
  </si>
  <si>
    <t>Does the company have cargo related safety instructions for visitors? (access on board, PPE, access on deck; all in relation to nature of cargo)</t>
  </si>
  <si>
    <t>4100.20</t>
  </si>
  <si>
    <t>Does the Shipping Document contain cargo specifications as required by the IBC code?</t>
  </si>
  <si>
    <t>4100.21</t>
  </si>
  <si>
    <t>Are relevant Shipping Documents distributed to the respective vessels prior cargo loading operations?</t>
  </si>
  <si>
    <t>Is it company policy that maintenance meetings are carried out on board? 
(e.g. each month and at (all) sections on board)</t>
  </si>
  <si>
    <t>5460</t>
  </si>
  <si>
    <t>Lubrication and Use of Oils (Element nr.: 5810, 5811 &amp; 5812)</t>
  </si>
  <si>
    <t>Stern tube lubrication</t>
  </si>
  <si>
    <t>5810.1</t>
  </si>
  <si>
    <t>Is objective evidence available that safety and environmental aspects of the operation of the ship are monitored and that the required adequate resources and shore-based support is applied ?</t>
  </si>
  <si>
    <t>6300.2</t>
  </si>
  <si>
    <t>6300.3</t>
  </si>
  <si>
    <t>ELEMENTS WITH NO 
MINIMUM SCORE</t>
  </si>
  <si>
    <t>If substantial indicate pattern, density and locations</t>
  </si>
  <si>
    <t>8407.5</t>
  </si>
  <si>
    <t>Condition fans, trunking and closing devices</t>
  </si>
  <si>
    <t>Inspection, repair, maintenance, planning, dry-dock reports by ship's staff and superintendents</t>
  </si>
  <si>
    <t>8101.4</t>
  </si>
  <si>
    <t>Inspection guidelines</t>
  </si>
  <si>
    <t>8105.2</t>
  </si>
  <si>
    <t>Condition of burner front</t>
  </si>
  <si>
    <t>Oil leakage, and air leakage</t>
  </si>
  <si>
    <t>8105.3</t>
  </si>
  <si>
    <t>Lagging / isolation of fuel and steam lines</t>
  </si>
  <si>
    <t xml:space="preserve">Fire flaps </t>
  </si>
  <si>
    <t>RESOURCES AND PERSONNEL AND STCW</t>
  </si>
  <si>
    <t>Pipelines and valves</t>
  </si>
  <si>
    <t>Leakage, condition of fuel oil, lub. oil lines</t>
  </si>
  <si>
    <t>Cracks, corrosion and / or pipes connections not tight</t>
  </si>
  <si>
    <t>8104.3</t>
  </si>
  <si>
    <t>Oil-, water-, corrosion- and dirt-free</t>
  </si>
  <si>
    <t>Emergency Generator</t>
  </si>
  <si>
    <t>Condition and date last tested</t>
  </si>
  <si>
    <t>Telephone available and working</t>
  </si>
  <si>
    <t>8207.3</t>
  </si>
  <si>
    <t>Sound powered telephone available and working</t>
  </si>
  <si>
    <t>Oil, liquid and dirt free</t>
  </si>
  <si>
    <t>Does the Master have a procedure in order to report an incident to the nearest coastal state?</t>
  </si>
  <si>
    <t>310.2</t>
  </si>
  <si>
    <t xml:space="preserve">Are tasks, qualifications and responsibilities evaluated during drills and exercises as described in the emergency procedures? </t>
  </si>
  <si>
    <t>CATERING PERSONNEL</t>
  </si>
  <si>
    <t>8502.7</t>
  </si>
  <si>
    <t xml:space="preserve">Quick Closing Valves     </t>
  </si>
  <si>
    <t>8115.1</t>
  </si>
  <si>
    <t>Check test records, condition in accommodation, ER and boiler room</t>
  </si>
  <si>
    <t>8503.10</t>
  </si>
  <si>
    <t>Sufficient signboards available</t>
  </si>
  <si>
    <t>8109.3</t>
  </si>
  <si>
    <t>Storage of chemicals according safety rules</t>
  </si>
  <si>
    <t>Check proper working and if they are normal closed</t>
  </si>
  <si>
    <t>8116.2</t>
  </si>
  <si>
    <t>Does the company give procedures/instructions for mooring/unmooring operations?</t>
  </si>
  <si>
    <t>2300.2</t>
  </si>
  <si>
    <t>Does the company distribute relevant cargo instructions to the vessel? (e.g.  is ship compatible for intended cargo?)</t>
  </si>
  <si>
    <t>4100.27</t>
  </si>
  <si>
    <t>Is data for the last 3 cargoes carried in vessel's tanks recorded and available on board?</t>
  </si>
  <si>
    <t>4300</t>
  </si>
  <si>
    <t>Tank Cleaning Operations</t>
  </si>
  <si>
    <t>4300.3</t>
  </si>
  <si>
    <r>
      <t>Also for vessels not engaged in regular STS operations in case the ship is ordered to lighter</t>
    </r>
    <r>
      <rPr>
        <sz val="16"/>
        <rFont val="Arial"/>
        <family val="2"/>
      </rPr>
      <t xml:space="preserve"> :  Are company guidelines available to develop (or assess) a STS contingency plan, including all possible risks and actions to be taken to avoid emergencies? (Plan should take the geographical location of the operation, local requirements &amp; support in local area into account. Plan must be agreed between both vessels and local organisers)</t>
    </r>
  </si>
  <si>
    <r>
      <t>Navigation</t>
    </r>
    <r>
      <rPr>
        <sz val="16"/>
        <rFont val="Arial"/>
        <family val="2"/>
      </rPr>
      <t xml:space="preserve">               </t>
    </r>
  </si>
  <si>
    <t>Procedures for emergency change-over visible</t>
  </si>
  <si>
    <t>Clearly visible near controls of steering gear unit</t>
  </si>
  <si>
    <t>Is there an appropriate procedure in place for entering the pump room ?</t>
  </si>
  <si>
    <t>Are tasks &amp; responsibilities of shipboard personnel assigned to ballast water exchange operations defined, documented &amp; controlled ?</t>
  </si>
  <si>
    <t>Continuous monitoring of hydrocarbon gases</t>
  </si>
  <si>
    <r>
      <t xml:space="preserve">Programme of Inspections </t>
    </r>
    <r>
      <rPr>
        <sz val="16"/>
        <rFont val="Arial"/>
        <family val="2"/>
      </rPr>
      <t xml:space="preserve">                                                                                                     </t>
    </r>
  </si>
  <si>
    <t>Does the ship have an internal technical inspection program?</t>
  </si>
  <si>
    <t>Are relevant previous survey and internal technical inspection reports available on board?</t>
  </si>
  <si>
    <t>7400</t>
  </si>
  <si>
    <t>Inspection reports, repair, maintenance and dry-dock reports by ship's staff and superintendents</t>
  </si>
  <si>
    <t>8402.4</t>
  </si>
  <si>
    <t>8402.5</t>
  </si>
  <si>
    <t xml:space="preserve">External Hull      </t>
  </si>
  <si>
    <t>8403.1</t>
  </si>
  <si>
    <t>Shell plating</t>
  </si>
  <si>
    <t>Accommodation ladders, pilot ladders and gangway</t>
  </si>
  <si>
    <t>MAINTENANCE / SURVEYS</t>
  </si>
  <si>
    <t>6100.1</t>
  </si>
  <si>
    <t>Does the company have procedures to control documents and data relevant to the MS?</t>
  </si>
  <si>
    <t>7300.8</t>
  </si>
  <si>
    <t>2100.3</t>
  </si>
  <si>
    <t>Has the 2nd officer (deck) completed an approved advanced training for chemical tanker cargo operations? (As a minimum, the program should comply with STCW 2010 including Manila amendments Reg V/1-1)</t>
  </si>
  <si>
    <t>Permanent drip-trays on open deck where spills may occur</t>
  </si>
  <si>
    <t>8407.13</t>
  </si>
  <si>
    <t>5421.3</t>
  </si>
  <si>
    <t>5421.4</t>
  </si>
  <si>
    <t>5421.5</t>
  </si>
  <si>
    <t>5421.6</t>
  </si>
  <si>
    <t>5421.7</t>
  </si>
  <si>
    <t>Check ready for use, easy accessable</t>
  </si>
  <si>
    <t>8503.7</t>
  </si>
  <si>
    <t>Breathing Apparatus charging compressor</t>
  </si>
  <si>
    <t>8503.8</t>
  </si>
  <si>
    <t>International Ship/Shore Fire connection</t>
  </si>
  <si>
    <t>Check available both sides</t>
  </si>
  <si>
    <t>8503.9</t>
  </si>
  <si>
    <t>Maritime security</t>
  </si>
  <si>
    <t>Fixed storage tank installed</t>
  </si>
  <si>
    <t>Speed sensor, suction meter,pressure meter, vibriation meter</t>
  </si>
  <si>
    <t>8303.2</t>
  </si>
  <si>
    <t>Pump alarms functioning</t>
  </si>
  <si>
    <t>Temp. of bearings and casing</t>
  </si>
  <si>
    <t>8303.3</t>
  </si>
  <si>
    <t>Turbine trips functioning</t>
  </si>
  <si>
    <t>Overspeed, backpressure, lub.oil pressure and bearing temp.</t>
  </si>
  <si>
    <t>8303.4</t>
  </si>
  <si>
    <t>Revision Code</t>
  </si>
  <si>
    <t>Does the plan provide procedures for the removal of oil spilled and contained on deck?</t>
  </si>
  <si>
    <t>Is there a designated space for long term stowage of garbage (except food waste)?</t>
  </si>
  <si>
    <t>Are shipboard personnel informed about new/revised rules, regulations, codes and guidelines?</t>
  </si>
  <si>
    <t xml:space="preserve">Reports    </t>
  </si>
  <si>
    <t>8402.1</t>
  </si>
  <si>
    <t>111.1</t>
  </si>
  <si>
    <t>111.2</t>
  </si>
  <si>
    <t>5430</t>
  </si>
  <si>
    <t>6200.11</t>
  </si>
  <si>
    <t>Is the internal audit scheme applicable to the IT elements and vessel computer-based systems?</t>
  </si>
  <si>
    <t>Is a system administrator designated onboard for administrative PC systems on the ship?</t>
  </si>
  <si>
    <t>Clearly visible and not obstructed</t>
  </si>
  <si>
    <t>8102.6</t>
  </si>
  <si>
    <t>Check ready for use, last check date</t>
  </si>
  <si>
    <t>8503.6</t>
  </si>
  <si>
    <t>Fireman's outfit</t>
  </si>
  <si>
    <r>
      <t xml:space="preserve">Compressor for the refilling of air cylinders for breathing apparatus or Alternative, </t>
    </r>
    <r>
      <rPr>
        <sz val="16"/>
        <rFont val="Arial"/>
        <family val="2"/>
      </rPr>
      <t>Additional Green Award requirement</t>
    </r>
  </si>
  <si>
    <t>Environmental Ship Index (ESI)</t>
  </si>
  <si>
    <t>7400.1</t>
  </si>
  <si>
    <t>7400.2</t>
  </si>
  <si>
    <t>7500.1</t>
  </si>
  <si>
    <t>104.2</t>
  </si>
  <si>
    <t>Is (are) (a) designated person(s) known on board?</t>
  </si>
  <si>
    <t>Foundation bolts firm, casing crack-, corrosion-free, no leakages and save-all</t>
  </si>
  <si>
    <t>Save-alls</t>
  </si>
  <si>
    <t>Boiler bilge / Save-all</t>
  </si>
  <si>
    <t>Cleanliness of bilges on every platform</t>
  </si>
  <si>
    <t>Operating instructions of firepump and drive-unit</t>
  </si>
  <si>
    <t>1200.1</t>
  </si>
  <si>
    <t>1600.5</t>
  </si>
  <si>
    <t>1600.6</t>
  </si>
  <si>
    <t>8114.1</t>
  </si>
  <si>
    <t>Emergency stops of general service pumps</t>
  </si>
  <si>
    <t>Last time tested</t>
  </si>
  <si>
    <t>8114.2</t>
  </si>
  <si>
    <t>Emergency stops of steering gear pumps</t>
  </si>
  <si>
    <t>1200.2</t>
  </si>
  <si>
    <t>4100.10</t>
  </si>
  <si>
    <t>Is there an effective deck watch in attendance on deck during cargo operations?</t>
  </si>
  <si>
    <t>4100.11</t>
  </si>
  <si>
    <t>4100.12</t>
  </si>
  <si>
    <t>Is a terminal emergency plan available on board? (CCR)</t>
  </si>
  <si>
    <t>2300.1</t>
  </si>
  <si>
    <t>106.11</t>
  </si>
  <si>
    <t>NOT APPLICABLE</t>
  </si>
  <si>
    <t>6300.5</t>
  </si>
  <si>
    <t>Are crew familiarised with updated fuel change over procedures?</t>
  </si>
  <si>
    <t>Are all regulatory certificates valid ?</t>
  </si>
  <si>
    <t>Is a checklist used for bunker operations (company format) ?</t>
  </si>
  <si>
    <t>Anchors, anchor shackles and chain</t>
  </si>
  <si>
    <t>Deck plating - Damages</t>
  </si>
  <si>
    <t>Is the vessel arranged with a cargo vapour collection and return and is the system approved by the classification society?</t>
  </si>
  <si>
    <t xml:space="preserve">Corrosion Prevention of  Seawater Ballast Tanks </t>
  </si>
  <si>
    <t>Certificates for Cargo Gear</t>
  </si>
  <si>
    <t>8101.5</t>
  </si>
  <si>
    <t>Does the plan provide procedures for the removal of product spilled and contained on deck?</t>
  </si>
  <si>
    <t>320.10</t>
  </si>
  <si>
    <t>Does the plan provide guidance to ensure proper disposal of removed product and clean-up materials?</t>
  </si>
  <si>
    <t>320.11</t>
  </si>
  <si>
    <t>320.12</t>
  </si>
  <si>
    <t>Is a Procedures and Arrangements manual flag-approved? (per ship)</t>
  </si>
  <si>
    <t>1200.14</t>
  </si>
  <si>
    <t>Are all personnel entering an enclosed space provided with a personal gas detector which can measure oxygen?</t>
  </si>
  <si>
    <t>1200.15</t>
  </si>
  <si>
    <t>Is the ship provided with information on the design of the mooring system? (with examples to show the loads likely to be experienced under particular conditions and to illustrate those situations under which the limit of the system is likely to be reached)</t>
  </si>
  <si>
    <t xml:space="preserve">MAXIMUM OBTAINABLE RANKING SCORE </t>
  </si>
  <si>
    <t>May indicate substantial corrosion and / or local stress areas</t>
  </si>
  <si>
    <t>8407.3</t>
  </si>
  <si>
    <t>5300.2</t>
  </si>
  <si>
    <r>
      <t>Alternative for 4200.1</t>
    </r>
    <r>
      <rPr>
        <b/>
        <sz val="18"/>
        <rFont val="Arial"/>
        <family val="2"/>
      </rPr>
      <t xml:space="preserve">:  (for vessels not engaged in regular STS operations)  </t>
    </r>
    <r>
      <rPr>
        <sz val="16"/>
        <rFont val="Arial"/>
        <family val="2"/>
      </rPr>
      <t xml:space="preserve">
In case the ship is ordered to lighter, are there procedures / guidelines in the SMS to familiarise relevant crew members with the STS safety drill &amp; is there an instruction to carry out the drill not more than 7 days before commencing operations?</t>
    </r>
  </si>
  <si>
    <t>Are ship inspections held at defined intervals? (minimum of twice a year or equivalent)</t>
  </si>
  <si>
    <t>Condition gauge glasses fuel tanks</t>
  </si>
  <si>
    <t xml:space="preserve">Ventilation   </t>
  </si>
  <si>
    <t>8117.1</t>
  </si>
  <si>
    <t>Fire flaps  in trunks engine room</t>
  </si>
  <si>
    <t>Check markers open/close and proper working</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</si>
  <si>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</si>
  <si>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</si>
  <si>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Is the corrosion prevention system, other than coating, included in the maintenance system?</t>
  </si>
  <si>
    <r>
      <t xml:space="preserve">Indicates that the minimum score for the relevant element is "0", hence a finding will </t>
    </r>
    <r>
      <rPr>
        <i/>
        <sz val="16"/>
        <rFont val="Arial"/>
        <family val="2"/>
      </rPr>
      <t>not</t>
    </r>
    <r>
      <rPr>
        <sz val="16"/>
        <rFont val="Arial"/>
        <family val="2"/>
      </rPr>
      <t xml:space="preserve"> be issued.</t>
    </r>
  </si>
  <si>
    <t>O</t>
  </si>
  <si>
    <t>Total score</t>
  </si>
  <si>
    <t>Inert Gas valves, non return valves, P/V breaker, mast riser</t>
  </si>
  <si>
    <t>Condition check</t>
  </si>
  <si>
    <t>8407.9</t>
  </si>
  <si>
    <t>P/V valves on every separate tank</t>
  </si>
  <si>
    <t xml:space="preserve">Visibility of Rudder Angle Indicator       </t>
  </si>
  <si>
    <t>Rudder angle indicator present</t>
  </si>
  <si>
    <t>Rudder angle indicator visible at steering position</t>
  </si>
  <si>
    <t>Are plans and instructions for key shipboard operations concerning safety of the ship and prevention of pollution, evaluated and reviewed?</t>
  </si>
  <si>
    <t>Does ship's personnel receive training/courses which are required in support of the MS?</t>
  </si>
  <si>
    <t>Does the voyage or passage plan include contingency planning?</t>
  </si>
  <si>
    <t>May indicate problems from underneath, stiffeners or underneath deck-plating</t>
  </si>
  <si>
    <t>8407.2</t>
  </si>
  <si>
    <t>104.3</t>
  </si>
  <si>
    <t>105.1</t>
  </si>
  <si>
    <t>105.3</t>
  </si>
  <si>
    <t>Does the master motivate the crew in the observation of that policy?</t>
  </si>
  <si>
    <t>105.4</t>
  </si>
  <si>
    <t>4100.7</t>
  </si>
  <si>
    <t>Is the working language between the office and the vessels defined?</t>
  </si>
  <si>
    <t>Condition check, corrosion / deformations</t>
  </si>
  <si>
    <t>8410.4</t>
  </si>
  <si>
    <t>8410.5</t>
  </si>
  <si>
    <t>Safety equipment</t>
  </si>
  <si>
    <t xml:space="preserve">Safety equipment    </t>
  </si>
  <si>
    <t>Are all official ENCs up-to-date?</t>
  </si>
  <si>
    <t>Life buoys</t>
  </si>
  <si>
    <t xml:space="preserve">Are masters entitled to use non-compulsory pilot services? (must be stated in a company procedure) </t>
  </si>
  <si>
    <t>8306.2</t>
  </si>
  <si>
    <t>Are corrective and/or preventive actions taken?</t>
  </si>
  <si>
    <t>Condition cargo pumps, cargo control, tank cleaning / tank heating systems, access facilities</t>
  </si>
  <si>
    <t xml:space="preserve">Ballast Tanks    </t>
  </si>
  <si>
    <t>8405.1</t>
  </si>
  <si>
    <t>8405.2</t>
  </si>
  <si>
    <t>8405.3</t>
  </si>
  <si>
    <t>8405.4</t>
  </si>
  <si>
    <t>8405.5</t>
  </si>
  <si>
    <t>Is an automatic wire rope lubricator in use on board?</t>
  </si>
  <si>
    <t>Does the vessel use grease that is certified according to the EEL (all deck equipment)?</t>
  </si>
  <si>
    <t>CHECKLIST - VISUAL INSPECTION - SHIP SURVEY</t>
  </si>
  <si>
    <t>5810.3</t>
  </si>
  <si>
    <t>5810.4</t>
  </si>
  <si>
    <t>Are tanks for fuel oil protected by a double side ? (for ships below 20,000gt, width of double side to be at least 0.76m ; for 20,000gt and above, width to be at least 2 metres)</t>
  </si>
  <si>
    <t>Are all lubrication oil tanks constructed at least 0.76 metres above the keel line ?</t>
  </si>
  <si>
    <t>Are valid documents available at all relevant locations?</t>
  </si>
  <si>
    <t>111.3</t>
  </si>
  <si>
    <t>Are changes to documents reviewed and approved by authorised personnel?</t>
  </si>
  <si>
    <t>Are the responsibilities and authorities of all shipboard personnel clearly defined and implemented?</t>
  </si>
  <si>
    <t>Are the Management System (MS) Manuals maintained and updated?</t>
  </si>
  <si>
    <t>Are these drip-trays clean and properly closed</t>
  </si>
  <si>
    <t>8407.14</t>
  </si>
  <si>
    <t>Condition emergency towing equipment fore ship</t>
  </si>
  <si>
    <t>Safety / Rescue</t>
  </si>
  <si>
    <t>General condition, damages &amp; defects</t>
  </si>
  <si>
    <t>8410.2</t>
  </si>
  <si>
    <t>Unsecured and loose material, tools and E.R. spare-parts</t>
  </si>
  <si>
    <t>8102.2</t>
  </si>
  <si>
    <t>8101.3</t>
  </si>
  <si>
    <t>Ships required to carry out Fuel Change Over to low sulphur Marine Diesel Oil or low sulphur Marine Gas Oil  (low sulphur Distillates)</t>
  </si>
  <si>
    <t>Does the company give procedures/instructions in relation to the entire cargo operations?</t>
  </si>
  <si>
    <t xml:space="preserve">Functioning Pump Controls/Turbine Controls     </t>
  </si>
  <si>
    <t>8303.1</t>
  </si>
  <si>
    <t>Does the system cover the arrangements needed to ensure that the company, day and night, can be notified if a hazard, accident or emergency involving the ship occurs ?</t>
  </si>
  <si>
    <t>8302.4</t>
  </si>
  <si>
    <t>Ballast pumps with temperature sensors readout CCR</t>
  </si>
  <si>
    <t>Cargo pumps with sensors for vibration monitoring bearings</t>
  </si>
  <si>
    <t>8302.7</t>
  </si>
  <si>
    <t>Is all equipment combined working</t>
  </si>
  <si>
    <t>Malfunctioning often indicator</t>
  </si>
  <si>
    <t>Is the master aware of cases where the ship cannot reasonably be expected to carry out ballast water exchange?</t>
  </si>
  <si>
    <t>MACHINERY / ENGINE OPERATIONS</t>
  </si>
  <si>
    <t>3100.1</t>
  </si>
  <si>
    <t>3100.2</t>
  </si>
  <si>
    <t>3100.3</t>
  </si>
  <si>
    <t>Fire alarm system and detectors</t>
  </si>
  <si>
    <t>6100</t>
  </si>
  <si>
    <t>Is the working language monitored and checked by the ship's staff?</t>
  </si>
  <si>
    <t>DECK RATING</t>
  </si>
  <si>
    <t>CHIEF ENGINEER</t>
  </si>
  <si>
    <t>REPORTS AND ANALYSES OF NON-CONFORMATIES, ACCIDENTS AND  HAZARDOUS  OCCURENCES</t>
  </si>
  <si>
    <t xml:space="preserve">Are adequate back-ups for administrative PC systems made and are procedures for this documented ? </t>
  </si>
  <si>
    <t>2200.1</t>
  </si>
  <si>
    <t>2200.2</t>
  </si>
  <si>
    <t>6200.7</t>
  </si>
  <si>
    <t>Are ballast tanks maintained in a good condition?</t>
  </si>
  <si>
    <t>Is an evaluation report of vessel's performance sent to the company?</t>
  </si>
  <si>
    <t>Is ship's crew trained and drilled periodically according to enclosed space entry procedures ?</t>
  </si>
  <si>
    <t>Does training also include rescue and first aid?</t>
  </si>
  <si>
    <t>COMPANY RESPONSIBILITIES AND AUTHORITY</t>
  </si>
  <si>
    <t>217.1</t>
  </si>
  <si>
    <t>217.3</t>
  </si>
  <si>
    <t>217.5</t>
  </si>
  <si>
    <t>217.7</t>
  </si>
  <si>
    <t>217.9</t>
  </si>
  <si>
    <t>217</t>
  </si>
  <si>
    <t>1200.6</t>
  </si>
  <si>
    <t>1200.9</t>
  </si>
  <si>
    <t>1200</t>
  </si>
  <si>
    <t>1600.7</t>
  </si>
  <si>
    <t>1600.8</t>
  </si>
  <si>
    <t>3100.5</t>
  </si>
  <si>
    <t>5700.5</t>
  </si>
  <si>
    <t>5700.6</t>
  </si>
  <si>
    <t>5900.13</t>
  </si>
  <si>
    <t>6200.8</t>
  </si>
  <si>
    <t>6200.9</t>
  </si>
  <si>
    <t>6200.12</t>
  </si>
  <si>
    <t>6400.1</t>
  </si>
  <si>
    <t>6400.8</t>
  </si>
  <si>
    <t>6400.9</t>
  </si>
  <si>
    <t>6400.3</t>
  </si>
  <si>
    <t>6400.4</t>
  </si>
  <si>
    <t>6400.5</t>
  </si>
  <si>
    <t>6400.6</t>
  </si>
  <si>
    <t>7400.4</t>
  </si>
  <si>
    <t>201.1</t>
  </si>
  <si>
    <t>201</t>
  </si>
  <si>
    <t>217.4</t>
  </si>
  <si>
    <t>217.2</t>
  </si>
  <si>
    <t>217.8</t>
  </si>
  <si>
    <t>350</t>
  </si>
  <si>
    <t>1200.7</t>
  </si>
  <si>
    <t>1200.11</t>
  </si>
  <si>
    <t>1500.11</t>
  </si>
  <si>
    <t>1600</t>
  </si>
  <si>
    <t>2100</t>
  </si>
  <si>
    <t>2120.2</t>
  </si>
  <si>
    <t>3100</t>
  </si>
  <si>
    <t>3200</t>
  </si>
  <si>
    <t>GENERAL</t>
  </si>
  <si>
    <r>
      <t>For vessels constructed on or after 01-01-2007</t>
    </r>
    <r>
      <rPr>
        <sz val="16"/>
        <rFont val="Arial"/>
        <family val="2"/>
      </rPr>
      <t>: Are cargo residues Cat x,y,z max 50 ltr for each tank?</t>
    </r>
  </si>
  <si>
    <t>4400.17</t>
  </si>
  <si>
    <t>Are all cargo tank discharge outlets arranged under the waterline?</t>
  </si>
  <si>
    <t>Provisions concerning Reports on Incidents Involving Harmful Substances (Protocol 1)</t>
  </si>
  <si>
    <t>Are computer systems, in relation to IMO MSC/Circ.891, certified by a recognised organisation?</t>
  </si>
  <si>
    <t>DESIGNATED PERSONS</t>
  </si>
  <si>
    <t xml:space="preserve">Cargo Tanks      </t>
  </si>
  <si>
    <t>Is an annual drill performed on board which includes ERS-procedures?</t>
  </si>
  <si>
    <t>Are all senior and deck officers conversant in the English language for maritime communication?</t>
  </si>
  <si>
    <t xml:space="preserve">Fire fighting  </t>
  </si>
  <si>
    <t>Are ballast tanks of double-hulled vessel, coated with a hard coating of a light colour?</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</si>
  <si>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</si>
  <si>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</si>
  <si>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</si>
  <si>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7300.1</t>
  </si>
  <si>
    <t>Is the measuring system for cargo, bunker and ballast tanks on line with the loadicator?</t>
  </si>
  <si>
    <t>Ventilation system</t>
  </si>
  <si>
    <t>4100.6</t>
  </si>
  <si>
    <t>Steering gear room should be uncluttered with easy access to all components of the system</t>
  </si>
  <si>
    <t>8208.3</t>
  </si>
  <si>
    <t>Safety and protection measures fitted</t>
  </si>
  <si>
    <t xml:space="preserve">Sewage Plant    </t>
  </si>
  <si>
    <t>8112.1</t>
  </si>
  <si>
    <t>Sewage Plant fully operational</t>
  </si>
  <si>
    <t>Alarms, level switches etc.</t>
  </si>
  <si>
    <t>8112.2</t>
  </si>
  <si>
    <t>Position of valves correct</t>
  </si>
  <si>
    <t>Check if the by-pass valves are closed</t>
  </si>
  <si>
    <t>* for detailed interpretations of the colours and the usage of the checklist, please refer to the pdf-file named "Instruction Notes" located on www.greenaward.org under "Certification/ Download".</t>
  </si>
  <si>
    <t>Check good working</t>
  </si>
  <si>
    <t>8108.2</t>
  </si>
  <si>
    <t>Condition of pipe lines</t>
  </si>
  <si>
    <t>8108.3</t>
  </si>
  <si>
    <t>CHEMICAL TANKER</t>
  </si>
  <si>
    <r>
      <t xml:space="preserve">TOTAL SCORE REVIEW                                                                                                             </t>
    </r>
    <r>
      <rPr>
        <b/>
        <sz val="26"/>
        <rFont val="Arial"/>
        <family val="2"/>
      </rPr>
      <t xml:space="preserve"> SHIP SURVEY - CHEMICAL TANKER</t>
    </r>
  </si>
  <si>
    <t>Green Award Visual Inspection - Chemical Tankers</t>
  </si>
  <si>
    <t>Gauge Glasses     Class</t>
  </si>
  <si>
    <t>8116.1</t>
  </si>
  <si>
    <t>Are vapour connection lines arranged with drains and can they be blinded off from the IG line ?</t>
  </si>
  <si>
    <t>Suction and discharge pressure meters</t>
  </si>
  <si>
    <t>Check for good working</t>
  </si>
  <si>
    <t>8307.2</t>
  </si>
  <si>
    <t>Condition emergency pumps / controls,  access facilities</t>
  </si>
  <si>
    <t xml:space="preserve">Main Deck &amp; Fittings     </t>
  </si>
  <si>
    <t>8407.1</t>
  </si>
  <si>
    <t>Emergency stop at cargo manifold</t>
  </si>
  <si>
    <t>8407.12</t>
  </si>
  <si>
    <t>Mooring Equipment</t>
  </si>
  <si>
    <t>Is it company procedure that the ship shore safety checklist has to be used before loading/unloading operations?</t>
  </si>
  <si>
    <t>Survey reports with thickness readings, recommendations and conditions of class, repairs</t>
  </si>
  <si>
    <t>8402.2</t>
  </si>
  <si>
    <t>8402.3</t>
  </si>
  <si>
    <t>4200.4</t>
  </si>
  <si>
    <t>4200</t>
  </si>
  <si>
    <t>5200</t>
  </si>
  <si>
    <t>5200.9</t>
  </si>
  <si>
    <t>5700.7</t>
  </si>
  <si>
    <t>5700.8</t>
  </si>
  <si>
    <t xml:space="preserve">Access to Steering Gear        </t>
  </si>
  <si>
    <t>8208.1</t>
  </si>
  <si>
    <t>Entrance door to steering gear room closed</t>
  </si>
  <si>
    <t>Door to be kept closed at all times and not lashed or blocked in open position</t>
  </si>
  <si>
    <t>8208.2</t>
  </si>
  <si>
    <t>5821.10</t>
  </si>
  <si>
    <t>Is a drawing of the mooring arrangement readily available on the bridge?</t>
  </si>
  <si>
    <t>Are there procedures/instructions for the internal transfer of fuel oil between main storage tanks?</t>
  </si>
  <si>
    <t>The Total Score Review has been moved to another tab named "Ship - Total Score Review"</t>
  </si>
  <si>
    <t>Check corrosion, working conditions and leakages</t>
  </si>
  <si>
    <t>8409.4</t>
  </si>
  <si>
    <t>Corrosion protection system</t>
  </si>
  <si>
    <t>Condition of coating and / or sacrificial anodes</t>
  </si>
  <si>
    <t>8404.4</t>
  </si>
  <si>
    <t>Check for obstructions or other objects</t>
  </si>
  <si>
    <t>SHIP'S RANKING SCORE</t>
  </si>
  <si>
    <t>8406.1</t>
  </si>
  <si>
    <t>8406.2</t>
  </si>
  <si>
    <t>8406.3</t>
  </si>
  <si>
    <t>8406.4</t>
  </si>
  <si>
    <t>8302.5</t>
  </si>
  <si>
    <t>Cargo pumps fitted with temperature trips</t>
  </si>
  <si>
    <t>8302.6</t>
  </si>
  <si>
    <t>General waste stored &amp; handled properly</t>
  </si>
  <si>
    <t>8102.5</t>
  </si>
  <si>
    <t>Indication of E.R. emergency escapes</t>
  </si>
  <si>
    <t>Scoring (%)</t>
  </si>
  <si>
    <t>Does the plan include a list of information required for making damage stability and damage longitudinal strength assessments?</t>
  </si>
  <si>
    <t>Is there documented instruction for operational use of the installed system(s)?</t>
  </si>
  <si>
    <t>4200.1</t>
  </si>
  <si>
    <t>4200.2</t>
  </si>
  <si>
    <t>4200.3</t>
  </si>
  <si>
    <t>216.1</t>
  </si>
  <si>
    <t>216.2</t>
  </si>
  <si>
    <t>Condition of expansion bellows</t>
  </si>
  <si>
    <t xml:space="preserve">Auxiliary Engines        </t>
  </si>
  <si>
    <t>8104.1</t>
  </si>
  <si>
    <t>8102.1</t>
  </si>
  <si>
    <t>Overall tidyness of E.R. space</t>
  </si>
  <si>
    <t>5300.6</t>
  </si>
  <si>
    <t>5300.7</t>
  </si>
  <si>
    <t>Are all onboard personnel trained and qualified according to the approved basic training for chemical tanker cargo operations? (as STCW 2010 including Manila amendments Reg V/1-1)
(If training comprises at least 3 months approved seagoing service on tankers (instead of an approved tanker familiarisation course) this should include onboard computer-based training (CBT) and a documented system showing participation and qualifications.)</t>
  </si>
  <si>
    <t xml:space="preserve">Are updated contact lists of coastal States, port contacts and ship interest contacts available? </t>
  </si>
  <si>
    <t xml:space="preserve">Vapour Emission Control Systems  </t>
  </si>
  <si>
    <t>Is the shipboard personnel prepared to respond to emergency shipboard situations?</t>
  </si>
  <si>
    <t>Does the vessel use gear oil that is certified according to the EEL (all deck equipment)?</t>
  </si>
  <si>
    <t>Does the vessel use hydraulic oil that is certified according to the EEL in mooring and anchor appliances?</t>
  </si>
  <si>
    <t>Does the vessel use hydraulic oil that is certified according to the EEL in crane appliances?</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</si>
  <si>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</si>
  <si>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TOTAL SCORES</t>
  </si>
  <si>
    <t>3100.4</t>
  </si>
  <si>
    <t>3200.1</t>
  </si>
  <si>
    <t>CARGOES / CARGO OPERATIONS</t>
  </si>
  <si>
    <t>4100.1</t>
  </si>
  <si>
    <t>8410.6</t>
  </si>
  <si>
    <t>Certificates for safety equipment</t>
  </si>
  <si>
    <t xml:space="preserve">Is a rescue / back-up team assigned and ready for immediate action upon call? </t>
  </si>
  <si>
    <t xml:space="preserve">Exhaust gases of machinery  </t>
  </si>
  <si>
    <t>103.1</t>
  </si>
  <si>
    <t>103.2</t>
  </si>
  <si>
    <t>Condition check of covers and closing devices</t>
  </si>
  <si>
    <t>8407.6</t>
  </si>
  <si>
    <t>Pipeline couplings, flanges, branches and supports</t>
  </si>
  <si>
    <t>SOLAS General Provisions</t>
  </si>
  <si>
    <t>Certificates and documents on board</t>
  </si>
  <si>
    <t>Emergency stops of fans</t>
  </si>
  <si>
    <t>Vessels &gt; 10.000 GT should have railings around the steering gear and deck non-slip surface</t>
  </si>
  <si>
    <t>8208.4</t>
  </si>
  <si>
    <t>Cargo / Ballast System</t>
  </si>
  <si>
    <t xml:space="preserve">Drawings / Diagrams in Cargo Control Room  </t>
  </si>
  <si>
    <t>8301.1</t>
  </si>
  <si>
    <t>Are tasks, qualifications and responsibilities defined in the manuals and in the job descriptions?</t>
  </si>
  <si>
    <t>Are non-conformities reported including their possible cause?</t>
  </si>
  <si>
    <t>Check Oil Record Book - Machinery Space Operations</t>
  </si>
  <si>
    <t>8106.5</t>
  </si>
  <si>
    <t>Bilge alarms</t>
  </si>
  <si>
    <t>APPENDIX 5</t>
  </si>
  <si>
    <t>Company Reports</t>
  </si>
  <si>
    <t>MAINTENANCE OF THE SHIP AND EQUIPMENT</t>
  </si>
  <si>
    <t>DOCUMENTATION</t>
  </si>
  <si>
    <t>COMPANY VERIFICATION, REVIEW AND EVALUATION</t>
  </si>
  <si>
    <t>IMO ELEMENTS</t>
  </si>
  <si>
    <t>110.2</t>
  </si>
  <si>
    <t>110.3</t>
  </si>
  <si>
    <t>Distance presentation flanges - ship's side &gt; 4,6 mtr</t>
  </si>
  <si>
    <t>8407.15</t>
  </si>
  <si>
    <t>SOLAS 1974</t>
  </si>
  <si>
    <t>MARPOL 73/78</t>
  </si>
  <si>
    <t>Prevention of pollution by garbage</t>
  </si>
  <si>
    <t>H.P. pipes condition of protecting pipe/cover, L.P. pipes check leakage and heating tracings</t>
  </si>
  <si>
    <t>8103.3</t>
  </si>
  <si>
    <t>Fuel oil, cooling water, lub. Oil and exhaust gas leaks</t>
  </si>
  <si>
    <t>8103.4</t>
  </si>
  <si>
    <t>Instructions on emergency stand</t>
  </si>
  <si>
    <t>Are there clear instructions available for changing over from normal  to emergency conditions</t>
  </si>
  <si>
    <t>8103.5</t>
  </si>
  <si>
    <t>Are tank cleaning instructions available for each of the cargoes carried on board (does the vessel management have access to the relevant tank cleaning instructions)?</t>
  </si>
  <si>
    <t>4300.4</t>
  </si>
  <si>
    <t>Are crew members assigned to be involved in tank cleaning during TCO given familiarisation with tank cleaning instructions and did they receive (CBT) Chemical Tank Cleaning Operations Training?</t>
  </si>
  <si>
    <t>Cargo residue</t>
  </si>
  <si>
    <t>4400.15</t>
  </si>
  <si>
    <r>
      <t>For vessels constructed before 01-01-2007</t>
    </r>
    <r>
      <rPr>
        <sz val="16"/>
        <rFont val="Arial"/>
        <family val="2"/>
      </rPr>
      <t>: Are cargo residues Cat x,y,z max 75 ltr for each tank? (50 ltr tolerance)</t>
    </r>
  </si>
  <si>
    <t>4400.16</t>
  </si>
  <si>
    <t>Are instructions, which are essential prior to sailing, identified, documented and given to the new personnel?</t>
  </si>
  <si>
    <t>Check Box</t>
  </si>
  <si>
    <t>Inspection Focus</t>
  </si>
  <si>
    <t>Remarks</t>
  </si>
  <si>
    <t>Machinery</t>
  </si>
  <si>
    <t>Reports</t>
  </si>
  <si>
    <t>8101.1</t>
  </si>
  <si>
    <t>Check for leakage and / or temporary repairs</t>
  </si>
  <si>
    <t>8107.2</t>
  </si>
  <si>
    <t>Condition of piping supports</t>
  </si>
  <si>
    <t>Check for corroded, broken and / or missing supports</t>
  </si>
  <si>
    <t>General Service Air Systems</t>
  </si>
  <si>
    <t>8108.1</t>
  </si>
  <si>
    <t>Condition of air and oil drains</t>
  </si>
  <si>
    <t>5821.7</t>
  </si>
  <si>
    <t>5821.8</t>
  </si>
  <si>
    <t>5821.9</t>
  </si>
  <si>
    <t>5822</t>
  </si>
  <si>
    <t>Outfitting of sludge handling system</t>
  </si>
  <si>
    <t>5822.1</t>
  </si>
  <si>
    <t>5822.2</t>
  </si>
  <si>
    <t>5812.1</t>
  </si>
  <si>
    <t>5812.2</t>
  </si>
  <si>
    <t>5812.3</t>
  </si>
  <si>
    <t>5812.4</t>
  </si>
  <si>
    <t>5812.6</t>
  </si>
  <si>
    <t>5811.1</t>
  </si>
  <si>
    <t>ENGINEER OFFICER</t>
  </si>
  <si>
    <t>ENGINEER RATING</t>
  </si>
  <si>
    <t>Check condition and working order</t>
  </si>
  <si>
    <t>8502.6</t>
  </si>
  <si>
    <t>Life jackets</t>
  </si>
  <si>
    <t>Is a plan for the intended cargo operations available?</t>
  </si>
  <si>
    <t>The checklist was filled in incorrectly, thus shows "error".</t>
  </si>
  <si>
    <t>Shows which elements are minimum = maximum. Hence scores on all items is required to fully comply.</t>
  </si>
  <si>
    <t>Min = Max elements</t>
  </si>
  <si>
    <t>Complied?</t>
  </si>
  <si>
    <t>111.4</t>
  </si>
  <si>
    <t>112.1</t>
  </si>
  <si>
    <t>5900.10</t>
  </si>
  <si>
    <t>6200.10</t>
  </si>
  <si>
    <t>1200.10</t>
  </si>
  <si>
    <t>3200.11</t>
  </si>
  <si>
    <t>5200.11</t>
  </si>
  <si>
    <t>5200.4</t>
  </si>
  <si>
    <t>Are results from the assessment evident in the onboard procedures + instructions for ECDIS?</t>
  </si>
  <si>
    <t>Condition check and check double means for P/V</t>
  </si>
  <si>
    <t>8407.10</t>
  </si>
  <si>
    <t>Bunker connections fwd &amp; aft at SB &amp; PS cargo-manifold</t>
  </si>
  <si>
    <t>8407.11</t>
  </si>
  <si>
    <t>Check free access without obstructions</t>
  </si>
  <si>
    <t>8504.2</t>
  </si>
  <si>
    <t>Indicators</t>
  </si>
  <si>
    <t>Check clear markers / positioning</t>
  </si>
  <si>
    <t>8504.3</t>
  </si>
  <si>
    <t>Emergency lighting</t>
  </si>
  <si>
    <t>8409.1</t>
  </si>
  <si>
    <t>Condition check, deformation, cracks, corrosion</t>
  </si>
  <si>
    <t>8409.2</t>
  </si>
  <si>
    <t>Sea-inlet boxes</t>
  </si>
  <si>
    <t>8409.3</t>
  </si>
  <si>
    <t>Pipelines, valves, couplings, overboard connection</t>
  </si>
  <si>
    <t>Cargo pumps with temperature sensors readout CCR</t>
  </si>
  <si>
    <t>6300.6</t>
  </si>
  <si>
    <t>6300.7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</si>
  <si>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</si>
  <si>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Does the ship have records of past ship repairs available onboard (from the current ship manager)?</t>
  </si>
  <si>
    <t>Is the supplementary folio of paper charts acceptable for that part of the voyage where official 
RNCs are used ?</t>
  </si>
  <si>
    <t>Is the company policy concerning safety and the environment available, posted and implemented 
at all levels?</t>
  </si>
  <si>
    <t>Does the plan provide guidance to ensure proper disposal of removed oil and clean-up materials?</t>
  </si>
  <si>
    <t>Are actions and responsibilities of the shipboard personnel clearly described in oil pollution emergency procedures of the SMPEP ?</t>
  </si>
  <si>
    <t xml:space="preserve">Is the shipboard marine pollution emergency plan maintained and updated? </t>
  </si>
  <si>
    <t>320.8</t>
  </si>
  <si>
    <t>Are actions and responsibilities of the shipboard personnel clearly described in the SMPEP ?</t>
  </si>
  <si>
    <t>320.9</t>
  </si>
  <si>
    <t>Emergency steering gear change over procedures</t>
  </si>
  <si>
    <t>Check possible leakages bellows / quick closing valves</t>
  </si>
  <si>
    <t>8105.5</t>
  </si>
  <si>
    <t>Bilge System</t>
  </si>
  <si>
    <t>8106.1</t>
  </si>
  <si>
    <t>109.4</t>
  </si>
  <si>
    <t>109.5</t>
  </si>
  <si>
    <t>110.1</t>
  </si>
  <si>
    <t>CREW</t>
  </si>
  <si>
    <t xml:space="preserve"> </t>
  </si>
  <si>
    <t>7200.1</t>
  </si>
  <si>
    <t>7200.2</t>
  </si>
  <si>
    <t>7200.3</t>
  </si>
  <si>
    <t>Is a responsible officer designated for all aspects of the operation?</t>
  </si>
  <si>
    <t>Does the bunker procedure include a bunker plan (company format) ?</t>
  </si>
  <si>
    <t>Deck plating - Fractures</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</si>
  <si>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</si>
  <si>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</si>
  <si>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8113.1</t>
  </si>
  <si>
    <t>Position of firepump valves</t>
  </si>
  <si>
    <t>Are instructions available for position of valves</t>
  </si>
  <si>
    <t>8113.2</t>
  </si>
  <si>
    <t>General check of emergency firepump</t>
  </si>
  <si>
    <t>All relevant drawings and diagrams available</t>
  </si>
  <si>
    <t xml:space="preserve">Boilers    </t>
  </si>
  <si>
    <t>Deck plating - Corrosion</t>
  </si>
  <si>
    <t>Is a certificate of test and thorough examination of loose gear issued? (CG3)</t>
  </si>
  <si>
    <t>6500.4</t>
  </si>
  <si>
    <t>Is the enclosed space tested for HC and related cargo vapours before entering?</t>
  </si>
  <si>
    <t>1400.4</t>
  </si>
  <si>
    <t>320</t>
  </si>
  <si>
    <t>320.2</t>
  </si>
  <si>
    <t>201.2</t>
  </si>
  <si>
    <t>Compliance with the IBC code</t>
  </si>
  <si>
    <t>Is SMPEP maintained and updated for oil pollution emergency procedures?</t>
  </si>
  <si>
    <t>Starting air system</t>
  </si>
  <si>
    <t>Condition of starting air lines and valves</t>
  </si>
  <si>
    <t>8103.9</t>
  </si>
  <si>
    <t>Cooling water system</t>
  </si>
  <si>
    <t>Life boat + davits</t>
  </si>
  <si>
    <t>Safety plan</t>
  </si>
  <si>
    <t>4100.4</t>
  </si>
  <si>
    <t>112.4</t>
  </si>
  <si>
    <t>MINIMUM RANKING SCORE REQUIRED</t>
  </si>
  <si>
    <t>301.1</t>
  </si>
  <si>
    <t xml:space="preserve">Compass      </t>
  </si>
  <si>
    <t>8206.1</t>
  </si>
  <si>
    <t>Sufficient tank-openings for portable COW to reach all shadow areas</t>
  </si>
  <si>
    <t>In accordance with shadow diagram class</t>
  </si>
  <si>
    <t>8407.27</t>
  </si>
  <si>
    <t>Safe access to bow and main deck railing</t>
  </si>
  <si>
    <t>Check condition and compliance new rules</t>
  </si>
  <si>
    <t>8407.28</t>
  </si>
  <si>
    <t>Fitting of cargo hose rail</t>
  </si>
  <si>
    <t>8407.29</t>
  </si>
  <si>
    <t>Bunker and oil tank derating pipes</t>
  </si>
  <si>
    <t>Is an overview available with all details of mooring wires / fibre ropes, winches, inspections, 
maintenance, tests etc.?</t>
  </si>
  <si>
    <t>Is the coating approved according to the IMO performance standard? (type approval or statement of compliance according to Res. MSC 215(82) in Coating Technical File)</t>
  </si>
  <si>
    <t>Is all Oily bilge water from the bilge wells/drains transferred to the Bilge Primary Tank or pre-separation system for pre-separation of oil and water?</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</si>
  <si>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</si>
  <si>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</si>
  <si>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</si>
  <si>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</si>
  <si>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</si>
  <si>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</si>
  <si>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350.2</t>
  </si>
  <si>
    <t>8302.3</t>
  </si>
  <si>
    <t>Enclosed Space Entry &amp; Hot Work</t>
  </si>
  <si>
    <t>Control of drugs &amp; alcohol onboard</t>
  </si>
  <si>
    <t>Emergency Response System</t>
  </si>
  <si>
    <t xml:space="preserve">PREVENTION OF POLLUTION </t>
  </si>
  <si>
    <t>Caused by collisions and / or under-/overpressure cargo tanks</t>
  </si>
  <si>
    <t>8407.4</t>
  </si>
  <si>
    <t>M</t>
  </si>
  <si>
    <t>Specialised Chemical Tanker Training</t>
  </si>
  <si>
    <t>Chemical Tanker Cargo Operations  &amp; Additional Green Award requirements</t>
  </si>
  <si>
    <t>5820</t>
  </si>
  <si>
    <t>Management of bilge water and sludge handling onboard</t>
  </si>
  <si>
    <t>5820.3</t>
  </si>
  <si>
    <t>5820.4</t>
  </si>
  <si>
    <t>Does the company have a procedure for the Master to ensure that assigned sea staff are in possession of necessary certificates when joining the vessel?</t>
  </si>
  <si>
    <t>Condition of gauge glasses closing valves</t>
  </si>
  <si>
    <t>Are ship-critical equipment and technical systems identified?</t>
  </si>
  <si>
    <t>5821</t>
  </si>
  <si>
    <t>Outfitting of bilge water system</t>
  </si>
  <si>
    <t>5821.1</t>
  </si>
  <si>
    <t>Prevention of pollution by cargo</t>
  </si>
  <si>
    <t xml:space="preserve">Ballast Water Management </t>
  </si>
  <si>
    <t>6200.5</t>
  </si>
  <si>
    <t>6200.6</t>
  </si>
  <si>
    <t>NAVIGATION / BRIDGE OPERATIONS</t>
  </si>
  <si>
    <t>2100.6</t>
  </si>
  <si>
    <t>2100.7</t>
  </si>
  <si>
    <t>2100.8</t>
  </si>
  <si>
    <t>2100.9</t>
  </si>
  <si>
    <t>Are adequate system back-up’s for vessel computer-based systems made (where applicable) and are procedures for this documented ?</t>
  </si>
  <si>
    <t>Tankers over 10.000 Gt must have fixed tank with sufficient capacity to recharge min. One unit</t>
  </si>
  <si>
    <t>8205.2</t>
  </si>
  <si>
    <t>Classification reports</t>
  </si>
  <si>
    <t>Is the curved plate extending beyond vapour connection at fore- and aft side of manifold?</t>
  </si>
  <si>
    <t>6200.1</t>
  </si>
  <si>
    <t>6200.2</t>
  </si>
  <si>
    <t>6300.1</t>
  </si>
  <si>
    <t>Ventilation - pipes / ducts</t>
  </si>
  <si>
    <t>Condition check of covers, closing devices, flame screens, floating locks</t>
  </si>
  <si>
    <t>8407.8</t>
  </si>
  <si>
    <t>Does an additional examination take place after unusual events, such as long periods of inactivity, excessive loads, heat exposure, loading/discharge at swell ports, etc?</t>
  </si>
  <si>
    <t>5822.6</t>
  </si>
  <si>
    <t>6110</t>
  </si>
  <si>
    <t>Critical and Stand-by Equipment</t>
  </si>
  <si>
    <t>Pipe Line diagrams, mimic diagrams etc should be available in CCR</t>
  </si>
  <si>
    <t>8301.2</t>
  </si>
  <si>
    <t>Drawings visible inside CCR</t>
  </si>
  <si>
    <t>310.5</t>
  </si>
  <si>
    <t>310.6</t>
  </si>
  <si>
    <t>Does the company have a policy concerning the retention and disposal of oil residues (sludge)?</t>
  </si>
  <si>
    <t>Condition ballast pumps, ballast control,  access facilities</t>
  </si>
  <si>
    <t xml:space="preserve">Void spaces / Cofferdams     </t>
  </si>
  <si>
    <t>DEVELOPMENT OF PLANS FOR SHIPBOARD OPERATIONS</t>
  </si>
  <si>
    <t>EMERGENCY PREPAREDNESS</t>
  </si>
  <si>
    <t xml:space="preserve">Check proper working </t>
  </si>
  <si>
    <t>Pump controls functioning</t>
  </si>
  <si>
    <t>(CMC-10)</t>
  </si>
  <si>
    <t xml:space="preserve">Are internal inspections for wires + fibre ropes carried out &amp; do these inspections  take manufacturer’s recommendations into account? </t>
  </si>
  <si>
    <t xml:space="preserve">Foundation, no leakages, condition of brakes, hinges and hinge plates </t>
  </si>
  <si>
    <t>8412.3</t>
  </si>
  <si>
    <t>Anchor securing</t>
  </si>
  <si>
    <t>Is new crew familiar with the operation and capabilities of the ship's mooring equipment?</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</si>
  <si>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</si>
  <si>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</si>
  <si>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</si>
  <si>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</si>
  <si>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</si>
  <si>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</si>
  <si>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</si>
  <si>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Clear instruction board available</t>
  </si>
  <si>
    <t>Is each cargo tank fitted with an independent overfill alarm?</t>
  </si>
  <si>
    <t>4400.7</t>
  </si>
  <si>
    <t>Are cargo pipes regularly pressure tested?</t>
  </si>
  <si>
    <t>4400.12</t>
  </si>
  <si>
    <t>350.3</t>
  </si>
  <si>
    <t>8118.1</t>
  </si>
  <si>
    <t>Emission of main engines</t>
  </si>
  <si>
    <t>Content NOX en SOX</t>
  </si>
  <si>
    <t>Steering Gear</t>
  </si>
  <si>
    <t xml:space="preserve">SOLAS requirements      </t>
  </si>
  <si>
    <t>8201.1</t>
  </si>
  <si>
    <t>Cargo / Ballast pump gauges operational</t>
  </si>
  <si>
    <t>8304.2</t>
  </si>
  <si>
    <t>106.1</t>
  </si>
  <si>
    <t>106.4</t>
  </si>
  <si>
    <t>8409.5</t>
  </si>
  <si>
    <t>Cleanliness of cylinder heads</t>
  </si>
  <si>
    <t>Is crew on board provided with suitable personal protective equipment and suitable equipment for testing the atmosphere of an enclosed space? (e.g. breathing apparatus, protective clothing and approved + calibrated atmosphere testing equipment)</t>
  </si>
  <si>
    <t>Is a risk assessment carried out for the operation of ECDIS which identifies and controls the hazards when using ENCs and (if used) when ECDIS is in RCDS mode?</t>
  </si>
  <si>
    <t>Regular tests conducted</t>
  </si>
  <si>
    <t>8303.5</t>
  </si>
  <si>
    <t>Tests recorded</t>
  </si>
  <si>
    <t xml:space="preserve">Gauges and Tachometers    </t>
  </si>
  <si>
    <t>8304.1</t>
  </si>
  <si>
    <t>Are inspection, maintenance and discard criteria for mooring wires and tails / fibre ropes established and carried out by a competent person? (time interval for inspection should be in the PMS)</t>
  </si>
  <si>
    <t>8404.1</t>
  </si>
  <si>
    <t>Structural integrity</t>
  </si>
  <si>
    <t>Are arrangements for vessel systems documented ? (configuration scheme)</t>
  </si>
  <si>
    <t>Corrosion and / or corrosion pattern of structural design</t>
  </si>
  <si>
    <t>8404.3</t>
  </si>
  <si>
    <t>Is a vapour return connection fitted on fore- and aft sides of the manifold?</t>
  </si>
  <si>
    <t>5300.3</t>
  </si>
  <si>
    <t>5300.5</t>
  </si>
  <si>
    <t>Mooring equipment</t>
  </si>
  <si>
    <t>8411.1</t>
  </si>
  <si>
    <t>Mooring lines</t>
  </si>
  <si>
    <t>Condition mooring lines</t>
  </si>
  <si>
    <t>8411.2</t>
  </si>
  <si>
    <t>Winches</t>
  </si>
  <si>
    <t>8411.3</t>
  </si>
  <si>
    <t>Condition winch-brakes</t>
  </si>
  <si>
    <t>Check condition and working order separate fire fighting system</t>
  </si>
  <si>
    <t xml:space="preserve">Escape routes     </t>
  </si>
  <si>
    <t>8504.1</t>
  </si>
  <si>
    <t>Free access</t>
  </si>
  <si>
    <t>Are all official ENCs and RNCs up-to-date?</t>
  </si>
  <si>
    <t>Alarms high level &amp; high-high level in good condition</t>
  </si>
  <si>
    <t>8106.6</t>
  </si>
  <si>
    <t>8503.1</t>
  </si>
  <si>
    <t>CO2 / Halon system</t>
  </si>
  <si>
    <t>Examination of cables without attachments</t>
  </si>
  <si>
    <t>Meters / Displays Inside Pump Room     Class</t>
  </si>
  <si>
    <t>8307.1</t>
  </si>
  <si>
    <t>Is the responsibility of the master clearly defined and documented?</t>
  </si>
  <si>
    <t>105.2</t>
  </si>
  <si>
    <t>Does the master implement the Company's safety and environmental-protection policy on board?</t>
  </si>
  <si>
    <t>MASTER'S RESPONSIBILITY AND AUTHORITY</t>
  </si>
  <si>
    <t>Does the master review the MS and are its deficiencies reported to the shore-based management?</t>
  </si>
  <si>
    <t>Oil- &amp; gas-free enviroment</t>
  </si>
  <si>
    <t>8102.3</t>
  </si>
  <si>
    <t>Storage E.R. equipment</t>
  </si>
  <si>
    <t>Equipment installed explosion-proof</t>
  </si>
  <si>
    <t>Light,control equipment, switches etc.</t>
  </si>
  <si>
    <t>8308.2</t>
  </si>
  <si>
    <t>Bilge level monitoring devices and bilge alarms installed</t>
  </si>
  <si>
    <t>Inert Gas system fully operational</t>
  </si>
  <si>
    <t>Steering gear unit complies with SOLAS</t>
  </si>
  <si>
    <t>8201.2</t>
  </si>
  <si>
    <t>Steering gear room complies with SOLAS</t>
  </si>
  <si>
    <t>8202.3</t>
  </si>
  <si>
    <t>8103.8</t>
  </si>
  <si>
    <t>Is a maintenance checklist used regarding the (monthly) maintenance inspection?</t>
  </si>
  <si>
    <t>5460.4</t>
  </si>
  <si>
    <t xml:space="preserve">Does the ship participate in the Environmental Ship Index (ESI) and are ESI points above 30?  </t>
  </si>
  <si>
    <t>Tank entrances and deck openings</t>
  </si>
  <si>
    <t>Condition check CO2, Halon system, extinguishers, fire hoses, alarms etc.</t>
  </si>
  <si>
    <t>Does sediment disposal take place in port (to sediment reception facility) or at sea (more than 200nm from land and at depth greater than 200m) ?</t>
  </si>
  <si>
    <t>According makers safety instructions</t>
  </si>
  <si>
    <t xml:space="preserve">Electrical      </t>
  </si>
  <si>
    <t>8110.1</t>
  </si>
  <si>
    <t>8501.1</t>
  </si>
  <si>
    <t>Certificates</t>
  </si>
  <si>
    <t>Particulate Matter (PM) Emissions</t>
  </si>
  <si>
    <t>Compliance with General Provisions</t>
  </si>
  <si>
    <t>6500.1</t>
  </si>
  <si>
    <t xml:space="preserve">Condition of lagging </t>
  </si>
  <si>
    <t>Deck plating - Deformations</t>
  </si>
  <si>
    <t>5810.5</t>
  </si>
  <si>
    <t>Mooring wire lubrication</t>
  </si>
  <si>
    <t>Deck equipment lubrication (use of oils)</t>
  </si>
  <si>
    <t>Check condition on deck, accommodation, ER and boiler room and clearly marked</t>
  </si>
  <si>
    <t>8503.11</t>
  </si>
  <si>
    <t>Fire lines</t>
  </si>
  <si>
    <t>Check condition on deck, accommodation, ER and boiler room</t>
  </si>
  <si>
    <t>8503.12</t>
  </si>
  <si>
    <t>Fire hoses</t>
  </si>
  <si>
    <t>8503.13</t>
  </si>
  <si>
    <t>Fire system for scavenging air receiver and boiler front</t>
  </si>
  <si>
    <t>Check records in engine / deck logbook. Testing before arrival and departure.</t>
  </si>
  <si>
    <t xml:space="preserve">Charging emergency header tank       </t>
  </si>
  <si>
    <t>8205.1</t>
  </si>
  <si>
    <t>Emergency header tank fully charged</t>
  </si>
  <si>
    <t>8407.16</t>
  </si>
  <si>
    <t>Manifold spill-tank 1,8 mtr. in width and reaching 1,2 mtr beyond reducer presentation flanges</t>
  </si>
  <si>
    <t>8407.17</t>
  </si>
  <si>
    <t>Condition and workable</t>
  </si>
  <si>
    <t>Check for indents, cracks, corrosion, pitting, paint-condition, local rust and / or cargo stripes</t>
  </si>
  <si>
    <t>8103.7</t>
  </si>
  <si>
    <t>Lub. Oil system</t>
  </si>
  <si>
    <t>7500.2</t>
  </si>
  <si>
    <t>1200.3</t>
  </si>
  <si>
    <t>1200.4</t>
  </si>
  <si>
    <t>1300.1</t>
  </si>
  <si>
    <t>1400.1</t>
  </si>
  <si>
    <t>1400.2</t>
  </si>
  <si>
    <t>NOx Emissions</t>
  </si>
  <si>
    <t>Condition of closing valves E.R.</t>
  </si>
  <si>
    <t>Check operational condition / calibration</t>
  </si>
  <si>
    <t>8309.2</t>
  </si>
  <si>
    <t>Recorder</t>
  </si>
  <si>
    <t>Is washwater delivered to reception facilities prior to the vessel going to dry-dock?</t>
  </si>
  <si>
    <t>Hose handling, stores handling</t>
  </si>
  <si>
    <t>Check certificates and working order</t>
  </si>
  <si>
    <t>8407.26</t>
  </si>
  <si>
    <t>8105.1</t>
  </si>
  <si>
    <t>Indicates that the whole element did not reach the minimum score, hence a finding is issued. The number shows the scores obtained.</t>
  </si>
  <si>
    <t xml:space="preserve">Oil Discharge Monitoring Equipment   </t>
  </si>
  <si>
    <t>8309.1</t>
  </si>
  <si>
    <t>Oil discharge monitor</t>
  </si>
  <si>
    <t xml:space="preserve">NOT APPLICABLE </t>
  </si>
  <si>
    <t>Pressure gauges / indicators on bottles / pipelines / nozzles</t>
  </si>
  <si>
    <t>8503.2</t>
  </si>
  <si>
    <t>Foamtank</t>
  </si>
  <si>
    <t>Content / Filling</t>
  </si>
  <si>
    <t>8503.3</t>
  </si>
  <si>
    <t>Foam monitors on deck</t>
  </si>
  <si>
    <t>8503.4</t>
  </si>
  <si>
    <t>Emergency Bilge Suction valve</t>
  </si>
  <si>
    <t>Is the Master fully conversant with the Company's Management Systems?</t>
  </si>
  <si>
    <t>Manifold spill-tank minimum depth of 300 mm</t>
  </si>
  <si>
    <t>8407.18</t>
  </si>
  <si>
    <t>Suitable means provided for draining manifold spill-tank</t>
  </si>
  <si>
    <t>8407.19</t>
  </si>
  <si>
    <t>Manifold spill-tank clean and empty</t>
  </si>
  <si>
    <t>8407.20</t>
  </si>
  <si>
    <t>106.14</t>
  </si>
  <si>
    <t>106.17</t>
  </si>
  <si>
    <t>107.3</t>
  </si>
  <si>
    <t>108.1</t>
  </si>
  <si>
    <t>108.2</t>
  </si>
  <si>
    <t>108.3</t>
  </si>
  <si>
    <t>106.15</t>
  </si>
  <si>
    <t>106.16</t>
  </si>
  <si>
    <t>107.2</t>
  </si>
  <si>
    <t>1200.5</t>
  </si>
  <si>
    <t>Fire control plans</t>
  </si>
  <si>
    <t>8503.5</t>
  </si>
  <si>
    <t>Portable fire extinguishers</t>
  </si>
  <si>
    <t xml:space="preserve">Emergency towing system    </t>
  </si>
  <si>
    <t>8413.1</t>
  </si>
  <si>
    <t>Condition gauge glasses chemical tanks</t>
  </si>
  <si>
    <t>8116.4</t>
  </si>
  <si>
    <t>4400.18</t>
  </si>
  <si>
    <t>4400.19</t>
  </si>
  <si>
    <t>Is the effective stripping arrangement (re-) certified during last dry dock?</t>
  </si>
  <si>
    <t>5300</t>
  </si>
  <si>
    <t>5800</t>
  </si>
  <si>
    <t>Accidental Bunker Oil Pollution Prevention Measures (overflow prevention systems)</t>
  </si>
  <si>
    <t>5800.5</t>
  </si>
  <si>
    <t>5800.6</t>
  </si>
  <si>
    <t>5800.7</t>
  </si>
  <si>
    <t>5800.8</t>
  </si>
  <si>
    <t>Are high level alarms and/or (over) flow alarms given on the location where the person in charge of the bunkering or transfer operation will normally be located?</t>
  </si>
  <si>
    <t>5801</t>
  </si>
  <si>
    <t>5801.1</t>
  </si>
  <si>
    <t>5801.2</t>
  </si>
  <si>
    <t>5801.3</t>
  </si>
  <si>
    <t>Oil / Cargo Spill Response Equipment</t>
  </si>
  <si>
    <t>Oil / Cargo Pollution Emergency Plan</t>
  </si>
  <si>
    <t>5421.1</t>
  </si>
  <si>
    <t>5421.2</t>
  </si>
  <si>
    <t>2100.13</t>
  </si>
  <si>
    <t>Manifold spill-tank well maintained</t>
  </si>
  <si>
    <t>8407.21</t>
  </si>
  <si>
    <t>Are sediment volumes monitored &amp; recorded ?</t>
  </si>
  <si>
    <t>108.5</t>
  </si>
  <si>
    <t>5300.1</t>
  </si>
  <si>
    <t>Presence of oil, water, corrosion and / or dirt</t>
  </si>
  <si>
    <t>8106.2</t>
  </si>
  <si>
    <t>Bilge separator, position of all valves</t>
  </si>
  <si>
    <t>8106.3</t>
  </si>
  <si>
    <t>In port overboard valve sealed</t>
  </si>
  <si>
    <t>8106.4</t>
  </si>
  <si>
    <t>Condition and record regarding oily-bilge separator</t>
  </si>
  <si>
    <t>Steam or Thermal oil</t>
  </si>
  <si>
    <t xml:space="preserve">Check condition / last time tested </t>
  </si>
  <si>
    <t>8106.7</t>
  </si>
  <si>
    <t>Double bottom sounding pipes</t>
  </si>
  <si>
    <t>Check functioning self closing valves</t>
  </si>
  <si>
    <t xml:space="preserve">Piping Systems     </t>
  </si>
  <si>
    <t>8107.1</t>
  </si>
  <si>
    <t>General condition</t>
  </si>
  <si>
    <t xml:space="preserve">Fire Pumps      </t>
  </si>
  <si>
    <t>Are obsolete documents promptly removed ?</t>
  </si>
  <si>
    <t>Is there an instruction that all persons involved are to be familiar with the intended bunker operation and/or internal transfer operation and their duties?</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</si>
  <si>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</si>
  <si>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 xml:space="preserve">Cargo Control Room Communications      </t>
  </si>
  <si>
    <t>8306.1</t>
  </si>
  <si>
    <t>Communication between Cargo Control Room / Pump Room / Cargo Pump Turbines ( E.R. side )</t>
  </si>
  <si>
    <t xml:space="preserve">Are the lubricants &amp; cleaning products compatible with the wire and approved by the wire manufacturer? </t>
  </si>
  <si>
    <t>Wear, corrosion, clearances inside hawser pipe</t>
  </si>
  <si>
    <t>8412.2</t>
  </si>
  <si>
    <t>Anchor winch and associated gear</t>
  </si>
  <si>
    <t>1500.4</t>
  </si>
  <si>
    <t>1500.5</t>
  </si>
  <si>
    <t>1600.1</t>
  </si>
  <si>
    <t>1600.3</t>
  </si>
  <si>
    <t>Is training provided at a level required to effectively operate and maintain the system and cover normal, abnormal and emergency conditions?</t>
  </si>
  <si>
    <t>High and low level alarms etc.</t>
  </si>
  <si>
    <t>Condition of controllers / thermo couples &amp; wiring</t>
  </si>
  <si>
    <t>Loose wires, open doors of controllers</t>
  </si>
  <si>
    <t>8103.6</t>
  </si>
  <si>
    <t>Fuel oil system</t>
  </si>
  <si>
    <t>8111.1</t>
  </si>
  <si>
    <t>8111.2</t>
  </si>
  <si>
    <t>Does the vessel use a mooring wire lubricant / grease that is certified according to the EEL?</t>
  </si>
  <si>
    <t>6400.2</t>
  </si>
  <si>
    <t>Equipment stored at designated places</t>
  </si>
  <si>
    <t>8102.4</t>
  </si>
  <si>
    <t>Handling of general E.R. waste</t>
  </si>
  <si>
    <t>Communication operational</t>
  </si>
  <si>
    <r>
      <t>Also for vessels not engaged in regular STS operations in case the ship is ordered to lighter</t>
    </r>
    <r>
      <rPr>
        <sz val="16"/>
        <rFont val="Arial"/>
        <family val="2"/>
      </rPr>
      <t xml:space="preserve"> :  Are the checklists as described in the Ship to Ship Transfer Guide available for use? </t>
    </r>
  </si>
  <si>
    <t>106.13</t>
  </si>
  <si>
    <t>Check condition (incl. Kathodic wear) and working order</t>
  </si>
  <si>
    <t>8502.2</t>
  </si>
  <si>
    <t>Rescue boat + davits</t>
  </si>
  <si>
    <t>8502.3</t>
  </si>
  <si>
    <t>Life rafts + release system</t>
  </si>
  <si>
    <t>8502.4</t>
  </si>
  <si>
    <t>Condition emergency towing equipment aft ship.</t>
  </si>
  <si>
    <t>Check wires etc.</t>
  </si>
  <si>
    <t>8413.2</t>
  </si>
  <si>
    <t>Generator inspections during operation max. load</t>
  </si>
  <si>
    <t>8110.2</t>
  </si>
  <si>
    <t>Condition of safety valves</t>
  </si>
  <si>
    <t>Check free movement</t>
  </si>
  <si>
    <t xml:space="preserve">Chemicals    </t>
  </si>
  <si>
    <t>8109.1</t>
  </si>
  <si>
    <t>Does the ship have instructions/procedures for the reporting of non-conformities/ near misses?</t>
  </si>
  <si>
    <t>General performance</t>
  </si>
  <si>
    <t>8505.1</t>
  </si>
  <si>
    <t>Check availability</t>
  </si>
  <si>
    <t>8505.2</t>
  </si>
  <si>
    <t>Emergency equipment</t>
  </si>
  <si>
    <t>Check content and working order</t>
  </si>
  <si>
    <t>2300.3</t>
  </si>
  <si>
    <t>2300.4</t>
  </si>
  <si>
    <t>Access to steering gear unit unobstructed</t>
  </si>
  <si>
    <t>Ventilation and lighting interlocked</t>
  </si>
  <si>
    <r>
      <t xml:space="preserve">Computer Systems, Networks, Data Security and Training. </t>
    </r>
    <r>
      <rPr>
        <sz val="16"/>
        <rFont val="Arial"/>
        <family val="2"/>
      </rPr>
      <t>GA requirement</t>
    </r>
  </si>
  <si>
    <r>
      <t xml:space="preserve">Training / Courses for Personnel, </t>
    </r>
    <r>
      <rPr>
        <sz val="16"/>
        <rFont val="Arial"/>
        <family val="2"/>
      </rPr>
      <t>Additional Green Award Requirements &amp; IMO Model Courses</t>
    </r>
    <r>
      <rPr>
        <b/>
        <sz val="14"/>
        <color indexed="52"/>
        <rFont val="Arial"/>
        <family val="2"/>
      </rPr>
      <t/>
    </r>
  </si>
  <si>
    <r>
      <t xml:space="preserve">Familiarisation, </t>
    </r>
    <r>
      <rPr>
        <sz val="16"/>
        <rFont val="Arial"/>
        <family val="2"/>
      </rPr>
      <t xml:space="preserve">Additional Green Award Requirement   </t>
    </r>
  </si>
  <si>
    <t>Check available and clearly visible</t>
  </si>
  <si>
    <t xml:space="preserve">Rescue equipment      </t>
  </si>
  <si>
    <t>8502.1</t>
  </si>
  <si>
    <t>Continuous deckedge fishplate height / deck scupper closing devices</t>
  </si>
  <si>
    <t>8407.22</t>
  </si>
  <si>
    <t>Emergency pump fixed or portable</t>
  </si>
  <si>
    <t>8407.23</t>
  </si>
  <si>
    <t>Dropvalves from spill-tanks to sloptanks on deck</t>
  </si>
  <si>
    <t>Additional Green Award Requirements (tank alarms, coatings, etc.)</t>
  </si>
  <si>
    <t>Is the risk assessment and relevant onboard procedures + instructions reviewed on a regular basis (at least once a year or if circumstances require a review) ?</t>
  </si>
  <si>
    <t xml:space="preserve">Main Propulsion        </t>
  </si>
  <si>
    <t>8103.1</t>
  </si>
  <si>
    <t>Exhaust gas lines</t>
  </si>
  <si>
    <t>Are crew members who are involved in helicopter/ship operations trained in standards and procedures?</t>
  </si>
  <si>
    <t>Is a safety meeting, attended by all personnel involved, held prior to entering the space or commencement of hot work in order to review  procedures and PPE (including those specific for the intended work) ?</t>
  </si>
  <si>
    <t>Check flame screens and coamings</t>
  </si>
  <si>
    <t xml:space="preserve">Pump Room            </t>
  </si>
  <si>
    <t>8104.2</t>
  </si>
  <si>
    <t>Check recent history output</t>
  </si>
  <si>
    <t xml:space="preserve">Vapour return system    </t>
  </si>
  <si>
    <t>8310.1</t>
  </si>
  <si>
    <t>Cargo vapour return system</t>
  </si>
  <si>
    <t>According IMO guidelines</t>
  </si>
  <si>
    <t>Filters and safealls, purifiers condition</t>
  </si>
  <si>
    <t>Is there an agreed procedure to manage related problem areas? (e.g. spares, maintenance due wear &amp; tear)</t>
  </si>
  <si>
    <t>Is the evaluation report of the annual ERS drill discussed in a safety meeting?</t>
  </si>
  <si>
    <t>Guidelines on the means of access to structures for inspection and maintenance of oil tankers</t>
  </si>
  <si>
    <r>
      <t>Safety of Navigation / SOLAS chart carriage requirements</t>
    </r>
    <r>
      <rPr>
        <sz val="14"/>
        <rFont val="Arial"/>
        <family val="2"/>
      </rPr>
      <t/>
    </r>
  </si>
  <si>
    <t>Prevention of pollution by oil</t>
  </si>
  <si>
    <t>8207.2</t>
  </si>
  <si>
    <t>Cargo / Ballast pump tachometers operational</t>
  </si>
  <si>
    <t xml:space="preserve">Engine / Pump Room Seals     </t>
  </si>
  <si>
    <t>8105.4</t>
  </si>
  <si>
    <t>Thermal Oil</t>
  </si>
  <si>
    <t>Fire flaps and vent stops</t>
  </si>
  <si>
    <t>Ventialtion starts when lights switched on, failure of ventilation seperate of light-functioning</t>
  </si>
  <si>
    <t>8308.3</t>
  </si>
  <si>
    <t>Condition of electrical safety barriers</t>
  </si>
  <si>
    <r>
      <t xml:space="preserve">Condition Assessment Program, Maintenance </t>
    </r>
    <r>
      <rPr>
        <sz val="16"/>
        <rFont val="Arial"/>
        <family val="2"/>
      </rPr>
      <t xml:space="preserve">Additional Green Award requirements </t>
    </r>
  </si>
  <si>
    <t>Doors, windows, ventilation ducts, closing devices</t>
  </si>
  <si>
    <t>Condition check and water tightness</t>
  </si>
  <si>
    <t>8410.3</t>
  </si>
  <si>
    <t>Stairs and platforms</t>
  </si>
  <si>
    <t>Does the ship have a valid (interim) International Ship Security Certificate?</t>
  </si>
  <si>
    <t>Is the ship's crew familiarised in general with the principles of the ISPS Code  (ship related) ?</t>
  </si>
  <si>
    <t>Leakage / condition of lagging, black spots and stripes / loose lagging</t>
  </si>
  <si>
    <t>8103.2</t>
  </si>
  <si>
    <t>Fuel lines H.P. &amp; L.P.</t>
  </si>
  <si>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</si>
  <si>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Min = Max</t>
  </si>
  <si>
    <t>Survey reports with recommendations and conditions of class, repairs</t>
  </si>
  <si>
    <t>8101.2</t>
  </si>
  <si>
    <t>State Authority reports</t>
  </si>
  <si>
    <t>Survey reports, recommendations</t>
  </si>
  <si>
    <t>Check for hydraulic leaks, presence of water and / or oil in drip-trays</t>
  </si>
  <si>
    <t>Cable supports bulkhead and deck penetrations</t>
  </si>
  <si>
    <t>8110.3</t>
  </si>
  <si>
    <t>Electrical equipments in acc. with danger zones</t>
  </si>
  <si>
    <t>Zeners barriers etc.</t>
  </si>
  <si>
    <t xml:space="preserve">Inert Gas Plant    </t>
  </si>
  <si>
    <t>8114.3</t>
  </si>
  <si>
    <t>4400.2</t>
  </si>
  <si>
    <t>Are all cargo tanks fitted with high and high-high level alarms?</t>
  </si>
  <si>
    <t>4400.3</t>
  </si>
  <si>
    <t>Workshop</t>
  </si>
  <si>
    <t>Safety instructions near machinery (Grindstone, Lathe etc)</t>
  </si>
  <si>
    <t xml:space="preserve">Emergency Electrical Stops    </t>
  </si>
  <si>
    <t>8102.7</t>
  </si>
  <si>
    <t>Is a winch brake test kit on board?</t>
  </si>
  <si>
    <t>6200.3</t>
  </si>
  <si>
    <t>6200.4</t>
  </si>
  <si>
    <t>Sufficient Personal Protecting Equipment available</t>
  </si>
  <si>
    <t>Near storage place and users place</t>
  </si>
  <si>
    <t>8109.2</t>
  </si>
  <si>
    <t>Ship Recycling - Inventory of Hazardous Materials</t>
  </si>
  <si>
    <t>Is the crew familiarised with the system(s)?</t>
  </si>
  <si>
    <t>7300.2</t>
  </si>
  <si>
    <t>5821.5</t>
  </si>
  <si>
    <t>5821.6</t>
  </si>
  <si>
    <t>5821.2</t>
  </si>
  <si>
    <t>Have the Master, CO, CE, + 2nd Engineer completed an approved advanced training for chemical tanker cargo operations? (As a minimum, the program should comply with STCW 2010 including Manila amendments Reg V/1-1)</t>
  </si>
  <si>
    <t>Points that add up 
to minimum score
(indication only)</t>
  </si>
  <si>
    <t>a</t>
  </si>
  <si>
    <t>7300.6</t>
  </si>
  <si>
    <t>7300.7</t>
  </si>
  <si>
    <t>Deformations, cracks, leakages of bulkheads, stringers, webs, girders</t>
  </si>
  <si>
    <t>8404.2</t>
  </si>
  <si>
    <t>Corrosion condition</t>
  </si>
  <si>
    <t>8117.2</t>
  </si>
  <si>
    <t>Is a register of cargo handling gear and lifting appliances issued? (CG1)</t>
  </si>
  <si>
    <t>6500.2</t>
  </si>
  <si>
    <t>6110.5</t>
  </si>
  <si>
    <t>6110.7</t>
  </si>
  <si>
    <t>6110.8</t>
  </si>
  <si>
    <t xml:space="preserve">Are  shore-ship communications, defined levels of authority and lines of communication documented and working effectively ?               </t>
  </si>
  <si>
    <t>MANAGEMENT ELEMENTS</t>
  </si>
  <si>
    <t>101.1</t>
  </si>
  <si>
    <t>102.1</t>
  </si>
  <si>
    <t>Does the vessel have a compressor for the refilling of air cylinders for breathing apparatus?</t>
  </si>
  <si>
    <t>1300.2</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</si>
  <si>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</si>
  <si>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</si>
  <si>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</si>
  <si>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1600.4</t>
  </si>
  <si>
    <t xml:space="preserve">Change over procedures      </t>
  </si>
  <si>
    <t>8203.1</t>
  </si>
  <si>
    <t>Is a certificate of test and thorough examination of lifting appliances issued? (CG2)</t>
  </si>
  <si>
    <t>6500.3</t>
  </si>
  <si>
    <t xml:space="preserve">Are specific mooring plans which have been used at certain terminals recorded? </t>
  </si>
  <si>
    <t>Does the master verify that specified requirements are observed?</t>
  </si>
  <si>
    <t>105.5</t>
  </si>
  <si>
    <t>Condition of closing valve station</t>
  </si>
  <si>
    <t>Check for clear instructions</t>
  </si>
  <si>
    <t>8115.2</t>
  </si>
  <si>
    <t>SAFETY AND ENVIRONMENTAL PROTECTION POLICY</t>
  </si>
  <si>
    <t>Is an additional inspection carried out according to documented instructions, to check for leakages during distillate fuel operation ?</t>
  </si>
  <si>
    <t>Do these criteria take manufacturer’s recommendations into account ?</t>
  </si>
  <si>
    <t>109.1</t>
  </si>
  <si>
    <t>Are safety and environmental inspections carried out, documented and reported?</t>
  </si>
  <si>
    <t>109.2</t>
  </si>
  <si>
    <t>RR</t>
  </si>
  <si>
    <t>Accomodation &amp; Machinery Spaces</t>
  </si>
  <si>
    <t>8410.1</t>
  </si>
  <si>
    <t>Are new personnel and personnel transferred to new assignments, given proper familiarisation with their duties?</t>
  </si>
  <si>
    <t>Is communication with media described in the emergency procedures and is shipboard personnel aware of these instructions?</t>
  </si>
  <si>
    <t>Are internal audits carried out to verify whether safety and pollution-prevention activities, and other procedures, comply with the MS?</t>
  </si>
  <si>
    <t>Condition of all instrumentation</t>
  </si>
  <si>
    <t>Special O2 meter</t>
  </si>
  <si>
    <t>8111.3</t>
  </si>
  <si>
    <t>Condition of all alarms and trips</t>
  </si>
  <si>
    <t>Helicopter / Ship Operations</t>
  </si>
  <si>
    <t xml:space="preserve">Mooring Operations  </t>
  </si>
  <si>
    <t xml:space="preserve">Bunker Operations </t>
  </si>
  <si>
    <t xml:space="preserve">Ship to Ship Transfer Operations </t>
  </si>
  <si>
    <t>Is a log for "workingdays" of mooring wires and tails / fibre ropes maintained? (to predict the point of discard &amp; for evaluation of wire/rope performance )</t>
  </si>
  <si>
    <t>Structural</t>
  </si>
  <si>
    <t xml:space="preserve">Drawings     </t>
  </si>
  <si>
    <t>8401.1</t>
  </si>
  <si>
    <t>Review of all relevant structural drawings</t>
  </si>
  <si>
    <t>Overview structural design and scantlings</t>
  </si>
  <si>
    <t>310.8</t>
  </si>
  <si>
    <t>310.9</t>
  </si>
  <si>
    <t>310.10</t>
  </si>
  <si>
    <t>Drawings clearly visible and understandable for operation</t>
  </si>
  <si>
    <t xml:space="preserve">Functioning of Cargo / Ballast Pumps      </t>
  </si>
  <si>
    <t>8302.1</t>
  </si>
  <si>
    <t>Is every separate pump working</t>
  </si>
  <si>
    <t>8302.2</t>
  </si>
  <si>
    <t>Check test dates</t>
  </si>
  <si>
    <t>8307.3</t>
  </si>
  <si>
    <t>Are winch brake tests carried out and recorded at least once a year or after an excessive load?</t>
  </si>
  <si>
    <t>Is a certificate of test and thorough examination of wire rope issued? (CG4)</t>
  </si>
  <si>
    <t>Is washwater from the economizer/boilers collected in a Soot separation / collection tank?</t>
  </si>
  <si>
    <t>5821.11</t>
  </si>
  <si>
    <t>Are management instructions regarding disposal of soot and soot-water mixtures available onboard?</t>
  </si>
  <si>
    <t>5821.12</t>
  </si>
  <si>
    <r>
      <t>Alternative for 6200.7:</t>
    </r>
    <r>
      <rPr>
        <sz val="17"/>
        <rFont val="Arial"/>
        <family val="2"/>
      </rPr>
      <t xml:space="preserve"> </t>
    </r>
    <r>
      <rPr>
        <sz val="16"/>
        <rFont val="Arial"/>
        <family val="2"/>
      </rPr>
      <t>(for fibre ropes) Are there procedures for care of fibre ropes?</t>
    </r>
  </si>
  <si>
    <t>Manifold spill-tank length extending beyond bunker
connection</t>
  </si>
  <si>
    <t>Adequate supports installed abeam of manifold for 
cargo-hoses</t>
  </si>
  <si>
    <r>
      <t xml:space="preserve">If modifications to fuel system are required, are </t>
    </r>
    <r>
      <rPr>
        <b/>
        <sz val="16"/>
        <rFont val="Arial"/>
        <family val="2"/>
      </rPr>
      <t>updated</t>
    </r>
    <r>
      <rPr>
        <sz val="16"/>
        <rFont val="Arial"/>
        <family val="2"/>
      </rPr>
      <t xml:space="preserve"> detailed fuel system diagrams for fuel change over available?  </t>
    </r>
  </si>
  <si>
    <t>Is appropriate corrective action taken?</t>
  </si>
  <si>
    <t>110.4</t>
  </si>
  <si>
    <t>Are records of these activities maintained?</t>
  </si>
  <si>
    <t>110.5</t>
  </si>
  <si>
    <t>110.6</t>
  </si>
  <si>
    <t>Thermometers of bearings / pump casing</t>
  </si>
  <si>
    <t>8307.4</t>
  </si>
  <si>
    <t>Check for high level and high-high level</t>
  </si>
  <si>
    <t xml:space="preserve">Electrical Equipment   </t>
  </si>
  <si>
    <t>8308.1</t>
  </si>
  <si>
    <t>Norm item</t>
  </si>
  <si>
    <t>MASTER</t>
  </si>
  <si>
    <t>CHIEF OFFICER</t>
  </si>
  <si>
    <t>DECK OFFICER</t>
  </si>
  <si>
    <t>Compass clearly visible from control-station</t>
  </si>
  <si>
    <t xml:space="preserve">Bridge Communications       </t>
  </si>
  <si>
    <t>8207.1</t>
  </si>
  <si>
    <t>Satisfactory communications with bridge</t>
  </si>
  <si>
    <t>Is a STS safety drill carried out not more than seven days preceding a STS transfer operation?</t>
  </si>
  <si>
    <t>106.6</t>
  </si>
  <si>
    <t xml:space="preserve">Testing      </t>
  </si>
  <si>
    <t>8204.1</t>
  </si>
  <si>
    <t>Emergency-steering tested recently</t>
  </si>
  <si>
    <t>Check records in engine / deck logbook</t>
  </si>
  <si>
    <t>8204.2</t>
  </si>
  <si>
    <t>Check last test report and thickness linings</t>
  </si>
  <si>
    <t>Anchoring equipment</t>
  </si>
  <si>
    <t>8412.1</t>
  </si>
  <si>
    <t>4400.1</t>
  </si>
  <si>
    <t>Does the MS provide for specific measures aimed at promoting the reliability of critical equipment and systems ?</t>
  </si>
  <si>
    <t xml:space="preserve">                    </t>
  </si>
  <si>
    <t>Doc. &amp; Impl.</t>
  </si>
  <si>
    <t xml:space="preserve">RANKING SCORE </t>
  </si>
  <si>
    <t>RANKING MAX. SCORE</t>
  </si>
  <si>
    <t>8407.24</t>
  </si>
  <si>
    <t>Arrangements for continuous draining of rain water</t>
  </si>
  <si>
    <t>8407.25</t>
  </si>
  <si>
    <t>7300.5</t>
  </si>
  <si>
    <t>6100.2</t>
  </si>
  <si>
    <t>6100.3</t>
  </si>
  <si>
    <t>6100.4</t>
  </si>
  <si>
    <t>Other reports</t>
  </si>
  <si>
    <t>Is relevant information on the MS written in a working language or languages understood by officers and shipboard personnel?</t>
  </si>
  <si>
    <t>Position of Fuel valve, Content of fuel tank etc.</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</si>
  <si>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</si>
  <si>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</si>
  <si>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</si>
  <si>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</si>
  <si>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</si>
  <si>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</si>
  <si>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</si>
  <si>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</si>
  <si>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</si>
  <si>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</si>
  <si>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</si>
  <si>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</si>
  <si>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</si>
  <si>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</si>
  <si>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 xml:space="preserve">Is the noise survey report available onboard? </t>
  </si>
  <si>
    <t>Are noise areas marked by placing relevant visible warning notices at the entrance to these areas? (IMO noise symbols)</t>
  </si>
  <si>
    <t>na</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</si>
  <si>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</si>
  <si>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</si>
  <si>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</si>
  <si>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</si>
  <si>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</si>
  <si>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</si>
  <si>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</si>
  <si>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</si>
  <si>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</si>
  <si>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</si>
  <si>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</si>
  <si>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</si>
  <si>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</si>
  <si>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</si>
  <si>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Waste Management / Garbage Handling Onboard</t>
  </si>
  <si>
    <t>5200.16</t>
  </si>
  <si>
    <t>5200.22</t>
  </si>
  <si>
    <t>5200.25</t>
  </si>
  <si>
    <t>5200.28</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</si>
  <si>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</si>
  <si>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</si>
  <si>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</si>
  <si>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</si>
  <si>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</si>
  <si>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</si>
  <si>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</si>
  <si>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</si>
  <si>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</si>
  <si>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</si>
  <si>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</si>
  <si>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</si>
  <si>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</si>
  <si>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r>
      <t>Extra Personnel</t>
    </r>
    <r>
      <rPr>
        <sz val="16"/>
        <rFont val="Arial"/>
        <family val="2"/>
      </rPr>
      <t>, Additional Green Award Requirement</t>
    </r>
  </si>
  <si>
    <t>7200.7</t>
  </si>
  <si>
    <t>7200.6</t>
  </si>
  <si>
    <t>7200.8</t>
  </si>
  <si>
    <t>7300.19</t>
  </si>
  <si>
    <t>7300.20</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</si>
  <si>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</si>
  <si>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</si>
  <si>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7500</t>
  </si>
  <si>
    <t>Safe Manning and Fatigue Management</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</si>
  <si>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</si>
  <si>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</si>
  <si>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</si>
  <si>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</si>
  <si>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</si>
  <si>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</si>
  <si>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 ship administrator onboard (In addition to the standard complement and extra deck-officers and -ratings above) ?</t>
  </si>
  <si>
    <t>Is there an electrical officer onboard in addition to the engine officers required by the safe manning document?</t>
  </si>
  <si>
    <t>Has the onboard management completed the onboard assessment/train the trainer course (IMO 1.30)?</t>
  </si>
  <si>
    <t xml:space="preserve">Have the officers involved in cargo and ballast handling completed a simulator based training/course (IMO 1.37) ? </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</si>
  <si>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</si>
  <si>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</si>
  <si>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</si>
  <si>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</si>
  <si>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</si>
  <si>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</si>
  <si>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</si>
  <si>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</si>
  <si>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Is the master provided with instruction/procedure to monitor and address non compliance on STCW 2010 Manila amendments on work/rest hours onboard ?</t>
  </si>
  <si>
    <t>Training  &amp; Onboard Use of ECDIS (Compulsory carriage of ECDIS)</t>
  </si>
  <si>
    <t>2100.18</t>
  </si>
  <si>
    <t>2100.19</t>
  </si>
  <si>
    <t>2100.15</t>
  </si>
  <si>
    <t>2100.16</t>
  </si>
  <si>
    <t>2100.17</t>
  </si>
  <si>
    <t>2111</t>
  </si>
  <si>
    <t>Electronic chart display &amp; information systems / ECDIS</t>
  </si>
  <si>
    <t>2111.4</t>
  </si>
  <si>
    <t>2111.5</t>
  </si>
  <si>
    <t>2111.6</t>
  </si>
  <si>
    <t>2111.7</t>
  </si>
  <si>
    <t>2111.11</t>
  </si>
  <si>
    <t>2111.12</t>
  </si>
  <si>
    <r>
      <t>Alternative 1 (217.1 - 217.4) :</t>
    </r>
    <r>
      <rPr>
        <b/>
        <sz val="16"/>
        <rFont val="Arial"/>
        <family val="2"/>
      </rPr>
      <t xml:space="preserve"> Compulsory carriage of ECDIS, with full official ENC coverage</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</si>
  <si>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</si>
  <si>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</si>
  <si>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r>
      <t>Alternative 2 (217.1 - 217.4):</t>
    </r>
    <r>
      <rPr>
        <b/>
        <sz val="16"/>
        <rFont val="Arial"/>
        <family val="2"/>
      </rPr>
      <t xml:space="preserve">  Compulsory carriage of ECDIS, Navigation with official ENCs where available and official RNCs where ENCs are not available</t>
    </r>
  </si>
  <si>
    <t>Is the ECDIS type-approved according to Res A817 (19)  as amended by MSC 64 (67) and MSC 86 (70) or MSC.232(82)?</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</si>
  <si>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</si>
  <si>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</si>
  <si>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</si>
  <si>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</si>
  <si>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</si>
  <si>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</si>
  <si>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</si>
  <si>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</si>
  <si>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Is the vessel equipped with  the multi constellation GNSS receiver?</t>
  </si>
  <si>
    <t>Is the vessel equipped with the eLoran receiver?</t>
  </si>
  <si>
    <t>Is the position for all stages of voyage compared with a different method of positioning than GPS?</t>
  </si>
  <si>
    <t>Applicable to ships for which carriage of ECDIS is compulsory</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</si>
  <si>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</si>
  <si>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</si>
  <si>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</si>
  <si>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</si>
  <si>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</si>
  <si>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</si>
  <si>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</si>
  <si>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</si>
  <si>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</si>
  <si>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</si>
  <si>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</si>
  <si>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</si>
  <si>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</si>
  <si>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</si>
  <si>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</si>
  <si>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</si>
  <si>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</si>
  <si>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</si>
  <si>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</si>
  <si>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</si>
  <si>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</si>
  <si>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</si>
  <si>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Have all crew members been tested for effects of carried cargoes during a medical examination?</t>
  </si>
  <si>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</si>
  <si>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</si>
  <si>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</si>
  <si>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</si>
  <si>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</si>
  <si>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</si>
  <si>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</si>
  <si>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</si>
  <si>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</si>
  <si>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</si>
  <si>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</si>
  <si>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</si>
  <si>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</si>
  <si>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</si>
  <si>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</si>
  <si>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</si>
  <si>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</si>
  <si>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</si>
  <si>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</si>
  <si>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r>
      <rPr>
        <b/>
        <u/>
        <sz val="16"/>
        <rFont val="Arial"/>
        <family val="2"/>
      </rPr>
      <t>Alternative to 1400.1 &amp; 1400.5</t>
    </r>
    <r>
      <rPr>
        <sz val="16"/>
        <rFont val="Arial"/>
        <family val="2"/>
      </rPr>
      <t>: In case crew members are not subject to shore-based drug and alcohol testing at least once in last 12 months, has the vessel been subjected to unannounced drug and alcohol testing at least twice in 12 months by an external organisation?</t>
    </r>
  </si>
  <si>
    <t>Have all current crew members been subjected to shore-based drug and alcohol testing at least once in last 12 months?</t>
  </si>
  <si>
    <t>Is evidence of an unannounced alcohol testing initiated by the office available on board? (Approved test equipment to be available on board)</t>
  </si>
  <si>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</si>
  <si>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</si>
  <si>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</si>
  <si>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</si>
  <si>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</si>
  <si>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</si>
  <si>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</si>
  <si>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</si>
  <si>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</si>
  <si>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</si>
  <si>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</si>
  <si>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</si>
  <si>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</si>
  <si>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</si>
  <si>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</si>
  <si>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</si>
  <si>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</si>
  <si>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</si>
  <si>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</si>
  <si>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</si>
  <si>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</si>
  <si>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</si>
  <si>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</si>
  <si>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</si>
  <si>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</si>
  <si>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</si>
  <si>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</si>
  <si>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</si>
  <si>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</si>
  <si>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</si>
  <si>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</si>
  <si>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</si>
  <si>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</si>
  <si>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</si>
  <si>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</si>
  <si>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</si>
  <si>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</si>
  <si>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</si>
  <si>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</si>
  <si>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</si>
  <si>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</si>
  <si>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</si>
  <si>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</si>
  <si>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</si>
  <si>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</si>
  <si>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</si>
  <si>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</si>
  <si>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</si>
  <si>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</si>
  <si>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</si>
  <si>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</si>
  <si>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</si>
  <si>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</si>
  <si>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</si>
  <si>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</si>
  <si>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</si>
  <si>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</si>
  <si>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</si>
  <si>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</si>
  <si>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</si>
  <si>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</si>
  <si>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</si>
  <si>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</si>
  <si>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</si>
  <si>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</si>
  <si>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</si>
  <si>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</si>
  <si>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</si>
  <si>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</si>
  <si>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</si>
  <si>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</si>
  <si>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</si>
  <si>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</si>
  <si>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</si>
  <si>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</si>
  <si>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</si>
  <si>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</si>
  <si>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</si>
  <si>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</si>
  <si>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</si>
  <si>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</si>
  <si>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</si>
  <si>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</si>
  <si>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</si>
  <si>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</si>
  <si>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</si>
  <si>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</si>
  <si>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</si>
  <si>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</si>
  <si>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</si>
  <si>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</si>
  <si>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</si>
  <si>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</si>
  <si>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</si>
  <si>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</si>
  <si>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</si>
  <si>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</si>
  <si>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</si>
  <si>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</si>
  <si>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</si>
  <si>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</si>
  <si>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</si>
  <si>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</si>
  <si>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</si>
  <si>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</si>
  <si>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</si>
  <si>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</si>
  <si>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5410</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</si>
  <si>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</si>
  <si>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</si>
  <si>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</si>
  <si>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</si>
  <si>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</si>
  <si>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</si>
  <si>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</si>
  <si>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</si>
  <si>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</si>
  <si>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</si>
  <si>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</si>
  <si>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</si>
  <si>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</si>
  <si>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</si>
  <si>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</si>
  <si>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</si>
  <si>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</si>
  <si>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</si>
  <si>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</si>
  <si>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</si>
  <si>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</si>
  <si>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</si>
  <si>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</si>
  <si>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</si>
  <si>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</si>
  <si>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</si>
  <si>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</si>
  <si>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</si>
  <si>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</si>
  <si>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</si>
  <si>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</si>
  <si>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</si>
  <si>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</si>
  <si>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</si>
  <si>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</si>
  <si>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</si>
  <si>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</si>
  <si>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</si>
  <si>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</si>
  <si>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</si>
  <si>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</si>
  <si>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</si>
  <si>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</si>
  <si>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</si>
  <si>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</si>
  <si>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</si>
  <si>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</si>
  <si>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</si>
  <si>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</si>
  <si>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</si>
  <si>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</si>
  <si>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</si>
  <si>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</si>
  <si>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</si>
  <si>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</si>
  <si>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</si>
  <si>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</si>
  <si>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</si>
  <si>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</si>
  <si>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</si>
  <si>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</si>
  <si>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</si>
  <si>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</si>
  <si>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</si>
  <si>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</si>
  <si>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</si>
  <si>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</si>
  <si>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</si>
  <si>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</si>
  <si>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</si>
  <si>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</si>
  <si>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</si>
  <si>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</si>
  <si>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</si>
  <si>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</si>
  <si>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</si>
  <si>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</si>
  <si>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</si>
  <si>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</si>
  <si>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</si>
  <si>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</si>
  <si>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</si>
  <si>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</si>
  <si>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</si>
  <si>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</si>
  <si>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</si>
  <si>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</si>
  <si>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</si>
  <si>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</si>
  <si>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</si>
  <si>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</si>
  <si>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</si>
  <si>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</si>
  <si>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</si>
  <si>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</si>
  <si>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</si>
  <si>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</si>
  <si>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</si>
  <si>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</si>
  <si>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</si>
  <si>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</si>
  <si>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</si>
  <si>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</si>
  <si>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</si>
  <si>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</si>
  <si>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</si>
  <si>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</si>
  <si>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</si>
  <si>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</si>
  <si>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</si>
  <si>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</si>
  <si>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</si>
  <si>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</si>
  <si>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</si>
  <si>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</si>
  <si>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</si>
  <si>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</si>
  <si>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</si>
  <si>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</si>
  <si>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</si>
  <si>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</si>
  <si>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</si>
  <si>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</si>
  <si>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</si>
  <si>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</si>
  <si>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</si>
  <si>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</si>
  <si>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</si>
  <si>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</si>
  <si>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</si>
  <si>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</si>
  <si>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</si>
  <si>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</si>
  <si>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</si>
  <si>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</si>
  <si>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</si>
  <si>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</si>
  <si>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</si>
  <si>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</si>
  <si>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</si>
  <si>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</si>
  <si>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</si>
  <si>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</si>
  <si>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</si>
  <si>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</si>
  <si>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</si>
  <si>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</si>
  <si>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</si>
  <si>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</si>
  <si>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</si>
  <si>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</si>
  <si>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</si>
  <si>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</si>
  <si>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</si>
  <si>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</si>
  <si>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</si>
  <si>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</si>
  <si>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</si>
  <si>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</si>
  <si>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</si>
  <si>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</si>
  <si>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</si>
  <si>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</si>
  <si>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</si>
  <si>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</si>
  <si>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</si>
  <si>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</si>
  <si>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</si>
  <si>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</si>
  <si>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</si>
  <si>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</si>
  <si>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</si>
  <si>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</si>
  <si>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</si>
  <si>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</si>
  <si>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</si>
  <si>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</si>
  <si>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</si>
  <si>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</si>
  <si>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</si>
  <si>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</si>
  <si>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</si>
  <si>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</si>
  <si>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</si>
  <si>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</si>
  <si>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</si>
  <si>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</si>
  <si>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</si>
  <si>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</si>
  <si>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</si>
  <si>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Has the vessel been subjected to unannounced drug and alcohol testing at least once every year (not exceeding 18 months between two consecutive tests) by an external organisation?</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</si>
  <si>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</si>
  <si>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</si>
  <si>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</si>
  <si>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</si>
  <si>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</si>
  <si>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</si>
  <si>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</si>
  <si>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</si>
  <si>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</si>
  <si>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</si>
  <si>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</si>
  <si>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</si>
  <si>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</si>
  <si>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9421.1</t>
  </si>
  <si>
    <t>9421.2</t>
  </si>
  <si>
    <t>9421.3</t>
  </si>
  <si>
    <t>9421.4</t>
  </si>
  <si>
    <t>9421.5</t>
  </si>
  <si>
    <t>9421.6</t>
  </si>
  <si>
    <t>9421.7</t>
  </si>
  <si>
    <t>9421.8</t>
  </si>
  <si>
    <t>9421</t>
  </si>
  <si>
    <t>ISO Certification</t>
  </si>
  <si>
    <t>Is the ship certified for the latest edition of ISO 9001 (quality management systems)?</t>
  </si>
  <si>
    <t>Is the ship certified for the latest edition of ISO 14001 (environmental management systems)?</t>
  </si>
  <si>
    <t>Is the ship certified for the latest edition of ISO 22301 (societal security – business continuity management systems)?</t>
  </si>
  <si>
    <t>Is the ship certified for the latest edition of ISO 27001 (information security management systems)?</t>
  </si>
  <si>
    <t>Is the ship certified for the latest edition of ISO 45001 (occupational health and safety management systems)?</t>
  </si>
  <si>
    <t>Is the ship certified for the latest edition of ISO 50001 (energy management systems)?</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</si>
  <si>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</si>
  <si>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</si>
  <si>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</si>
  <si>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</si>
  <si>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</si>
  <si>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</si>
  <si>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</si>
  <si>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</si>
  <si>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</si>
  <si>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</si>
  <si>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</si>
  <si>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</si>
  <si>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</si>
  <si>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</si>
  <si>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</si>
  <si>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</si>
  <si>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</si>
  <si>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</si>
  <si>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</si>
  <si>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</si>
  <si>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</si>
  <si>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</si>
  <si>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</si>
  <si>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</si>
  <si>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</si>
  <si>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</si>
  <si>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</si>
  <si>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</si>
  <si>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</si>
  <si>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</si>
  <si>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</si>
  <si>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</si>
  <si>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</si>
  <si>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</si>
  <si>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</si>
  <si>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</si>
  <si>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</si>
  <si>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</si>
  <si>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</si>
  <si>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</si>
  <si>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</si>
  <si>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</si>
  <si>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</si>
  <si>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</si>
  <si>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</si>
  <si>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</si>
  <si>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</si>
  <si>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</si>
  <si>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</si>
  <si>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</si>
  <si>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</si>
  <si>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</si>
  <si>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</si>
  <si>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</si>
  <si>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</si>
  <si>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</si>
  <si>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</si>
  <si>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Are any tanks intended for fuel-oil or other substances, with a minimum capacity of 20m³, constructed at least B/15 or 2 metres above the keel level ?</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</si>
  <si>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</si>
  <si>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</si>
  <si>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</si>
  <si>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</si>
  <si>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</si>
  <si>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</si>
  <si>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</si>
  <si>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</si>
  <si>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</si>
  <si>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</si>
  <si>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</si>
  <si>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</si>
  <si>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</si>
  <si>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Are non-conformities, accidents and hazardous occurrences reported to the office?</t>
  </si>
  <si>
    <t>Is an annual technical report made by the Company's superintendent?</t>
  </si>
  <si>
    <r>
      <t>Alternative for 1300.1</t>
    </r>
    <r>
      <rPr>
        <u/>
        <sz val="16"/>
        <rFont val="Arial"/>
        <family val="2"/>
      </rPr>
      <t>:</t>
    </r>
    <r>
      <rPr>
        <sz val="16"/>
        <rFont val="Arial"/>
        <family val="2"/>
      </rPr>
      <t xml:space="preserve"> sufficient number of air cylinders for the sole purpose of safety drills.</t>
    </r>
  </si>
  <si>
    <t>Does the vessel have access to contingency plans and related information in a non-electronic form that need to be followed in the event of a cyber attack?</t>
  </si>
  <si>
    <t>Is vessel arranged with dedicated slop tanks?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</si>
  <si>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</si>
  <si>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</si>
  <si>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</si>
  <si>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</si>
  <si>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Is the commingling of two different bunkers (even of the same grade of fuel) prohibited?</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</si>
  <si>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</si>
  <si>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</si>
  <si>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</si>
  <si>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</si>
  <si>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</si>
  <si>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</si>
  <si>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</si>
  <si>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</si>
  <si>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</si>
  <si>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</si>
  <si>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</si>
  <si>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</si>
  <si>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</si>
  <si>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</si>
  <si>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</si>
  <si>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</si>
  <si>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</si>
  <si>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</si>
  <si>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</si>
  <si>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</si>
  <si>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</si>
  <si>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</si>
  <si>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</si>
  <si>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</si>
  <si>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</si>
  <si>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</si>
  <si>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</si>
  <si>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</si>
  <si>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</si>
  <si>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</si>
  <si>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A</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</si>
  <si>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</si>
  <si>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</si>
  <si>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</si>
  <si>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</si>
  <si>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</si>
  <si>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</si>
  <si>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</si>
  <si>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</si>
  <si>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</si>
  <si>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</si>
  <si>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</si>
  <si>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</si>
  <si>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</si>
  <si>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</si>
  <si>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</si>
  <si>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</si>
  <si>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5821.9 is an alternative to 5821.1 - 5821.19 (all the above)</t>
  </si>
  <si>
    <t>Does the ship have in operation a Class-approved equipment that ensures that the oil content of the bilge water effluent without dilution does not exceed 5 parts per million?</t>
  </si>
  <si>
    <t>5500.10</t>
  </si>
  <si>
    <t>5900.14</t>
  </si>
  <si>
    <t>Is a software tool used to support the IHM maintenance process, for example, for the collection of Material Declarations (MDs) &amp; SDoCs for all purchased items that fall into the scope of IHM Part I?</t>
  </si>
  <si>
    <t>Does the company MS specify a safe-maximum percentage fill for bunker tanks? (max. limit 90%)</t>
  </si>
  <si>
    <t>Sewage Treatment Plant; Effluent Sampling/Monitoring; Causal awareness</t>
  </si>
  <si>
    <t>5500.15</t>
  </si>
  <si>
    <t>5500.16</t>
  </si>
  <si>
    <t>5500.17</t>
  </si>
  <si>
    <t>Discharge at port and at sea</t>
  </si>
  <si>
    <t>5500.11</t>
  </si>
  <si>
    <t>M/RR</t>
  </si>
  <si>
    <t>7500.12</t>
  </si>
  <si>
    <t>Environmental Requirements during the Voyage</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</si>
  <si>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</si>
  <si>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</si>
  <si>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</si>
  <si>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</si>
  <si>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</si>
  <si>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5200.44</t>
  </si>
  <si>
    <t>CHECKLIST - BASIC CRITERIA - SHIP SURVEY - CHEMICAL TANKER - VERSION 2025</t>
  </si>
  <si>
    <t>CHECKLIST - RANKING CRITERIA - SHIP SURVEY - CHEMICAL TANKER - VERSION 2025</t>
  </si>
  <si>
    <t>CHECKLIST - RANKING CRITERIA - SURVEY - CHEMICAL TANKER - VERSION 2025</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</si>
  <si>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</si>
  <si>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</si>
  <si>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</si>
  <si>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</si>
  <si>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</si>
  <si>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</si>
  <si>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</si>
  <si>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</si>
  <si>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</si>
  <si>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</si>
  <si>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</si>
  <si>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</si>
  <si>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</si>
  <si>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Does the ship consider during near-miss investigations, fatigue as one of the factors causing the incident?</t>
  </si>
  <si>
    <r>
      <t xml:space="preserve">Alternative to 2120.2: 
</t>
    </r>
    <r>
      <rPr>
        <sz val="16"/>
        <rFont val="Arial"/>
        <family val="2"/>
      </rPr>
      <t>Vessel has been designed not to carry any Ballast Water ( no Ballast Tanks available onboard )</t>
    </r>
  </si>
  <si>
    <t>M/RN</t>
  </si>
  <si>
    <t>Are there cadets currently onboard or has there been any in the last 6 months ?</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</si>
  <si>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</si>
  <si>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R5500.15-16 alternative to R5500.2 &amp; R5500.3:</t>
  </si>
  <si>
    <t>Does the voyage plan ( checklist ) include when discharge of Annex II cargo-tank washing-residue is not allowed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</si>
</sst>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164" formatCode="&quot;Minimum ranking score required for element 5410 = &quot;0#"/>
    <numFmt numFmtId="165" formatCode="&quot;Minimum ranking score required for element 5421 = &quot;0#"/>
    <numFmt numFmtId="166" formatCode="&quot;Minimum ranking score required for element 5430 = &quot;0#"/>
    <numFmt numFmtId="169" formatCode="&quot;Minimum ranking score required for element 5460 = &quot;0#"/>
    <numFmt numFmtId="172" formatCode="&quot;Minimum ranking score required for element 6400 = &quot;#"/>
    <numFmt numFmtId="173" formatCode="&quot;Minimum ranking score required for element 1200 = &quot;0"/>
    <numFmt numFmtId="174" formatCode="&quot;Minimum ranking score required for element 1300 = &quot;0"/>
    <numFmt numFmtId="175" formatCode="&quot;Minimum ranking score required for element 1400 = &quot;0"/>
    <numFmt numFmtId="176" formatCode="&quot;Minimum ranking score required for element 1500 = &quot;0"/>
    <numFmt numFmtId="177" formatCode="&quot;Minimum ranking score required for element 1600 = &quot;0"/>
    <numFmt numFmtId="178" formatCode="&quot;Minimum ranking score required for element 2100 = &quot;0"/>
    <numFmt numFmtId="179" formatCode="&quot;Minimum ranking score required for element 2300 = &quot;0"/>
    <numFmt numFmtId="180" formatCode="&quot;Minimum ranking score required for element 3100 = &quot;0"/>
    <numFmt numFmtId="181" formatCode="&quot;Minimum ranking score required for element 3200 = &quot;0"/>
    <numFmt numFmtId="182" formatCode="&quot;Minimum ranking score required for element 4100 = &quot;0"/>
    <numFmt numFmtId="183" formatCode="&quot;Minimum ranking score required for element 5200 = &quot;0"/>
    <numFmt numFmtId="184" formatCode="&quot;Minimum ranking score required for element 5700 = &quot;0"/>
    <numFmt numFmtId="185" formatCode="&quot;Minimum ranking score required for element 6100 = &quot;0"/>
    <numFmt numFmtId="186" formatCode="&quot;Minimum ranking score required for element 6200 = &quot;0"/>
    <numFmt numFmtId="187" formatCode="&quot;Minimum ranking score required for element 6300 = &quot;0"/>
    <numFmt numFmtId="189" formatCode="&quot;Minimum ranking score required for element 7200 = &quot;0"/>
    <numFmt numFmtId="190" formatCode="&quot;Minimum ranking score required for element 7300 = &quot;0"/>
    <numFmt numFmtId="191" formatCode="&quot;Minimum ranking score required for element 7400 = &quot;0"/>
    <numFmt numFmtId="192" formatCode="&quot;Minimum ranking score required for element 7500 = &quot;0"/>
    <numFmt numFmtId="193" formatCode="&quot;Minimum ranking score required for element 2120 = &quot;0"/>
    <numFmt numFmtId="194" formatCode="&quot;Minimum ranking score required for element 2200 = &quot;0"/>
    <numFmt numFmtId="195" formatCode="&quot;Minimum ranking score required for element 4200 = &quot;0"/>
    <numFmt numFmtId="196" formatCode="&quot;Minimum ranking score required for element 4300 = &quot;0"/>
    <numFmt numFmtId="197" formatCode="&quot;Minimum ranking score required for element 4400 = &quot;0"/>
    <numFmt numFmtId="198" formatCode="&quot;Minimum ranking score required for element 5800 = &quot;0"/>
    <numFmt numFmtId="199" formatCode="&quot;Minimum ranking score required for element 6500 = &quot;0"/>
    <numFmt numFmtId="200" formatCode="&quot;Minimum ranking score required for element 5300 = &quot;0"/>
    <numFmt numFmtId="201" formatCode="0.000"/>
    <numFmt numFmtId="202" formatCode="##&quot; not complied&quot;"/>
    <numFmt numFmtId="206" formatCode="&quot;Minimum ranking score required for element 5810 = &quot;0#"/>
    <numFmt numFmtId="207" formatCode="&quot;Minimum ranking score required for element 5811 = &quot;0#"/>
    <numFmt numFmtId="208" formatCode="&quot;Minimum ranking score required for element 5812 = &quot;0#"/>
    <numFmt numFmtId="209" formatCode="&quot;Minimum ranking score required for element 5420 = &quot;0"/>
    <numFmt numFmtId="210" formatCode="&quot;Minimum ranking score required for element 5820 = &quot;0"/>
    <numFmt numFmtId="211" formatCode="&quot;Minimum ranking score required for element 5821 = &quot;0"/>
    <numFmt numFmtId="212" formatCode="&quot;Minimum ranking score required for element 5822 = &quot;0"/>
    <numFmt numFmtId="213" formatCode="&quot;Minimum ranking score required for element 6110 = &quot;0"/>
    <numFmt numFmtId="214" formatCode="&quot;Minimum ranking score required for element 5900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0" formatCode="&quot;Minimum ranking score required for element 5801 = &quot;0"/>
    <numFmt numFmtId="222" formatCode="&quot;Minimum ranking score required for element 1610 = &quot;0"/>
    <numFmt numFmtId="223" formatCode="0.0"/>
    <numFmt numFmtId="224" formatCode="&quot;Minimum ranking score required for element 1510 = &quot;0"/>
    <numFmt numFmtId="225" formatCode="&quot;Minimum ranking score required for element 1800 = &quot;0"/>
    <numFmt numFmtId="227" formatCode="&quot;Minimum ranking score required for element 5440 = &quot;0"/>
    <numFmt numFmtId="228" formatCode="&quot;Minimum ranking score required for element 3101 = &quot;0"/>
    <numFmt numFmtId="229" formatCode="&quot;Minimum ranking score required for element 9421 = &quot;0"/>
    <numFmt numFmtId="230" formatCode="&quot;Minimum ranking score required for element 5441 = &quot;0"/>
    <numFmt numFmtId="231" formatCode="&quot;Minimum ranking score required for element 5100 = &quot;0"/>
  </numFmts>
  <fonts count="11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sz val="14"/>
      <color indexed="12"/>
      <name val="Arial"/>
      <family val="2"/>
    </font>
    <font>
      <b/>
      <sz val="14"/>
      <color indexed="8"/>
      <name val="Arial"/>
      <family val="2"/>
    </font>
    <font>
      <b/>
      <sz val="14"/>
      <color indexed="52"/>
      <name val="Arial"/>
      <family val="2"/>
    </font>
    <font>
      <b/>
      <sz val="36"/>
      <name val="Arial"/>
      <family val="2"/>
    </font>
    <font>
      <b/>
      <sz val="14"/>
      <color indexed="57"/>
      <name val="Arial"/>
      <family val="2"/>
    </font>
    <font>
      <sz val="14"/>
      <color indexed="57"/>
      <name val="Arial"/>
      <family val="2"/>
    </font>
    <font>
      <b/>
      <sz val="12"/>
      <color indexed="10"/>
      <name val="Arial"/>
      <family val="2"/>
    </font>
    <font>
      <b/>
      <sz val="10"/>
      <name val="Arial"/>
      <family val="2"/>
    </font>
    <font>
      <b/>
      <sz val="18"/>
      <color indexed="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sz val="14"/>
      <color indexed="48"/>
      <name val="Arial"/>
      <family val="2"/>
    </font>
    <font>
      <b/>
      <sz val="16"/>
      <name val="Arial"/>
      <family val="2"/>
    </font>
    <font>
      <b/>
      <sz val="26"/>
      <name val="Arial"/>
      <family val="2"/>
    </font>
    <font>
      <b/>
      <sz val="18"/>
      <name val="Arial"/>
      <family val="2"/>
    </font>
    <font>
      <b/>
      <sz val="10"/>
      <color indexed="10"/>
      <name val="Arial"/>
      <family val="2"/>
    </font>
    <font>
      <sz val="8"/>
      <name val="Arial"/>
      <family val="2"/>
    </font>
    <font>
      <sz val="14"/>
      <color indexed="17"/>
      <name val="Arial"/>
      <family val="2"/>
    </font>
    <font>
      <sz val="10"/>
      <color indexed="17"/>
      <name val="Arial"/>
      <family val="2"/>
    </font>
    <font>
      <sz val="26"/>
      <name val="Arial"/>
      <family val="2"/>
    </font>
    <font>
      <sz val="26"/>
      <color indexed="17"/>
      <name val="Arial"/>
      <family val="2"/>
    </font>
    <font>
      <sz val="10"/>
      <color indexed="17"/>
      <name val="Arial"/>
      <family val="2"/>
    </font>
    <font>
      <sz val="14"/>
      <color indexed="18"/>
      <name val="Arial"/>
      <family val="2"/>
    </font>
    <font>
      <b/>
      <u/>
      <sz val="14"/>
      <color indexed="18"/>
      <name val="Arial"/>
      <family val="2"/>
    </font>
    <font>
      <sz val="10"/>
      <color indexed="18"/>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sz val="16"/>
      <color indexed="8"/>
      <name val="Arial"/>
      <family val="2"/>
    </font>
    <font>
      <b/>
      <sz val="14"/>
      <color indexed="17"/>
      <name val="Arial"/>
      <family val="2"/>
    </font>
    <font>
      <sz val="16"/>
      <color indexed="17"/>
      <name val="Arial"/>
      <family val="2"/>
    </font>
    <font>
      <b/>
      <u/>
      <sz val="18"/>
      <name val="Arial"/>
      <family val="2"/>
    </font>
    <font>
      <i/>
      <sz val="16"/>
      <name val="Arial"/>
      <family val="2"/>
    </font>
    <font>
      <b/>
      <u/>
      <sz val="17"/>
      <name val="Arial"/>
      <family val="2"/>
    </font>
    <font>
      <sz val="17"/>
      <name val="Arial"/>
      <family val="2"/>
    </font>
    <font>
      <sz val="1"/>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5"/>
      <name val="Arial"/>
      <family val="2"/>
    </font>
    <font>
      <b/>
      <sz val="20"/>
      <color indexed="9"/>
      <name val="Arial"/>
      <family val="2"/>
    </font>
    <font>
      <sz val="10"/>
      <color indexed="9"/>
      <name val="Arial"/>
      <family val="2"/>
    </font>
    <font>
      <b/>
      <sz val="16"/>
      <color indexed="9"/>
      <name val="Arial"/>
      <family val="2"/>
    </font>
    <font>
      <b/>
      <sz val="14"/>
      <color indexed="9"/>
      <name val="Arial"/>
      <family val="2"/>
    </font>
    <font>
      <sz val="14"/>
      <name val="Arial"/>
      <family val="2"/>
    </font>
    <font>
      <b/>
      <sz val="22"/>
      <name val="Arial"/>
      <family val="2"/>
    </font>
    <font>
      <b/>
      <u/>
      <sz val="16"/>
      <color indexed="8"/>
      <name val="Arial"/>
      <family val="2"/>
    </font>
    <font>
      <sz val="16"/>
      <color indexed="10"/>
      <name val="Arial"/>
      <family val="2"/>
    </font>
    <font>
      <b/>
      <sz val="16"/>
      <color rgb="FFFF0000"/>
      <name val="Arial"/>
      <family val="2"/>
    </font>
    <font>
      <sz val="16"/>
      <color theme="1"/>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vertAlign val="subscript"/>
      <sz val="16"/>
      <name val="Arial"/>
      <family val="2"/>
    </font>
    <font>
      <sz val="14"/>
      <color rgb="FF339966"/>
      <name val="Arial"/>
      <family val="2"/>
    </font>
    <font>
      <u/>
      <sz val="10"/>
      <color theme="10"/>
      <name val="Arial"/>
      <family val="2"/>
    </font>
    <font>
      <sz val="1"/>
      <color theme="1"/>
      <name val="Calibri"/>
      <family val="2"/>
      <scheme val="minor"/>
    </font>
    <font>
      <sz val="11"/>
      <color rgb="FF333333"/>
      <name val="Calibri"/>
      <family val="2"/>
      <scheme val="minor"/>
    </font>
    <font>
      <b/>
      <sz val="14"/>
      <color theme="0"/>
      <name val="Arial"/>
      <family val="2"/>
    </font>
    <font>
      <b/>
      <sz val="12"/>
      <color theme="0"/>
      <name val="Calibri"/>
      <family val="2"/>
      <scheme val="minor"/>
    </font>
    <font>
      <b/>
      <sz val="12"/>
      <name val="Wingdings"/>
      <charset val="2"/>
    </font>
    <font>
      <b/>
      <u/>
      <sz val="12"/>
      <color rgb="FFFF0000"/>
      <name val="Arial"/>
      <family val="2"/>
    </font>
    <font>
      <sz val="20"/>
      <name val="Arial"/>
      <family val="2"/>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3"/>
        <bgColor indexed="43"/>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20"/>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CCCCFF"/>
        <bgColor indexed="64"/>
      </patternFill>
    </fill>
    <fill>
      <patternFill patternType="solid">
        <fgColor rgb="FF800080"/>
        <bgColor indexed="64"/>
      </patternFill>
    </fill>
  </fills>
  <borders count="1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style="medium">
        <color indexed="64"/>
      </left>
      <right style="medium">
        <color indexed="64"/>
      </right>
      <top/>
      <bottom style="medium">
        <color indexed="10"/>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medium">
        <color indexed="64"/>
      </right>
      <top style="double">
        <color indexed="64"/>
      </top>
      <bottom style="medium">
        <color indexed="10"/>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10"/>
      </left>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thin">
        <color auto="1"/>
      </right>
      <top/>
      <bottom/>
      <diagonal/>
    </border>
    <border>
      <left style="thin">
        <color indexed="64"/>
      </left>
      <right style="thin">
        <color indexed="64"/>
      </right>
      <top style="medium">
        <color indexed="64"/>
      </top>
      <bottom/>
      <diagonal/>
    </border>
  </borders>
  <cellStyleXfs count="59">
    <xf numFmtId="0" fontId="0" fillId="0" borderId="0"/>
    <xf numFmtId="0" fontId="65" fillId="2" borderId="0" applyNumberFormat="0" applyBorder="0" applyAlignment="0" applyProtection="0"/>
    <xf numFmtId="0" fontId="65" fillId="3" borderId="0" applyNumberFormat="0" applyBorder="0" applyAlignment="0" applyProtection="0"/>
    <xf numFmtId="0" fontId="65" fillId="4" borderId="0" applyNumberFormat="0" applyBorder="0" applyAlignment="0" applyProtection="0"/>
    <xf numFmtId="0" fontId="65" fillId="5" borderId="0" applyNumberFormat="0" applyBorder="0" applyAlignment="0" applyProtection="0"/>
    <xf numFmtId="0" fontId="65" fillId="6" borderId="0" applyNumberFormat="0" applyBorder="0" applyAlignment="0" applyProtection="0"/>
    <xf numFmtId="0" fontId="65" fillId="7"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5" borderId="0" applyNumberFormat="0" applyBorder="0" applyAlignment="0" applyProtection="0"/>
    <xf numFmtId="0" fontId="65" fillId="8" borderId="0" applyNumberFormat="0" applyBorder="0" applyAlignment="0" applyProtection="0"/>
    <xf numFmtId="0" fontId="65" fillId="11" borderId="0" applyNumberFormat="0" applyBorder="0" applyAlignment="0" applyProtection="0"/>
    <xf numFmtId="0" fontId="66" fillId="12" borderId="0" applyNumberFormat="0" applyBorder="0" applyAlignment="0" applyProtection="0"/>
    <xf numFmtId="0" fontId="66" fillId="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14" borderId="0" applyNumberFormat="0" applyBorder="0" applyAlignment="0" applyProtection="0"/>
    <xf numFmtId="0" fontId="66" fillId="15"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18" borderId="0" applyNumberFormat="0" applyBorder="0" applyAlignment="0" applyProtection="0"/>
    <xf numFmtId="0" fontId="66" fillId="13" borderId="0" applyNumberFormat="0" applyBorder="0" applyAlignment="0" applyProtection="0"/>
    <xf numFmtId="0" fontId="66" fillId="14" borderId="0" applyNumberFormat="0" applyBorder="0" applyAlignment="0" applyProtection="0"/>
    <xf numFmtId="0" fontId="66" fillId="19"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3" applyNumberFormat="0" applyFill="0" applyAlignment="0" applyProtection="0"/>
    <xf numFmtId="0" fontId="70" fillId="4" borderId="0" applyNumberFormat="0" applyBorder="0" applyAlignment="0" applyProtection="0"/>
    <xf numFmtId="0" fontId="71" fillId="7" borderId="1" applyNumberFormat="0" applyAlignment="0" applyProtection="0"/>
    <xf numFmtId="0" fontId="72" fillId="0" borderId="4" applyNumberFormat="0" applyFill="0" applyAlignment="0" applyProtection="0"/>
    <xf numFmtId="0" fontId="73" fillId="0" borderId="5" applyNumberFormat="0" applyFill="0" applyAlignment="0" applyProtection="0"/>
    <xf numFmtId="0" fontId="74" fillId="0" borderId="6" applyNumberFormat="0" applyFill="0" applyAlignment="0" applyProtection="0"/>
    <xf numFmtId="0" fontId="74" fillId="0" borderId="0" applyNumberFormat="0" applyFill="0" applyBorder="0" applyAlignment="0" applyProtection="0"/>
    <xf numFmtId="0" fontId="75" fillId="22" borderId="0" applyNumberFormat="0" applyBorder="0" applyAlignment="0" applyProtection="0"/>
    <xf numFmtId="0" fontId="5" fillId="23" borderId="7" applyNumberFormat="0" applyFont="0" applyAlignment="0" applyProtection="0"/>
    <xf numFmtId="0" fontId="76" fillId="3" borderId="0" applyNumberFormat="0" applyBorder="0" applyAlignment="0" applyProtection="0"/>
    <xf numFmtId="9" fontId="5" fillId="0" borderId="0" applyFont="0" applyFill="0" applyBorder="0" applyAlignment="0" applyProtection="0"/>
    <xf numFmtId="0" fontId="77" fillId="0" borderId="0" applyNumberFormat="0" applyFill="0" applyBorder="0" applyAlignment="0" applyProtection="0"/>
    <xf numFmtId="0" fontId="78" fillId="0" borderId="9" applyNumberFormat="0" applyFill="0" applyAlignment="0" applyProtection="0"/>
    <xf numFmtId="0" fontId="79" fillId="20" borderId="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0" fillId="0" borderId="0"/>
    <xf numFmtId="0" fontId="4" fillId="0" borderId="0"/>
    <xf numFmtId="9" fontId="4" fillId="0" borderId="0" applyFont="0" applyFill="0" applyBorder="0" applyAlignment="0" applyProtection="0"/>
    <xf numFmtId="0" fontId="106"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110"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245">
    <xf numFmtId="0" fontId="0" fillId="0" borderId="0" xfId="0"/>
    <xf numFmtId="0" fontId="9" fillId="0" borderId="10" xfId="0" applyFont="1" applyBorder="1" applyAlignment="1">
      <alignment horizontal="center" textRotation="90"/>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0" fillId="0" borderId="13" xfId="0" applyBorder="1"/>
    <xf numFmtId="0" fontId="0" fillId="0" borderId="0" xfId="0" applyAlignment="1">
      <alignment vertical="center"/>
    </xf>
    <xf numFmtId="0" fontId="6" fillId="0" borderId="10" xfId="0" applyFont="1" applyBorder="1" applyAlignment="1">
      <alignment horizontal="center" vertical="center" textRotation="90"/>
    </xf>
    <xf numFmtId="0" fontId="7" fillId="0" borderId="10" xfId="0" applyFont="1" applyBorder="1" applyAlignment="1">
      <alignment textRotation="90"/>
    </xf>
    <xf numFmtId="0" fontId="8" fillId="0" borderId="14" xfId="0" applyFont="1" applyBorder="1" applyAlignment="1">
      <alignment horizontal="center" textRotation="90"/>
    </xf>
    <xf numFmtId="0" fontId="7" fillId="0" borderId="15" xfId="0" applyFont="1" applyBorder="1" applyAlignment="1">
      <alignment horizontal="center" textRotation="90"/>
    </xf>
    <xf numFmtId="0" fontId="8" fillId="0" borderId="16" xfId="0" applyFont="1" applyBorder="1" applyAlignment="1">
      <alignment horizontal="center" textRotation="90"/>
    </xf>
    <xf numFmtId="0" fontId="7" fillId="0" borderId="10" xfId="0" applyFont="1" applyBorder="1" applyAlignment="1">
      <alignment horizontal="center" textRotation="90"/>
    </xf>
    <xf numFmtId="0" fontId="7" fillId="0" borderId="17" xfId="0" applyFont="1" applyBorder="1" applyAlignment="1">
      <alignment horizontal="center" textRotation="90"/>
    </xf>
    <xf numFmtId="0" fontId="7" fillId="0" borderId="18" xfId="0" applyFont="1" applyBorder="1" applyAlignment="1">
      <alignment horizontal="left" vertical="center"/>
    </xf>
    <xf numFmtId="0" fontId="26" fillId="0" borderId="10" xfId="0" applyFont="1" applyBorder="1" applyAlignment="1">
      <alignment horizontal="center" vertical="center" textRotation="90"/>
    </xf>
    <xf numFmtId="0" fontId="0" fillId="0" borderId="19" xfId="0" applyBorder="1"/>
    <xf numFmtId="0" fontId="6" fillId="0" borderId="20" xfId="0" applyFont="1" applyBorder="1" applyAlignment="1">
      <alignment horizontal="center" vertical="center"/>
    </xf>
    <xf numFmtId="0" fontId="38" fillId="0" borderId="21" xfId="0" applyFont="1" applyBorder="1" applyAlignment="1">
      <alignment horizontal="center"/>
    </xf>
    <xf numFmtId="0" fontId="38" fillId="0" borderId="0" xfId="0" applyFont="1"/>
    <xf numFmtId="0" fontId="0" fillId="0" borderId="22" xfId="0" applyBorder="1"/>
    <xf numFmtId="0" fontId="38" fillId="0" borderId="23" xfId="0" applyFont="1" applyBorder="1" applyAlignment="1">
      <alignment horizontal="center"/>
    </xf>
    <xf numFmtId="0" fontId="38" fillId="0" borderId="19" xfId="0" applyFont="1" applyBorder="1"/>
    <xf numFmtId="0" fontId="0" fillId="0" borderId="24" xfId="0" applyBorder="1"/>
    <xf numFmtId="0" fontId="0" fillId="0" borderId="25" xfId="0" applyBorder="1"/>
    <xf numFmtId="0" fontId="0" fillId="0" borderId="26" xfId="0" applyBorder="1"/>
    <xf numFmtId="0" fontId="22" fillId="0" borderId="16" xfId="0" applyFont="1" applyBorder="1" applyAlignment="1">
      <alignment horizontal="left" vertical="center" wrapText="1" indent="1"/>
    </xf>
    <xf numFmtId="0" fontId="14" fillId="24" borderId="17" xfId="0" applyFont="1" applyFill="1" applyBorder="1" applyAlignment="1">
      <alignment horizontal="center" vertical="center"/>
    </xf>
    <xf numFmtId="0" fontId="14" fillId="24" borderId="10" xfId="0" applyFont="1" applyFill="1" applyBorder="1" applyAlignment="1">
      <alignment horizontal="center" vertical="center"/>
    </xf>
    <xf numFmtId="0" fontId="0" fillId="24" borderId="23" xfId="0" applyFill="1" applyBorder="1" applyAlignment="1">
      <alignment horizontal="left" vertical="center"/>
    </xf>
    <xf numFmtId="0" fontId="14" fillId="24" borderId="10" xfId="0" applyFont="1" applyFill="1" applyBorder="1" applyAlignment="1">
      <alignment vertical="center"/>
    </xf>
    <xf numFmtId="0" fontId="0" fillId="25" borderId="0" xfId="0" applyFill="1" applyAlignment="1">
      <alignment vertical="center"/>
    </xf>
    <xf numFmtId="0" fontId="14" fillId="24" borderId="14" xfId="0" applyFont="1" applyFill="1" applyBorder="1" applyAlignment="1">
      <alignment vertical="center"/>
    </xf>
    <xf numFmtId="0" fontId="14" fillId="24" borderId="15" xfId="0" applyFont="1" applyFill="1" applyBorder="1" applyAlignment="1">
      <alignment vertical="center"/>
    </xf>
    <xf numFmtId="0" fontId="14" fillId="24" borderId="16" xfId="0" applyFont="1" applyFill="1" applyBorder="1" applyAlignment="1">
      <alignment vertical="center"/>
    </xf>
    <xf numFmtId="0" fontId="14" fillId="24" borderId="20" xfId="0" applyFont="1" applyFill="1" applyBorder="1" applyAlignment="1">
      <alignment vertical="center"/>
    </xf>
    <xf numFmtId="0" fontId="0" fillId="24" borderId="20" xfId="0" applyFill="1" applyBorder="1" applyAlignment="1">
      <alignment vertical="center"/>
    </xf>
    <xf numFmtId="0" fontId="17" fillId="24" borderId="20" xfId="0" applyFont="1" applyFill="1" applyBorder="1" applyAlignment="1">
      <alignment vertical="center"/>
    </xf>
    <xf numFmtId="0" fontId="14" fillId="24" borderId="14" xfId="0" applyFont="1" applyFill="1" applyBorder="1" applyAlignment="1">
      <alignment horizontal="center" vertical="center"/>
    </xf>
    <xf numFmtId="0" fontId="14" fillId="24" borderId="15" xfId="0" applyFont="1" applyFill="1" applyBorder="1" applyAlignment="1">
      <alignment horizontal="center" vertical="center"/>
    </xf>
    <xf numFmtId="0" fontId="14" fillId="24" borderId="16" xfId="0" applyFont="1" applyFill="1" applyBorder="1" applyAlignment="1">
      <alignment horizontal="center" vertical="center"/>
    </xf>
    <xf numFmtId="0" fontId="14" fillId="24" borderId="28" xfId="0" applyFont="1" applyFill="1" applyBorder="1" applyAlignment="1">
      <alignment vertical="center"/>
    </xf>
    <xf numFmtId="0" fontId="34" fillId="24" borderId="20" xfId="0" applyFont="1" applyFill="1" applyBorder="1" applyAlignment="1">
      <alignment vertical="center"/>
    </xf>
    <xf numFmtId="0" fontId="14" fillId="24" borderId="20" xfId="0" applyFont="1" applyFill="1" applyBorder="1" applyAlignment="1">
      <alignment horizontal="center" vertical="center"/>
    </xf>
    <xf numFmtId="0" fontId="14" fillId="24" borderId="20" xfId="0" applyFont="1" applyFill="1" applyBorder="1" applyAlignment="1">
      <alignment horizontal="left" vertical="center"/>
    </xf>
    <xf numFmtId="0" fontId="14" fillId="24" borderId="19" xfId="0" applyFont="1" applyFill="1" applyBorder="1" applyAlignment="1">
      <alignment vertical="center"/>
    </xf>
    <xf numFmtId="0" fontId="14" fillId="24" borderId="14" xfId="0" applyFont="1" applyFill="1" applyBorder="1" applyAlignment="1">
      <alignment horizontal="left" vertical="center"/>
    </xf>
    <xf numFmtId="0" fontId="14" fillId="24" borderId="15" xfId="0" applyFont="1" applyFill="1" applyBorder="1" applyAlignment="1">
      <alignment horizontal="left" vertical="center"/>
    </xf>
    <xf numFmtId="0" fontId="14" fillId="24" borderId="16" xfId="0" applyFont="1" applyFill="1" applyBorder="1" applyAlignment="1">
      <alignment horizontal="left" vertical="center"/>
    </xf>
    <xf numFmtId="0" fontId="14" fillId="24" borderId="10" xfId="0" applyFont="1" applyFill="1" applyBorder="1" applyAlignment="1">
      <alignment horizontal="left" vertical="center"/>
    </xf>
    <xf numFmtId="0" fontId="0" fillId="24" borderId="20" xfId="0" applyFill="1" applyBorder="1" applyAlignment="1">
      <alignment horizontal="left" vertical="center"/>
    </xf>
    <xf numFmtId="0" fontId="19" fillId="24" borderId="20" xfId="0" applyFont="1" applyFill="1" applyBorder="1" applyAlignment="1">
      <alignment horizontal="center" vertical="center"/>
    </xf>
    <xf numFmtId="0" fontId="14" fillId="24" borderId="23" xfId="0" applyFont="1" applyFill="1" applyBorder="1" applyAlignment="1">
      <alignment horizontal="center" vertical="center"/>
    </xf>
    <xf numFmtId="0" fontId="8" fillId="24" borderId="20" xfId="0" applyFont="1" applyFill="1" applyBorder="1" applyAlignment="1">
      <alignment horizontal="center" vertical="center"/>
    </xf>
    <xf numFmtId="0" fontId="14" fillId="24" borderId="19" xfId="0" applyFont="1" applyFill="1" applyBorder="1" applyAlignment="1">
      <alignment horizontal="center" vertical="center"/>
    </xf>
    <xf numFmtId="0" fontId="16" fillId="24" borderId="14" xfId="0" applyFont="1" applyFill="1" applyBorder="1" applyAlignment="1">
      <alignment horizontal="center" vertical="center"/>
    </xf>
    <xf numFmtId="0" fontId="16" fillId="24" borderId="15" xfId="0" applyFont="1" applyFill="1" applyBorder="1" applyAlignment="1">
      <alignment horizontal="center" vertical="center"/>
    </xf>
    <xf numFmtId="0" fontId="16" fillId="24" borderId="16" xfId="0" applyFont="1" applyFill="1" applyBorder="1" applyAlignment="1">
      <alignment horizontal="center" vertical="center"/>
    </xf>
    <xf numFmtId="0" fontId="16" fillId="24" borderId="10" xfId="0" applyFont="1" applyFill="1" applyBorder="1" applyAlignment="1">
      <alignment horizontal="center" vertical="center"/>
    </xf>
    <xf numFmtId="0" fontId="16" fillId="24" borderId="15" xfId="0" applyFont="1" applyFill="1" applyBorder="1" applyAlignment="1">
      <alignment horizontal="left" vertical="center"/>
    </xf>
    <xf numFmtId="0" fontId="16" fillId="24" borderId="16" xfId="0" applyFont="1" applyFill="1" applyBorder="1" applyAlignment="1">
      <alignment horizontal="left" vertical="center"/>
    </xf>
    <xf numFmtId="0" fontId="16" fillId="24" borderId="20" xfId="0" applyFont="1" applyFill="1" applyBorder="1" applyAlignment="1">
      <alignment horizontal="left" vertical="center"/>
    </xf>
    <xf numFmtId="0" fontId="14" fillId="24" borderId="19" xfId="0" applyFont="1" applyFill="1" applyBorder="1" applyAlignment="1">
      <alignment horizontal="left" vertical="center"/>
    </xf>
    <xf numFmtId="0" fontId="14" fillId="24" borderId="10" xfId="0" applyFont="1" applyFill="1" applyBorder="1" applyAlignment="1">
      <alignment horizontal="center"/>
    </xf>
    <xf numFmtId="0" fontId="14" fillId="24" borderId="15" xfId="0" applyFont="1" applyFill="1" applyBorder="1" applyAlignment="1">
      <alignment horizontal="center"/>
    </xf>
    <xf numFmtId="0" fontId="0" fillId="24" borderId="20" xfId="0" applyFill="1" applyBorder="1"/>
    <xf numFmtId="0" fontId="14" fillId="24" borderId="16" xfId="0" applyFont="1" applyFill="1" applyBorder="1" applyAlignment="1">
      <alignment horizontal="center"/>
    </xf>
    <xf numFmtId="0" fontId="14" fillId="24" borderId="14" xfId="0" applyFont="1" applyFill="1" applyBorder="1" applyAlignment="1">
      <alignment horizontal="center"/>
    </xf>
    <xf numFmtId="0" fontId="14" fillId="24" borderId="28" xfId="0" applyFont="1" applyFill="1" applyBorder="1" applyAlignment="1">
      <alignment horizontal="center"/>
    </xf>
    <xf numFmtId="0" fontId="0" fillId="26" borderId="0" xfId="0" applyFill="1"/>
    <xf numFmtId="0" fontId="44" fillId="26" borderId="0" xfId="0" applyFont="1" applyFill="1"/>
    <xf numFmtId="0" fontId="0" fillId="0" borderId="36" xfId="0" applyBorder="1"/>
    <xf numFmtId="0" fontId="39" fillId="0" borderId="20" xfId="0" applyFont="1" applyBorder="1"/>
    <xf numFmtId="0" fontId="0" fillId="0" borderId="20" xfId="0" applyBorder="1"/>
    <xf numFmtId="0" fontId="33" fillId="24" borderId="37" xfId="0" applyFont="1" applyFill="1" applyBorder="1" applyAlignment="1" applyProtection="1">
      <alignment horizontal="center" vertical="center"/>
      <protection locked="0"/>
    </xf>
    <xf numFmtId="0" fontId="15" fillId="0" borderId="18" xfId="0" applyFont="1" applyBorder="1" applyAlignment="1">
      <alignment horizontal="center" vertical="center"/>
    </xf>
    <xf numFmtId="0" fontId="15" fillId="0" borderId="38" xfId="0" applyFont="1" applyBorder="1" applyAlignment="1">
      <alignment horizontal="center" vertical="center"/>
    </xf>
    <xf numFmtId="0" fontId="33" fillId="0" borderId="37" xfId="0" applyFont="1" applyBorder="1" applyAlignment="1">
      <alignment horizontal="center" vertical="center"/>
    </xf>
    <xf numFmtId="0" fontId="15" fillId="0" borderId="39" xfId="0" applyFont="1" applyBorder="1" applyAlignment="1">
      <alignment horizontal="center" vertical="center"/>
    </xf>
    <xf numFmtId="0" fontId="15" fillId="0" borderId="37" xfId="0" applyFont="1" applyBorder="1" applyAlignment="1">
      <alignment horizontal="center" vertical="center"/>
    </xf>
    <xf numFmtId="0" fontId="6" fillId="24" borderId="18" xfId="0" applyFont="1" applyFill="1" applyBorder="1" applyAlignment="1" applyProtection="1">
      <alignment horizontal="center" vertical="center"/>
      <protection locked="0"/>
    </xf>
    <xf numFmtId="0" fontId="14" fillId="0" borderId="36" xfId="0" applyFont="1" applyBorder="1" applyAlignment="1">
      <alignment horizontal="center" vertical="center"/>
    </xf>
    <xf numFmtId="0" fontId="14" fillId="0" borderId="39" xfId="0" applyFont="1" applyBorder="1" applyAlignment="1">
      <alignment horizontal="center" vertical="center"/>
    </xf>
    <xf numFmtId="0" fontId="6" fillId="0" borderId="40" xfId="0" applyFont="1" applyBorder="1" applyAlignment="1">
      <alignment horizontal="left" vertical="center"/>
    </xf>
    <xf numFmtId="0" fontId="33" fillId="0" borderId="37" xfId="0" applyFont="1" applyBorder="1" applyAlignment="1">
      <alignment vertical="center"/>
    </xf>
    <xf numFmtId="0" fontId="11" fillId="0" borderId="0" xfId="0" applyFont="1" applyAlignment="1">
      <alignment vertical="center"/>
    </xf>
    <xf numFmtId="0" fontId="6" fillId="0" borderId="37" xfId="0" applyFont="1" applyBorder="1" applyAlignment="1">
      <alignment horizontal="left" vertical="center"/>
    </xf>
    <xf numFmtId="0" fontId="6" fillId="0" borderId="18" xfId="0" applyFont="1" applyBorder="1" applyAlignment="1">
      <alignment horizontal="center" vertical="center"/>
    </xf>
    <xf numFmtId="0" fontId="0" fillId="0" borderId="0" xfId="0" applyAlignment="1">
      <alignment vertical="center" wrapText="1"/>
    </xf>
    <xf numFmtId="0" fontId="6" fillId="0" borderId="18" xfId="0" applyFont="1" applyBorder="1" applyAlignment="1">
      <alignment horizontal="left" vertical="center"/>
    </xf>
    <xf numFmtId="0" fontId="6" fillId="0" borderId="37" xfId="0" applyFont="1" applyBorder="1" applyAlignment="1">
      <alignment vertical="center"/>
    </xf>
    <xf numFmtId="0" fontId="10" fillId="0" borderId="0" xfId="0" applyFont="1" applyAlignment="1">
      <alignment horizontal="center" vertical="center"/>
    </xf>
    <xf numFmtId="0" fontId="0" fillId="0" borderId="36" xfId="0" applyBorder="1" applyAlignment="1">
      <alignment vertical="center"/>
    </xf>
    <xf numFmtId="0" fontId="0" fillId="0" borderId="0" xfId="0" applyAlignment="1">
      <alignment horizontal="left" vertical="center" wrapText="1" indent="1"/>
    </xf>
    <xf numFmtId="0" fontId="0" fillId="26" borderId="0" xfId="0" applyFill="1" applyAlignment="1">
      <alignment vertical="center"/>
    </xf>
    <xf numFmtId="0" fontId="6" fillId="0" borderId="23" xfId="0" applyFont="1" applyBorder="1" applyAlignment="1">
      <alignment horizontal="center" vertical="center" textRotation="90"/>
    </xf>
    <xf numFmtId="0" fontId="6" fillId="0" borderId="20" xfId="0" applyFont="1" applyBorder="1" applyAlignment="1">
      <alignment horizontal="right" vertical="center" textRotation="90" wrapText="1"/>
    </xf>
    <xf numFmtId="0" fontId="28" fillId="24" borderId="16" xfId="0" applyFont="1" applyFill="1" applyBorder="1" applyAlignment="1">
      <alignment horizontal="center"/>
    </xf>
    <xf numFmtId="0" fontId="28" fillId="24" borderId="14" xfId="0" applyFont="1" applyFill="1" applyBorder="1" applyAlignment="1">
      <alignment horizontal="center"/>
    </xf>
    <xf numFmtId="0" fontId="28" fillId="24" borderId="10" xfId="0" applyFont="1" applyFill="1" applyBorder="1" applyAlignment="1">
      <alignment horizontal="center"/>
    </xf>
    <xf numFmtId="0" fontId="28" fillId="24" borderId="19" xfId="0" applyFont="1" applyFill="1" applyBorder="1" applyAlignment="1">
      <alignment horizontal="center"/>
    </xf>
    <xf numFmtId="0" fontId="28" fillId="24" borderId="28" xfId="0" applyFont="1" applyFill="1" applyBorder="1" applyAlignment="1">
      <alignment horizontal="center"/>
    </xf>
    <xf numFmtId="0" fontId="14" fillId="24" borderId="19" xfId="0" applyFont="1" applyFill="1" applyBorder="1" applyAlignment="1">
      <alignment horizontal="center"/>
    </xf>
    <xf numFmtId="0" fontId="14" fillId="24" borderId="17" xfId="0" applyFont="1" applyFill="1" applyBorder="1" applyAlignment="1">
      <alignment horizontal="center"/>
    </xf>
    <xf numFmtId="0" fontId="28" fillId="24" borderId="17" xfId="0" applyFont="1" applyFill="1" applyBorder="1" applyAlignment="1">
      <alignment horizontal="center"/>
    </xf>
    <xf numFmtId="0" fontId="28" fillId="24" borderId="14" xfId="0" applyFont="1" applyFill="1" applyBorder="1" applyAlignment="1">
      <alignment horizontal="center" vertical="center"/>
    </xf>
    <xf numFmtId="0" fontId="28" fillId="24" borderId="16" xfId="0" applyFont="1" applyFill="1" applyBorder="1" applyAlignment="1">
      <alignment horizontal="center" vertical="center"/>
    </xf>
    <xf numFmtId="0" fontId="29" fillId="24" borderId="14" xfId="0" applyFont="1" applyFill="1" applyBorder="1" applyAlignment="1">
      <alignment horizontal="center" vertical="center"/>
    </xf>
    <xf numFmtId="0" fontId="29" fillId="24" borderId="16" xfId="0" applyFont="1" applyFill="1" applyBorder="1" applyAlignment="1">
      <alignment horizontal="center" vertical="center"/>
    </xf>
    <xf numFmtId="0" fontId="29" fillId="24" borderId="19" xfId="0" applyFont="1" applyFill="1" applyBorder="1" applyAlignment="1">
      <alignment horizontal="center" vertical="center"/>
    </xf>
    <xf numFmtId="0" fontId="29" fillId="24" borderId="10" xfId="0" applyFont="1" applyFill="1" applyBorder="1" applyAlignment="1">
      <alignment horizontal="center" vertical="center"/>
    </xf>
    <xf numFmtId="0" fontId="14" fillId="24" borderId="31" xfId="0" applyFont="1" applyFill="1" applyBorder="1" applyAlignment="1">
      <alignment horizontal="center" vertical="center"/>
    </xf>
    <xf numFmtId="0" fontId="11" fillId="0" borderId="18" xfId="0" applyFont="1" applyBorder="1" applyAlignment="1">
      <alignment vertical="center"/>
    </xf>
    <xf numFmtId="0" fontId="30" fillId="26" borderId="0" xfId="0" applyFont="1" applyFill="1" applyAlignment="1">
      <alignment horizontal="center" vertical="center"/>
    </xf>
    <xf numFmtId="0" fontId="30" fillId="0" borderId="0" xfId="0" applyFont="1" applyAlignment="1">
      <alignment horizontal="center" vertical="center"/>
    </xf>
    <xf numFmtId="0" fontId="15" fillId="0" borderId="40" xfId="0" applyFont="1" applyBorder="1" applyAlignment="1">
      <alignment horizontal="center" vertical="center"/>
    </xf>
    <xf numFmtId="0" fontId="15" fillId="25" borderId="37" xfId="0" applyFont="1" applyFill="1" applyBorder="1" applyAlignment="1">
      <alignment horizontal="center" vertical="center"/>
    </xf>
    <xf numFmtId="0" fontId="15" fillId="25" borderId="18" xfId="0" applyFont="1" applyFill="1" applyBorder="1" applyAlignment="1">
      <alignment horizontal="center" vertical="center"/>
    </xf>
    <xf numFmtId="0" fontId="15" fillId="25" borderId="38" xfId="0" applyFont="1" applyFill="1" applyBorder="1" applyAlignment="1">
      <alignment horizontal="center" vertical="center"/>
    </xf>
    <xf numFmtId="0" fontId="33" fillId="24" borderId="37" xfId="0" applyFont="1" applyFill="1" applyBorder="1" applyAlignment="1">
      <alignment horizontal="center" vertical="center"/>
    </xf>
    <xf numFmtId="0" fontId="33" fillId="24" borderId="18" xfId="0" applyFont="1" applyFill="1" applyBorder="1" applyAlignment="1">
      <alignment horizontal="center" vertical="center"/>
    </xf>
    <xf numFmtId="0" fontId="6" fillId="24" borderId="37" xfId="0" applyFont="1" applyFill="1" applyBorder="1" applyAlignment="1" applyProtection="1">
      <alignment horizontal="center" vertical="center"/>
      <protection locked="0"/>
    </xf>
    <xf numFmtId="0" fontId="6" fillId="24" borderId="37" xfId="0" applyFont="1" applyFill="1" applyBorder="1" applyAlignment="1">
      <alignment horizontal="center" vertical="center"/>
    </xf>
    <xf numFmtId="0" fontId="6" fillId="0" borderId="43" xfId="0" applyFont="1" applyBorder="1" applyAlignment="1">
      <alignment horizontal="left" vertical="center"/>
    </xf>
    <xf numFmtId="0" fontId="6" fillId="0" borderId="44" xfId="0" applyFont="1" applyBorder="1" applyAlignment="1">
      <alignment horizontal="left" vertical="center"/>
    </xf>
    <xf numFmtId="0" fontId="6" fillId="0" borderId="45" xfId="0" applyFont="1" applyBorder="1" applyAlignment="1">
      <alignment horizontal="left" vertical="center"/>
    </xf>
    <xf numFmtId="0" fontId="6" fillId="0" borderId="42" xfId="0" applyFont="1" applyBorder="1" applyAlignment="1">
      <alignment horizontal="left" vertical="center"/>
    </xf>
    <xf numFmtId="0" fontId="6" fillId="0" borderId="36" xfId="0" applyFont="1" applyBorder="1" applyAlignment="1">
      <alignment horizontal="left" vertical="center"/>
    </xf>
    <xf numFmtId="0" fontId="0" fillId="0" borderId="18" xfId="0" applyBorder="1" applyAlignment="1">
      <alignment horizontal="center"/>
    </xf>
    <xf numFmtId="0" fontId="35" fillId="0" borderId="23" xfId="0" applyFont="1" applyBorder="1" applyAlignment="1">
      <alignment horizontal="left" vertical="center"/>
    </xf>
    <xf numFmtId="0" fontId="35" fillId="0" borderId="19" xfId="0" applyFont="1" applyBorder="1" applyAlignment="1">
      <alignment horizontal="left" vertical="center"/>
    </xf>
    <xf numFmtId="0" fontId="46" fillId="26" borderId="0" xfId="0" applyFont="1" applyFill="1"/>
    <xf numFmtId="0" fontId="47" fillId="26" borderId="0" xfId="0" applyFont="1" applyFill="1"/>
    <xf numFmtId="0" fontId="45" fillId="26" borderId="0" xfId="0" applyFont="1" applyFill="1"/>
    <xf numFmtId="0" fontId="35" fillId="0" borderId="23" xfId="0" applyFont="1" applyBorder="1" applyAlignment="1">
      <alignment vertical="center"/>
    </xf>
    <xf numFmtId="0" fontId="13" fillId="0" borderId="22" xfId="0" applyFont="1" applyBorder="1" applyAlignment="1">
      <alignment horizontal="left" vertical="center" wrapText="1"/>
    </xf>
    <xf numFmtId="0" fontId="13" fillId="0" borderId="22" xfId="0" applyFont="1" applyBorder="1" applyAlignment="1">
      <alignment vertical="center"/>
    </xf>
    <xf numFmtId="0" fontId="13" fillId="0" borderId="47" xfId="0" applyFont="1" applyBorder="1" applyAlignment="1">
      <alignment vertical="center"/>
    </xf>
    <xf numFmtId="0" fontId="13" fillId="0" borderId="47" xfId="0" applyFont="1" applyBorder="1" applyAlignment="1">
      <alignment horizontal="left" vertical="center" wrapText="1"/>
    </xf>
    <xf numFmtId="0" fontId="13" fillId="0" borderId="46" xfId="0" applyFont="1" applyBorder="1" applyAlignment="1">
      <alignment vertical="center"/>
    </xf>
    <xf numFmtId="0" fontId="13" fillId="0" borderId="47" xfId="0" applyFont="1" applyBorder="1" applyAlignment="1">
      <alignment vertical="center" wrapText="1"/>
    </xf>
    <xf numFmtId="0" fontId="13" fillId="0" borderId="22" xfId="0" applyFont="1" applyBorder="1" applyAlignment="1">
      <alignment horizontal="left" vertical="center"/>
    </xf>
    <xf numFmtId="0" fontId="13" fillId="0" borderId="46" xfId="0" applyFont="1" applyBorder="1" applyAlignment="1">
      <alignment horizontal="left" vertical="center" wrapText="1"/>
    </xf>
    <xf numFmtId="0" fontId="35" fillId="0" borderId="10" xfId="0" applyFont="1" applyBorder="1" applyAlignment="1">
      <alignment vertical="center"/>
    </xf>
    <xf numFmtId="0" fontId="13" fillId="0" borderId="39" xfId="0" applyFont="1" applyBorder="1" applyAlignment="1">
      <alignment horizontal="left" vertical="center" wrapText="1"/>
    </xf>
    <xf numFmtId="0" fontId="13" fillId="0" borderId="18" xfId="0" applyFont="1" applyBorder="1" applyAlignment="1">
      <alignment vertical="center" wrapText="1"/>
    </xf>
    <xf numFmtId="0" fontId="13" fillId="0" borderId="40" xfId="0" applyFont="1" applyBorder="1" applyAlignment="1">
      <alignment vertical="center" wrapText="1"/>
    </xf>
    <xf numFmtId="0" fontId="13" fillId="0" borderId="22" xfId="0" applyFont="1" applyBorder="1" applyAlignment="1">
      <alignment vertical="center" wrapText="1"/>
    </xf>
    <xf numFmtId="0" fontId="13" fillId="0" borderId="46" xfId="0" applyFont="1" applyBorder="1" applyAlignment="1">
      <alignment vertical="center" wrapText="1"/>
    </xf>
    <xf numFmtId="0" fontId="35" fillId="0" borderId="20" xfId="0" applyFont="1" applyBorder="1" applyAlignment="1">
      <alignment vertical="center"/>
    </xf>
    <xf numFmtId="0" fontId="13" fillId="0" borderId="0" xfId="0" applyFont="1" applyAlignment="1">
      <alignment vertical="center" wrapText="1"/>
    </xf>
    <xf numFmtId="0" fontId="35" fillId="0" borderId="19" xfId="0" applyFont="1" applyBorder="1" applyAlignment="1">
      <alignment horizontal="left" vertical="center" wrapText="1"/>
    </xf>
    <xf numFmtId="0" fontId="13" fillId="0" borderId="21" xfId="0" applyFont="1" applyBorder="1" applyAlignment="1">
      <alignment vertical="center" wrapText="1"/>
    </xf>
    <xf numFmtId="0" fontId="35" fillId="0" borderId="20" xfId="0" applyFont="1" applyBorder="1" applyAlignment="1">
      <alignment vertical="center" wrapText="1"/>
    </xf>
    <xf numFmtId="0" fontId="13" fillId="0" borderId="45" xfId="0" applyFont="1" applyBorder="1" applyAlignment="1">
      <alignment vertical="center" wrapText="1"/>
    </xf>
    <xf numFmtId="0" fontId="13" fillId="27" borderId="44" xfId="0" applyFont="1" applyFill="1" applyBorder="1" applyAlignment="1">
      <alignment vertical="center" wrapText="1"/>
    </xf>
    <xf numFmtId="0" fontId="13" fillId="0" borderId="18" xfId="0" applyFont="1" applyBorder="1" applyAlignment="1">
      <alignment vertical="center"/>
    </xf>
    <xf numFmtId="0" fontId="13" fillId="0" borderId="37" xfId="0" applyFont="1" applyBorder="1" applyAlignment="1">
      <alignment vertical="center" wrapText="1"/>
    </xf>
    <xf numFmtId="0" fontId="35" fillId="0" borderId="20" xfId="0" applyFont="1" applyBorder="1" applyAlignment="1">
      <alignment horizontal="left" vertical="center" wrapText="1"/>
    </xf>
    <xf numFmtId="0" fontId="13" fillId="0" borderId="18" xfId="0" applyFont="1" applyBorder="1" applyAlignment="1">
      <alignment horizontal="left" vertical="center" wrapText="1"/>
    </xf>
    <xf numFmtId="0" fontId="13" fillId="0" borderId="42" xfId="0" applyFont="1" applyBorder="1" applyAlignment="1">
      <alignment vertical="center" wrapText="1"/>
    </xf>
    <xf numFmtId="0" fontId="35" fillId="0" borderId="33" xfId="0" applyFont="1" applyBorder="1" applyAlignment="1">
      <alignment vertical="center" wrapText="1"/>
    </xf>
    <xf numFmtId="0" fontId="6" fillId="0" borderId="35" xfId="0" applyFont="1" applyBorder="1" applyAlignment="1">
      <alignment horizontal="left" vertical="center"/>
    </xf>
    <xf numFmtId="0" fontId="13" fillId="0" borderId="46" xfId="0" applyFont="1" applyBorder="1" applyAlignment="1">
      <alignment horizontal="left" vertical="center"/>
    </xf>
    <xf numFmtId="0" fontId="13" fillId="0" borderId="47" xfId="0" applyFont="1" applyBorder="1" applyAlignment="1">
      <alignment horizontal="left" vertical="center"/>
    </xf>
    <xf numFmtId="0" fontId="13" fillId="0" borderId="37" xfId="0" applyFont="1" applyBorder="1" applyAlignment="1">
      <alignment horizontal="left" vertical="center" wrapText="1"/>
    </xf>
    <xf numFmtId="0" fontId="13" fillId="26" borderId="46" xfId="0" applyFont="1" applyFill="1" applyBorder="1" applyAlignment="1">
      <alignment vertical="center" wrapText="1"/>
    </xf>
    <xf numFmtId="0" fontId="13" fillId="0" borderId="55" xfId="0" applyFont="1" applyBorder="1" applyAlignment="1">
      <alignment vertical="center" wrapText="1"/>
    </xf>
    <xf numFmtId="0" fontId="13" fillId="0" borderId="0" xfId="0" applyFont="1" applyAlignment="1">
      <alignment vertical="center"/>
    </xf>
    <xf numFmtId="0" fontId="13" fillId="0" borderId="19" xfId="0" applyFont="1" applyBorder="1" applyAlignment="1">
      <alignment vertical="center"/>
    </xf>
    <xf numFmtId="0" fontId="48" fillId="25" borderId="22" xfId="0" applyFont="1" applyFill="1" applyBorder="1" applyAlignment="1">
      <alignment vertical="center" wrapText="1"/>
    </xf>
    <xf numFmtId="0" fontId="48" fillId="25" borderId="18" xfId="0" applyFont="1" applyFill="1" applyBorder="1" applyAlignment="1">
      <alignment vertical="center" wrapText="1"/>
    </xf>
    <xf numFmtId="0" fontId="13" fillId="0" borderId="19" xfId="0" applyFont="1" applyBorder="1" applyAlignment="1">
      <alignment vertical="center" wrapText="1"/>
    </xf>
    <xf numFmtId="0" fontId="13" fillId="0" borderId="0" xfId="0" applyFont="1" applyAlignment="1">
      <alignment horizontal="left" vertical="center" wrapText="1"/>
    </xf>
    <xf numFmtId="0" fontId="13" fillId="0" borderId="18" xfId="0" applyFont="1" applyBorder="1" applyAlignment="1">
      <alignment horizontal="left" vertical="center" wrapText="1" indent="1"/>
    </xf>
    <xf numFmtId="0" fontId="13" fillId="0" borderId="46" xfId="0" applyFont="1" applyBorder="1" applyAlignment="1">
      <alignment horizontal="left" vertical="center" wrapText="1" indent="1"/>
    </xf>
    <xf numFmtId="0" fontId="13" fillId="0" borderId="47" xfId="0" applyFont="1" applyBorder="1" applyAlignment="1">
      <alignment horizontal="left" vertical="center" wrapText="1" indent="1"/>
    </xf>
    <xf numFmtId="0" fontId="54" fillId="0" borderId="36" xfId="0" applyFont="1" applyBorder="1" applyAlignment="1">
      <alignment horizontal="left" vertical="center"/>
    </xf>
    <xf numFmtId="0" fontId="35" fillId="0" borderId="20" xfId="0" applyFont="1" applyBorder="1" applyAlignment="1">
      <alignment horizontal="left" vertical="center"/>
    </xf>
    <xf numFmtId="0" fontId="6" fillId="0" borderId="40" xfId="0" applyFont="1" applyBorder="1" applyAlignment="1">
      <alignment vertical="center"/>
    </xf>
    <xf numFmtId="0" fontId="13" fillId="0" borderId="56" xfId="0" applyFont="1" applyBorder="1" applyAlignment="1">
      <alignment horizontal="left" vertical="center" wrapText="1" indent="1"/>
    </xf>
    <xf numFmtId="0" fontId="55" fillId="0" borderId="47" xfId="0" applyFont="1" applyBorder="1" applyAlignment="1">
      <alignment horizontal="left" vertical="center" indent="1"/>
    </xf>
    <xf numFmtId="0" fontId="13" fillId="0" borderId="18" xfId="0" applyFont="1" applyBorder="1" applyAlignment="1">
      <alignment horizontal="left" vertical="center" indent="1"/>
    </xf>
    <xf numFmtId="0" fontId="13" fillId="0" borderId="37" xfId="0" applyFont="1" applyBorder="1" applyAlignment="1">
      <alignment horizontal="left" vertical="center" indent="1"/>
    </xf>
    <xf numFmtId="0" fontId="54" fillId="0" borderId="40" xfId="0" applyFont="1" applyBorder="1" applyAlignment="1">
      <alignment horizontal="left" vertical="center"/>
    </xf>
    <xf numFmtId="0" fontId="11" fillId="0" borderId="44" xfId="0" applyFont="1" applyBorder="1" applyAlignment="1">
      <alignment horizontal="left" vertical="center"/>
    </xf>
    <xf numFmtId="0" fontId="13" fillId="0" borderId="21" xfId="0" applyFont="1" applyBorder="1" applyAlignment="1">
      <alignment horizontal="left" vertical="center" wrapText="1" indent="1"/>
    </xf>
    <xf numFmtId="0" fontId="13" fillId="0" borderId="44" xfId="0" applyFont="1" applyBorder="1" applyAlignment="1">
      <alignment horizontal="left" vertical="center" wrapText="1" indent="1"/>
    </xf>
    <xf numFmtId="0" fontId="13" fillId="0" borderId="41" xfId="0" applyFont="1" applyBorder="1" applyAlignment="1">
      <alignment horizontal="left" vertical="center" wrapText="1" indent="1"/>
    </xf>
    <xf numFmtId="0" fontId="57" fillId="0" borderId="41" xfId="0" applyFont="1" applyBorder="1" applyAlignment="1">
      <alignment horizontal="left" vertical="center" wrapText="1" indent="1"/>
    </xf>
    <xf numFmtId="0" fontId="13" fillId="0" borderId="0" xfId="0" applyFont="1" applyAlignment="1">
      <alignment horizontal="left" vertical="center" indent="1"/>
    </xf>
    <xf numFmtId="0" fontId="6" fillId="0" borderId="18" xfId="0" applyFont="1" applyBorder="1" applyAlignment="1">
      <alignment horizontal="left" vertical="center" wrapText="1"/>
    </xf>
    <xf numFmtId="0" fontId="57" fillId="0" borderId="22" xfId="0" applyFont="1" applyBorder="1" applyAlignment="1">
      <alignment horizontal="left" vertical="center" wrapText="1" indent="1"/>
    </xf>
    <xf numFmtId="0" fontId="24" fillId="0" borderId="0" xfId="0" applyFont="1" applyAlignment="1">
      <alignment horizontal="center" vertical="center"/>
    </xf>
    <xf numFmtId="0" fontId="24" fillId="0" borderId="0" xfId="0" applyFont="1" applyAlignment="1">
      <alignment vertical="center"/>
    </xf>
    <xf numFmtId="0" fontId="11" fillId="0" borderId="42" xfId="0" applyFont="1" applyBorder="1" applyAlignment="1">
      <alignment horizontal="center" vertical="center"/>
    </xf>
    <xf numFmtId="0" fontId="13" fillId="0" borderId="57" xfId="0" applyFont="1" applyBorder="1" applyAlignment="1">
      <alignment horizontal="left" vertical="center" indent="1"/>
    </xf>
    <xf numFmtId="0" fontId="13" fillId="26" borderId="46" xfId="0" applyFont="1" applyFill="1" applyBorder="1" applyAlignment="1">
      <alignment horizontal="left" vertical="center" indent="1"/>
    </xf>
    <xf numFmtId="0" fontId="58" fillId="25" borderId="46" xfId="0" applyFont="1" applyFill="1" applyBorder="1" applyAlignment="1">
      <alignment vertical="center" wrapText="1"/>
    </xf>
    <xf numFmtId="0" fontId="26" fillId="0" borderId="23" xfId="0" applyFont="1" applyBorder="1" applyAlignment="1">
      <alignment horizontal="center"/>
    </xf>
    <xf numFmtId="0" fontId="26" fillId="0" borderId="19" xfId="0" applyFont="1" applyBorder="1"/>
    <xf numFmtId="0" fontId="30" fillId="0" borderId="20" xfId="0" applyFont="1" applyBorder="1"/>
    <xf numFmtId="0" fontId="30" fillId="0" borderId="58" xfId="0" applyFont="1" applyBorder="1" applyAlignment="1">
      <alignment horizontal="center"/>
    </xf>
    <xf numFmtId="0" fontId="30" fillId="0" borderId="59" xfId="0" applyFont="1" applyBorder="1"/>
    <xf numFmtId="0" fontId="30" fillId="0" borderId="39" xfId="0" applyFont="1" applyBorder="1"/>
    <xf numFmtId="0" fontId="30" fillId="0" borderId="60" xfId="0" applyFont="1" applyBorder="1" applyAlignment="1">
      <alignment horizontal="center"/>
    </xf>
    <xf numFmtId="0" fontId="30" fillId="0" borderId="51" xfId="0" applyFont="1" applyBorder="1"/>
    <xf numFmtId="0" fontId="30" fillId="0" borderId="37" xfId="0" applyFont="1" applyBorder="1"/>
    <xf numFmtId="0" fontId="30" fillId="0" borderId="61" xfId="0" applyFont="1" applyBorder="1" applyAlignment="1">
      <alignment horizontal="center"/>
    </xf>
    <xf numFmtId="0" fontId="30" fillId="0" borderId="62" xfId="0" applyFont="1" applyBorder="1"/>
    <xf numFmtId="0" fontId="30" fillId="0" borderId="18" xfId="0" applyFont="1" applyBorder="1"/>
    <xf numFmtId="0" fontId="30" fillId="0" borderId="63" xfId="0" applyFont="1" applyBorder="1"/>
    <xf numFmtId="0" fontId="30" fillId="0" borderId="40" xfId="0" applyFont="1" applyBorder="1"/>
    <xf numFmtId="0" fontId="26" fillId="0" borderId="23" xfId="0" applyFont="1" applyBorder="1" applyAlignment="1">
      <alignment vertical="top"/>
    </xf>
    <xf numFmtId="0" fontId="26" fillId="0" borderId="48" xfId="0" applyFont="1" applyBorder="1" applyAlignment="1">
      <alignment vertical="top"/>
    </xf>
    <xf numFmtId="0" fontId="30" fillId="0" borderId="64" xfId="0" applyFont="1" applyBorder="1" applyAlignment="1">
      <alignment horizontal="center"/>
    </xf>
    <xf numFmtId="0" fontId="26" fillId="0" borderId="19" xfId="0" applyFont="1" applyBorder="1" applyAlignment="1">
      <alignment vertical="top"/>
    </xf>
    <xf numFmtId="0" fontId="30" fillId="0" borderId="27" xfId="0" applyFont="1" applyBorder="1" applyAlignment="1">
      <alignment horizontal="center"/>
    </xf>
    <xf numFmtId="0" fontId="30" fillId="0" borderId="31" xfId="0" applyFont="1" applyBorder="1"/>
    <xf numFmtId="0" fontId="30" fillId="0" borderId="33" xfId="0" applyFont="1" applyBorder="1"/>
    <xf numFmtId="0" fontId="30" fillId="0" borderId="65" xfId="0" applyFont="1" applyBorder="1" applyAlignment="1">
      <alignment horizontal="center"/>
    </xf>
    <xf numFmtId="0" fontId="30" fillId="0" borderId="66" xfId="0" applyFont="1" applyBorder="1"/>
    <xf numFmtId="0" fontId="30" fillId="0" borderId="42" xfId="0" applyFont="1" applyBorder="1"/>
    <xf numFmtId="0" fontId="26" fillId="0" borderId="23" xfId="0" quotePrefix="1" applyFont="1" applyBorder="1" applyAlignment="1">
      <alignment horizontal="center"/>
    </xf>
    <xf numFmtId="0" fontId="26" fillId="0" borderId="19" xfId="0" applyFont="1" applyBorder="1" applyAlignment="1">
      <alignment wrapText="1"/>
    </xf>
    <xf numFmtId="0" fontId="26" fillId="0" borderId="23" xfId="0" quotePrefix="1" applyFont="1" applyBorder="1" applyAlignment="1">
      <alignment horizontal="center" vertical="top"/>
    </xf>
    <xf numFmtId="0" fontId="30" fillId="0" borderId="36" xfId="0" applyFont="1" applyBorder="1"/>
    <xf numFmtId="0" fontId="26" fillId="0" borderId="10" xfId="0" quotePrefix="1" applyFont="1" applyBorder="1" applyAlignment="1">
      <alignment horizontal="center"/>
    </xf>
    <xf numFmtId="0" fontId="26" fillId="0" borderId="16" xfId="0" applyFont="1" applyBorder="1"/>
    <xf numFmtId="0" fontId="30" fillId="0" borderId="20" xfId="0" applyFont="1" applyBorder="1" applyAlignment="1">
      <alignment horizontal="center"/>
    </xf>
    <xf numFmtId="0" fontId="26" fillId="0" borderId="35" xfId="0" applyFont="1" applyBorder="1" applyAlignment="1">
      <alignment horizontal="center"/>
    </xf>
    <xf numFmtId="0" fontId="26" fillId="0" borderId="13" xfId="0" applyFont="1" applyBorder="1"/>
    <xf numFmtId="0" fontId="26" fillId="0" borderId="23" xfId="0" applyFont="1" applyBorder="1" applyAlignment="1">
      <alignment horizontal="center" vertical="top"/>
    </xf>
    <xf numFmtId="0" fontId="26" fillId="0" borderId="49" xfId="0" applyFont="1" applyBorder="1" applyAlignment="1">
      <alignment horizontal="center" vertical="top"/>
    </xf>
    <xf numFmtId="0" fontId="30" fillId="0" borderId="54" xfId="0" applyFont="1" applyBorder="1"/>
    <xf numFmtId="0" fontId="30" fillId="0" borderId="44" xfId="0" applyFont="1" applyBorder="1" applyAlignment="1">
      <alignment horizontal="center"/>
    </xf>
    <xf numFmtId="0" fontId="30" fillId="0" borderId="46" xfId="0" applyFont="1" applyBorder="1"/>
    <xf numFmtId="0" fontId="26" fillId="0" borderId="48" xfId="0" applyFont="1" applyBorder="1"/>
    <xf numFmtId="0" fontId="30" fillId="0" borderId="67" xfId="0" applyFont="1" applyBorder="1" applyAlignment="1">
      <alignment horizontal="center"/>
    </xf>
    <xf numFmtId="0" fontId="30" fillId="0" borderId="68" xfId="0" applyFont="1" applyBorder="1"/>
    <xf numFmtId="0" fontId="26" fillId="0" borderId="21" xfId="0" applyFont="1" applyBorder="1" applyAlignment="1">
      <alignment horizontal="center" vertical="top"/>
    </xf>
    <xf numFmtId="0" fontId="26" fillId="0" borderId="0" xfId="0" applyFont="1" applyAlignment="1">
      <alignment vertical="top"/>
    </xf>
    <xf numFmtId="0" fontId="30" fillId="0" borderId="62" xfId="0" applyFont="1" applyBorder="1" applyAlignment="1">
      <alignment wrapText="1"/>
    </xf>
    <xf numFmtId="0" fontId="30" fillId="0" borderId="21" xfId="0" applyFont="1" applyBorder="1" applyAlignment="1">
      <alignment horizontal="center"/>
    </xf>
    <xf numFmtId="0" fontId="30" fillId="0" borderId="51" xfId="0" applyFont="1" applyBorder="1" applyAlignment="1">
      <alignment vertical="top" wrapText="1"/>
    </xf>
    <xf numFmtId="0" fontId="26" fillId="0" borderId="19" xfId="0" applyFont="1" applyBorder="1" applyAlignment="1">
      <alignment horizontal="left"/>
    </xf>
    <xf numFmtId="0" fontId="32" fillId="0" borderId="10" xfId="0" applyFont="1" applyBorder="1" applyAlignment="1">
      <alignment horizontal="center" textRotation="90"/>
    </xf>
    <xf numFmtId="0" fontId="50" fillId="26" borderId="37" xfId="0" applyFont="1" applyFill="1" applyBorder="1" applyAlignment="1">
      <alignment horizontal="left" vertical="center" wrapText="1"/>
    </xf>
    <xf numFmtId="0" fontId="13" fillId="26" borderId="37" xfId="0" applyFont="1" applyFill="1" applyBorder="1" applyAlignment="1">
      <alignment horizontal="left" vertical="center" wrapText="1"/>
    </xf>
    <xf numFmtId="0" fontId="6" fillId="0" borderId="55" xfId="0" applyFont="1" applyBorder="1" applyAlignment="1">
      <alignment horizontal="left" vertical="center"/>
    </xf>
    <xf numFmtId="0" fontId="13" fillId="26" borderId="36" xfId="0" applyFont="1" applyFill="1" applyBorder="1" applyAlignment="1">
      <alignment horizontal="left" vertical="center" wrapText="1"/>
    </xf>
    <xf numFmtId="0" fontId="13" fillId="26" borderId="18" xfId="0" applyFont="1" applyFill="1" applyBorder="1" applyAlignment="1">
      <alignment horizontal="left" vertical="center" wrapText="1"/>
    </xf>
    <xf numFmtId="0" fontId="13" fillId="27" borderId="37" xfId="0" applyFont="1" applyFill="1" applyBorder="1" applyAlignment="1">
      <alignment horizontal="left" vertical="center" wrapText="1"/>
    </xf>
    <xf numFmtId="0" fontId="14" fillId="24" borderId="69" xfId="0" applyFont="1" applyFill="1" applyBorder="1" applyAlignment="1">
      <alignment horizontal="center" vertical="center"/>
    </xf>
    <xf numFmtId="0" fontId="48" fillId="25" borderId="37" xfId="0" applyFont="1" applyFill="1" applyBorder="1" applyAlignment="1">
      <alignment horizontal="left" vertical="center" wrapText="1"/>
    </xf>
    <xf numFmtId="0" fontId="35" fillId="0" borderId="33" xfId="0" applyFont="1" applyBorder="1" applyAlignment="1">
      <alignment horizontal="left" vertical="center" wrapText="1"/>
    </xf>
    <xf numFmtId="0" fontId="48" fillId="25" borderId="47" xfId="0" applyFont="1" applyFill="1" applyBorder="1" applyAlignment="1">
      <alignment horizontal="left" vertical="center" wrapText="1"/>
    </xf>
    <xf numFmtId="0" fontId="48" fillId="25" borderId="18" xfId="0" applyFont="1" applyFill="1" applyBorder="1" applyAlignment="1">
      <alignment horizontal="left" vertical="center" wrapText="1"/>
    </xf>
    <xf numFmtId="0" fontId="35" fillId="0" borderId="35" xfId="0" applyFont="1" applyBorder="1" applyAlignment="1">
      <alignment horizontal="left" vertical="center" wrapText="1"/>
    </xf>
    <xf numFmtId="0" fontId="14" fillId="24" borderId="29" xfId="0" applyFont="1" applyFill="1" applyBorder="1" applyAlignment="1">
      <alignment vertical="center"/>
    </xf>
    <xf numFmtId="0" fontId="14" fillId="24" borderId="31" xfId="0" applyFont="1" applyFill="1" applyBorder="1" applyAlignment="1">
      <alignment vertical="center"/>
    </xf>
    <xf numFmtId="0" fontId="14" fillId="24" borderId="27" xfId="0" applyFont="1" applyFill="1" applyBorder="1" applyAlignment="1">
      <alignment vertical="center"/>
    </xf>
    <xf numFmtId="0" fontId="14" fillId="24" borderId="30" xfId="0" applyFont="1" applyFill="1" applyBorder="1" applyAlignment="1">
      <alignment vertical="center"/>
    </xf>
    <xf numFmtId="0" fontId="13" fillId="27" borderId="46" xfId="0" applyFont="1" applyFill="1" applyBorder="1" applyAlignment="1">
      <alignment horizontal="left" vertical="center" wrapText="1"/>
    </xf>
    <xf numFmtId="0" fontId="13" fillId="0" borderId="56" xfId="0" applyFont="1" applyBorder="1" applyAlignment="1">
      <alignment horizontal="left" vertical="center" wrapText="1"/>
    </xf>
    <xf numFmtId="0" fontId="13" fillId="0" borderId="40" xfId="0" applyFont="1" applyBorder="1" applyAlignment="1">
      <alignment horizontal="left" vertical="center" wrapText="1"/>
    </xf>
    <xf numFmtId="0" fontId="0" fillId="0" borderId="42" xfId="0" applyBorder="1" applyAlignment="1">
      <alignment horizontal="left" vertical="center"/>
    </xf>
    <xf numFmtId="0" fontId="13" fillId="0" borderId="53" xfId="0" applyFont="1" applyBorder="1" applyAlignment="1">
      <alignment horizontal="left" vertical="center" wrapText="1" indent="1"/>
    </xf>
    <xf numFmtId="0" fontId="35" fillId="0" borderId="23" xfId="0" applyFont="1" applyBorder="1" applyAlignment="1">
      <alignment horizontal="left" vertical="center" wrapText="1"/>
    </xf>
    <xf numFmtId="0" fontId="19" fillId="24" borderId="33" xfId="0" applyFont="1" applyFill="1" applyBorder="1" applyAlignment="1">
      <alignment horizontal="center" vertical="center"/>
    </xf>
    <xf numFmtId="0" fontId="13" fillId="28" borderId="22" xfId="0" applyFont="1" applyFill="1" applyBorder="1" applyAlignment="1">
      <alignment horizontal="left" vertical="center" wrapText="1"/>
    </xf>
    <xf numFmtId="0" fontId="13" fillId="27" borderId="18" xfId="0" applyFont="1" applyFill="1" applyBorder="1" applyAlignment="1">
      <alignment horizontal="left" vertical="center" wrapText="1"/>
    </xf>
    <xf numFmtId="0" fontId="48" fillId="25" borderId="18" xfId="0" applyFont="1" applyFill="1" applyBorder="1" applyAlignment="1">
      <alignment horizontal="left" vertical="center"/>
    </xf>
    <xf numFmtId="0" fontId="13" fillId="27" borderId="22" xfId="0" applyFont="1" applyFill="1" applyBorder="1" applyAlignment="1">
      <alignment horizontal="left" vertical="center" wrapText="1"/>
    </xf>
    <xf numFmtId="0" fontId="13" fillId="0" borderId="40" xfId="0" applyFont="1" applyBorder="1" applyAlignment="1">
      <alignment horizontal="left" vertical="center"/>
    </xf>
    <xf numFmtId="0" fontId="13" fillId="27" borderId="44" xfId="0" applyFont="1" applyFill="1" applyBorder="1" applyAlignment="1">
      <alignment horizontal="left" vertical="center"/>
    </xf>
    <xf numFmtId="0" fontId="13" fillId="0" borderId="18" xfId="0" applyFont="1" applyBorder="1" applyAlignment="1">
      <alignment horizontal="left" vertical="center"/>
    </xf>
    <xf numFmtId="0" fontId="13" fillId="27" borderId="43" xfId="0" applyFont="1" applyFill="1" applyBorder="1" applyAlignment="1">
      <alignment horizontal="left" vertical="center" wrapText="1"/>
    </xf>
    <xf numFmtId="0" fontId="13" fillId="27" borderId="44" xfId="0" applyFont="1" applyFill="1" applyBorder="1" applyAlignment="1">
      <alignment horizontal="left" vertical="center" wrapText="1"/>
    </xf>
    <xf numFmtId="0" fontId="13" fillId="27" borderId="45" xfId="0" applyFont="1" applyFill="1" applyBorder="1" applyAlignment="1">
      <alignment horizontal="left" vertical="center" wrapText="1"/>
    </xf>
    <xf numFmtId="0" fontId="13" fillId="0" borderId="43" xfId="0" applyFont="1" applyBorder="1" applyAlignment="1">
      <alignment horizontal="left" vertical="center" wrapText="1"/>
    </xf>
    <xf numFmtId="0" fontId="48" fillId="25" borderId="43" xfId="0" applyFont="1" applyFill="1" applyBorder="1" applyAlignment="1">
      <alignment horizontal="left" vertical="center" wrapText="1"/>
    </xf>
    <xf numFmtId="0" fontId="13" fillId="0" borderId="44" xfId="0" applyFont="1" applyBorder="1" applyAlignment="1">
      <alignment horizontal="left" vertical="center" wrapText="1"/>
    </xf>
    <xf numFmtId="0" fontId="13" fillId="27" borderId="0" xfId="0" applyFont="1" applyFill="1" applyAlignment="1">
      <alignment horizontal="left" vertical="center" wrapText="1"/>
    </xf>
    <xf numFmtId="0" fontId="56" fillId="27" borderId="47" xfId="0" applyFont="1" applyFill="1" applyBorder="1" applyAlignment="1">
      <alignment horizontal="left" vertical="center" wrapText="1"/>
    </xf>
    <xf numFmtId="0" fontId="50" fillId="27" borderId="47" xfId="0" applyFont="1" applyFill="1" applyBorder="1" applyAlignment="1">
      <alignment horizontal="left" vertical="center" wrapText="1"/>
    </xf>
    <xf numFmtId="0" fontId="48" fillId="25" borderId="44" xfId="0" applyFont="1" applyFill="1" applyBorder="1" applyAlignment="1">
      <alignment horizontal="left" vertical="center" wrapText="1"/>
    </xf>
    <xf numFmtId="0" fontId="13" fillId="0" borderId="44" xfId="0" applyFont="1" applyBorder="1" applyAlignment="1">
      <alignment horizontal="left" vertical="top" wrapText="1"/>
    </xf>
    <xf numFmtId="0" fontId="13" fillId="27" borderId="39" xfId="0" applyFont="1" applyFill="1" applyBorder="1" applyAlignment="1">
      <alignment horizontal="left" vertical="center" wrapText="1"/>
    </xf>
    <xf numFmtId="0" fontId="13" fillId="26" borderId="22" xfId="0" applyFont="1" applyFill="1" applyBorder="1" applyAlignment="1">
      <alignment horizontal="left" vertical="center" wrapText="1"/>
    </xf>
    <xf numFmtId="0" fontId="33" fillId="0" borderId="39" xfId="0" applyFont="1" applyBorder="1" applyAlignment="1">
      <alignment horizontal="center" vertical="center"/>
    </xf>
    <xf numFmtId="0" fontId="33" fillId="0" borderId="18" xfId="0" applyFont="1" applyBorder="1" applyAlignment="1">
      <alignment horizontal="center" vertical="center"/>
    </xf>
    <xf numFmtId="0" fontId="35" fillId="25" borderId="22" xfId="0" applyFont="1" applyFill="1" applyBorder="1" applyAlignment="1">
      <alignment horizontal="left" vertical="center" wrapText="1"/>
    </xf>
    <xf numFmtId="0" fontId="11" fillId="0" borderId="0" xfId="0" applyFont="1" applyAlignment="1">
      <alignment horizontal="center" vertical="center"/>
    </xf>
    <xf numFmtId="0" fontId="24" fillId="26" borderId="0" xfId="0" applyFont="1" applyFill="1" applyAlignment="1">
      <alignment horizontal="center" vertical="center"/>
    </xf>
    <xf numFmtId="0" fontId="36" fillId="26" borderId="0" xfId="0" applyFont="1" applyFill="1" applyAlignment="1">
      <alignment vertical="center"/>
    </xf>
    <xf numFmtId="0" fontId="36" fillId="26" borderId="0" xfId="0" applyFont="1" applyFill="1"/>
    <xf numFmtId="0" fontId="42" fillId="26" borderId="0" xfId="0" applyFont="1" applyFill="1" applyAlignment="1">
      <alignment vertical="center"/>
    </xf>
    <xf numFmtId="0" fontId="43" fillId="26" borderId="0" xfId="0" applyFont="1" applyFill="1" applyAlignment="1">
      <alignment vertical="center"/>
    </xf>
    <xf numFmtId="0" fontId="42" fillId="26" borderId="0" xfId="0" applyFont="1" applyFill="1"/>
    <xf numFmtId="0" fontId="11" fillId="26" borderId="0" xfId="0" applyFont="1" applyFill="1" applyAlignment="1">
      <alignment vertical="center"/>
    </xf>
    <xf numFmtId="0" fontId="41" fillId="26" borderId="0" xfId="0" applyFont="1" applyFill="1" applyAlignment="1">
      <alignment vertical="center"/>
    </xf>
    <xf numFmtId="0" fontId="14" fillId="26" borderId="0" xfId="0" applyFont="1" applyFill="1" applyAlignment="1">
      <alignment vertical="center"/>
    </xf>
    <xf numFmtId="0" fontId="0" fillId="26" borderId="0" xfId="0" applyFill="1" applyAlignment="1">
      <alignment horizontal="center" vertical="center"/>
    </xf>
    <xf numFmtId="0" fontId="35" fillId="26" borderId="0" xfId="0" applyFont="1" applyFill="1" applyAlignment="1">
      <alignment horizontal="center" vertical="center"/>
    </xf>
    <xf numFmtId="0" fontId="14" fillId="24" borderId="25" xfId="0" applyFont="1" applyFill="1" applyBorder="1" applyAlignment="1">
      <alignment horizontal="center" vertical="center"/>
    </xf>
    <xf numFmtId="0" fontId="0" fillId="29" borderId="25" xfId="0" applyFill="1" applyBorder="1" applyAlignment="1">
      <alignment vertical="center"/>
    </xf>
    <xf numFmtId="0" fontId="0" fillId="30" borderId="25" xfId="0" applyFill="1" applyBorder="1" applyAlignment="1">
      <alignment vertical="center"/>
    </xf>
    <xf numFmtId="0" fontId="15" fillId="25" borderId="25" xfId="0" applyFont="1" applyFill="1" applyBorder="1" applyAlignment="1">
      <alignment horizontal="center" vertical="center"/>
    </xf>
    <xf numFmtId="0" fontId="0" fillId="31" borderId="25" xfId="0" applyFill="1" applyBorder="1" applyAlignment="1">
      <alignment vertical="center"/>
    </xf>
    <xf numFmtId="0" fontId="33" fillId="26" borderId="0" xfId="0" applyFont="1" applyFill="1"/>
    <xf numFmtId="0" fontId="15" fillId="32" borderId="25" xfId="0" applyFont="1" applyFill="1" applyBorder="1" applyAlignment="1">
      <alignment horizontal="center" vertical="center"/>
    </xf>
    <xf numFmtId="0" fontId="0" fillId="27" borderId="25" xfId="0" applyFill="1" applyBorder="1" applyAlignment="1">
      <alignment vertical="center"/>
    </xf>
    <xf numFmtId="49" fontId="6" fillId="0" borderId="37" xfId="0" applyNumberFormat="1" applyFont="1" applyBorder="1" applyAlignment="1">
      <alignment horizontal="left" vertical="center"/>
    </xf>
    <xf numFmtId="49" fontId="6" fillId="0" borderId="43" xfId="0" applyNumberFormat="1" applyFont="1" applyBorder="1" applyAlignment="1">
      <alignment horizontal="left" vertical="center"/>
    </xf>
    <xf numFmtId="49" fontId="6" fillId="0" borderId="23" xfId="0" applyNumberFormat="1" applyFont="1" applyBorder="1" applyAlignment="1">
      <alignment horizontal="left" vertical="center"/>
    </xf>
    <xf numFmtId="49" fontId="6" fillId="0" borderId="44" xfId="0" applyNumberFormat="1" applyFont="1" applyBorder="1" applyAlignment="1">
      <alignment horizontal="left" vertical="center"/>
    </xf>
    <xf numFmtId="49" fontId="6" fillId="0" borderId="35" xfId="0" applyNumberFormat="1" applyFont="1" applyBorder="1" applyAlignment="1">
      <alignment horizontal="left" vertical="center"/>
    </xf>
    <xf numFmtId="49" fontId="6" fillId="0" borderId="45" xfId="0" applyNumberFormat="1" applyFont="1" applyBorder="1" applyAlignment="1">
      <alignment horizontal="left" vertical="center"/>
    </xf>
    <xf numFmtId="49" fontId="6" fillId="0" borderId="36" xfId="0" applyNumberFormat="1" applyFont="1" applyBorder="1" applyAlignment="1">
      <alignment horizontal="left" vertical="center"/>
    </xf>
    <xf numFmtId="49" fontId="6" fillId="0" borderId="33" xfId="0" applyNumberFormat="1" applyFont="1" applyBorder="1" applyAlignment="1">
      <alignment horizontal="left" vertical="center"/>
    </xf>
    <xf numFmtId="49" fontId="6" fillId="0" borderId="54" xfId="0" applyNumberFormat="1" applyFont="1" applyBorder="1" applyAlignment="1">
      <alignment horizontal="left" vertical="center"/>
    </xf>
    <xf numFmtId="49" fontId="6" fillId="0" borderId="39" xfId="0" applyNumberFormat="1" applyFont="1" applyBorder="1" applyAlignment="1">
      <alignment horizontal="left" vertical="center"/>
    </xf>
    <xf numFmtId="49" fontId="6" fillId="0" borderId="18" xfId="0" applyNumberFormat="1" applyFont="1" applyBorder="1" applyAlignment="1">
      <alignment horizontal="left" vertical="center"/>
    </xf>
    <xf numFmtId="49" fontId="6" fillId="25" borderId="18" xfId="0" applyNumberFormat="1" applyFont="1" applyFill="1" applyBorder="1" applyAlignment="1">
      <alignment horizontal="left" vertical="center"/>
    </xf>
    <xf numFmtId="49" fontId="6" fillId="25" borderId="37" xfId="0" applyNumberFormat="1" applyFont="1" applyFill="1" applyBorder="1" applyAlignment="1">
      <alignment horizontal="left" vertical="center"/>
    </xf>
    <xf numFmtId="49" fontId="6" fillId="0" borderId="20" xfId="0" applyNumberFormat="1" applyFont="1" applyBorder="1" applyAlignment="1">
      <alignment horizontal="left" vertical="center"/>
    </xf>
    <xf numFmtId="49" fontId="6" fillId="0" borderId="23" xfId="0" applyNumberFormat="1" applyFont="1" applyBorder="1" applyAlignment="1">
      <alignment horizontal="left" vertical="center" wrapText="1"/>
    </xf>
    <xf numFmtId="49" fontId="6" fillId="26" borderId="44" xfId="0" applyNumberFormat="1" applyFont="1" applyFill="1" applyBorder="1" applyAlignment="1">
      <alignment horizontal="left" vertical="center"/>
    </xf>
    <xf numFmtId="49" fontId="6" fillId="0" borderId="40" xfId="0" applyNumberFormat="1" applyFont="1" applyBorder="1" applyAlignment="1">
      <alignment horizontal="left" vertical="center"/>
    </xf>
    <xf numFmtId="49" fontId="6" fillId="0" borderId="42" xfId="0" applyNumberFormat="1" applyFont="1" applyBorder="1" applyAlignment="1">
      <alignment horizontal="left" vertical="center"/>
    </xf>
    <xf numFmtId="49" fontId="16" fillId="0" borderId="20" xfId="0" applyNumberFormat="1" applyFont="1" applyBorder="1" applyAlignment="1">
      <alignment horizontal="left" vertical="center"/>
    </xf>
    <xf numFmtId="49" fontId="12" fillId="0" borderId="54" xfId="0" applyNumberFormat="1" applyFont="1" applyBorder="1" applyAlignment="1">
      <alignment horizontal="left" vertical="center"/>
    </xf>
    <xf numFmtId="49" fontId="6" fillId="0" borderId="21" xfId="0" applyNumberFormat="1" applyFont="1" applyBorder="1" applyAlignment="1">
      <alignment horizontal="left" vertical="center"/>
    </xf>
    <xf numFmtId="49" fontId="6" fillId="0" borderId="20" xfId="0" applyNumberFormat="1" applyFont="1" applyBorder="1" applyAlignment="1">
      <alignment horizontal="left" vertical="center" wrapText="1"/>
    </xf>
    <xf numFmtId="49" fontId="16" fillId="0" borderId="54" xfId="0" applyNumberFormat="1" applyFont="1" applyBorder="1" applyAlignment="1">
      <alignment horizontal="left" vertical="center"/>
    </xf>
    <xf numFmtId="49" fontId="6" fillId="26" borderId="18" xfId="0" applyNumberFormat="1" applyFont="1" applyFill="1" applyBorder="1" applyAlignment="1">
      <alignment horizontal="left" vertical="center"/>
    </xf>
    <xf numFmtId="49" fontId="7" fillId="0" borderId="43" xfId="0" applyNumberFormat="1" applyFont="1" applyBorder="1" applyAlignment="1">
      <alignment horizontal="left" vertical="center"/>
    </xf>
    <xf numFmtId="49" fontId="7" fillId="0" borderId="44" xfId="0" applyNumberFormat="1" applyFont="1" applyBorder="1" applyAlignment="1">
      <alignment horizontal="left" vertical="center"/>
    </xf>
    <xf numFmtId="49" fontId="6" fillId="26" borderId="23" xfId="0" applyNumberFormat="1" applyFont="1" applyFill="1" applyBorder="1" applyAlignment="1">
      <alignment horizontal="left" vertical="center"/>
    </xf>
    <xf numFmtId="49" fontId="7" fillId="0" borderId="45" xfId="0" applyNumberFormat="1" applyFont="1" applyBorder="1" applyAlignment="1">
      <alignment horizontal="left" vertical="center"/>
    </xf>
    <xf numFmtId="49" fontId="6" fillId="26" borderId="35" xfId="0" applyNumberFormat="1" applyFont="1" applyFill="1" applyBorder="1" applyAlignment="1">
      <alignment horizontal="left" vertical="center"/>
    </xf>
    <xf numFmtId="49" fontId="7" fillId="0" borderId="18" xfId="0" applyNumberFormat="1" applyFont="1" applyBorder="1" applyAlignment="1">
      <alignment horizontal="left" vertical="center"/>
    </xf>
    <xf numFmtId="49" fontId="0" fillId="0" borderId="40" xfId="0" applyNumberFormat="1" applyBorder="1" applyAlignment="1">
      <alignment horizontal="left" vertical="center"/>
    </xf>
    <xf numFmtId="49" fontId="7" fillId="0" borderId="55" xfId="0" applyNumberFormat="1" applyFont="1" applyBorder="1" applyAlignment="1">
      <alignment horizontal="left" vertical="center"/>
    </xf>
    <xf numFmtId="49" fontId="0" fillId="0" borderId="42" xfId="0" applyNumberFormat="1" applyBorder="1" applyAlignment="1">
      <alignment horizontal="left" vertical="center"/>
    </xf>
    <xf numFmtId="49" fontId="6" fillId="0" borderId="70" xfId="0" applyNumberFormat="1" applyFont="1" applyBorder="1" applyAlignment="1">
      <alignment horizontal="left" vertical="center"/>
    </xf>
    <xf numFmtId="49" fontId="12" fillId="0" borderId="33" xfId="0" applyNumberFormat="1" applyFont="1" applyBorder="1" applyAlignment="1">
      <alignment horizontal="left" vertical="center"/>
    </xf>
    <xf numFmtId="49" fontId="11" fillId="0" borderId="18" xfId="0" applyNumberFormat="1" applyFont="1" applyBorder="1" applyAlignment="1">
      <alignment horizontal="left" vertical="center"/>
    </xf>
    <xf numFmtId="49" fontId="20" fillId="0" borderId="18" xfId="0" applyNumberFormat="1" applyFont="1" applyBorder="1" applyAlignment="1">
      <alignment horizontal="left" vertical="center"/>
    </xf>
    <xf numFmtId="0" fontId="64" fillId="26" borderId="0" xfId="0" applyFont="1" applyFill="1" applyAlignment="1">
      <alignment vertical="center"/>
    </xf>
    <xf numFmtId="0" fontId="0" fillId="26" borderId="0" xfId="0" applyFill="1" applyAlignment="1">
      <alignment vertical="center" wrapText="1"/>
    </xf>
    <xf numFmtId="0" fontId="7" fillId="25" borderId="0" xfId="0" applyFont="1" applyFill="1" applyAlignment="1">
      <alignment vertical="center" textRotation="90" wrapText="1"/>
    </xf>
    <xf numFmtId="0" fontId="60" fillId="25" borderId="0" xfId="0" applyFont="1" applyFill="1" applyAlignment="1">
      <alignment vertical="center"/>
    </xf>
    <xf numFmtId="0" fontId="11" fillId="25" borderId="0" xfId="0" applyFont="1" applyFill="1" applyAlignment="1">
      <alignment vertical="center"/>
    </xf>
    <xf numFmtId="0" fontId="0" fillId="25" borderId="0" xfId="0" applyFill="1"/>
    <xf numFmtId="0" fontId="13" fillId="25" borderId="64" xfId="0" applyFont="1" applyFill="1" applyBorder="1" applyAlignment="1">
      <alignment horizontal="center" vertical="center"/>
    </xf>
    <xf numFmtId="201" fontId="13" fillId="25" borderId="71" xfId="37" applyNumberFormat="1" applyFont="1" applyFill="1" applyBorder="1" applyAlignment="1" applyProtection="1">
      <alignment horizontal="center" vertical="center"/>
    </xf>
    <xf numFmtId="0" fontId="62" fillId="25" borderId="48" xfId="0" applyFont="1" applyFill="1" applyBorder="1" applyAlignment="1">
      <alignment horizontal="center" vertical="center"/>
    </xf>
    <xf numFmtId="0" fontId="62"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0" fillId="25" borderId="0" xfId="0" applyFont="1" applyFill="1" applyAlignment="1">
      <alignment horizontal="center" vertical="center"/>
    </xf>
    <xf numFmtId="0" fontId="33" fillId="25" borderId="0" xfId="0" applyFont="1" applyFill="1"/>
    <xf numFmtId="0" fontId="6" fillId="25" borderId="10" xfId="0" applyFont="1" applyFill="1" applyBorder="1" applyAlignment="1">
      <alignment horizontal="center" textRotation="90"/>
    </xf>
    <xf numFmtId="0" fontId="6" fillId="25" borderId="14" xfId="0" applyFont="1" applyFill="1" applyBorder="1" applyAlignment="1">
      <alignment horizontal="center" textRotation="90"/>
    </xf>
    <xf numFmtId="0" fontId="11" fillId="25" borderId="58" xfId="0" applyFont="1" applyFill="1" applyBorder="1" applyAlignment="1">
      <alignment vertical="center"/>
    </xf>
    <xf numFmtId="0" fontId="63" fillId="25" borderId="72" xfId="0" applyFont="1" applyFill="1" applyBorder="1" applyAlignment="1">
      <alignment vertical="center"/>
    </xf>
    <xf numFmtId="0" fontId="11" fillId="25" borderId="61" xfId="0" applyFont="1" applyFill="1" applyBorder="1" applyAlignment="1">
      <alignment vertical="center"/>
    </xf>
    <xf numFmtId="0" fontId="63" fillId="25" borderId="73" xfId="0" applyFont="1" applyFill="1" applyBorder="1" applyAlignment="1">
      <alignment vertical="center"/>
    </xf>
    <xf numFmtId="0" fontId="31" fillId="25" borderId="0" xfId="0" applyFont="1" applyFill="1" applyAlignment="1">
      <alignment vertical="center"/>
    </xf>
    <xf numFmtId="0" fontId="13" fillId="25" borderId="0" xfId="0" applyFont="1" applyFill="1" applyAlignment="1">
      <alignment vertical="center" wrapText="1"/>
    </xf>
    <xf numFmtId="0" fontId="0" fillId="25" borderId="36" xfId="0" applyFill="1" applyBorder="1" applyAlignment="1">
      <alignment vertical="center"/>
    </xf>
    <xf numFmtId="0" fontId="0" fillId="25" borderId="0" xfId="0" applyFill="1" applyAlignment="1">
      <alignment horizontal="left" vertical="center" wrapText="1" indent="1"/>
    </xf>
    <xf numFmtId="0" fontId="36" fillId="25" borderId="0" xfId="0" applyFont="1" applyFill="1" applyAlignment="1">
      <alignment vertical="center"/>
    </xf>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82" fillId="26" borderId="0" xfId="0" applyFont="1" applyFill="1" applyAlignment="1">
      <alignment vertical="center"/>
    </xf>
    <xf numFmtId="0" fontId="83" fillId="25" borderId="0" xfId="0" applyFont="1" applyFill="1" applyAlignment="1">
      <alignment vertical="center"/>
    </xf>
    <xf numFmtId="0" fontId="84" fillId="26" borderId="0" xfId="0" applyFont="1" applyFill="1" applyAlignment="1">
      <alignment vertical="center"/>
    </xf>
    <xf numFmtId="0" fontId="85" fillId="26" borderId="0" xfId="0" applyFont="1" applyFill="1" applyAlignment="1">
      <alignment vertical="center"/>
    </xf>
    <xf numFmtId="0" fontId="83" fillId="26" borderId="0" xfId="0" applyFont="1" applyFill="1" applyAlignment="1">
      <alignment vertical="center"/>
    </xf>
    <xf numFmtId="0" fontId="0" fillId="0" borderId="40" xfId="0" applyBorder="1" applyAlignment="1">
      <alignment horizontal="left" vertical="center"/>
    </xf>
    <xf numFmtId="0" fontId="83" fillId="25" borderId="0" xfId="0" applyFont="1" applyFill="1"/>
    <xf numFmtId="0" fontId="35" fillId="0" borderId="13" xfId="0" applyFont="1" applyBorder="1" applyAlignment="1">
      <alignment horizontal="left" vertical="center" wrapText="1"/>
    </xf>
    <xf numFmtId="0" fontId="14" fillId="24" borderId="29" xfId="0" applyFont="1" applyFill="1" applyBorder="1" applyAlignment="1">
      <alignment horizontal="left" vertical="center"/>
    </xf>
    <xf numFmtId="0" fontId="14" fillId="24" borderId="27" xfId="0" applyFont="1" applyFill="1" applyBorder="1" applyAlignment="1">
      <alignment horizontal="left" vertical="center"/>
    </xf>
    <xf numFmtId="0" fontId="14" fillId="24" borderId="33" xfId="0" applyFont="1" applyFill="1" applyBorder="1" applyAlignment="1">
      <alignment horizontal="left" vertical="center"/>
    </xf>
    <xf numFmtId="0" fontId="0" fillId="24" borderId="33" xfId="0" applyFill="1" applyBorder="1" applyAlignment="1">
      <alignment horizontal="left" vertical="center"/>
    </xf>
    <xf numFmtId="0" fontId="0" fillId="24" borderId="33" xfId="0" applyFill="1" applyBorder="1" applyAlignment="1">
      <alignment vertical="center"/>
    </xf>
    <xf numFmtId="0" fontId="6" fillId="0" borderId="20" xfId="0" applyFont="1" applyBorder="1" applyAlignment="1">
      <alignment horizontal="left" vertical="center"/>
    </xf>
    <xf numFmtId="0" fontId="86" fillId="0" borderId="23" xfId="0" applyFont="1" applyBorder="1" applyAlignment="1">
      <alignment vertical="center" wrapText="1"/>
    </xf>
    <xf numFmtId="0" fontId="41" fillId="25" borderId="0" xfId="0" applyFont="1" applyFill="1" applyAlignment="1">
      <alignment vertical="center"/>
    </xf>
    <xf numFmtId="0" fontId="41" fillId="0" borderId="0" xfId="0" applyFont="1" applyAlignment="1">
      <alignment vertical="center"/>
    </xf>
    <xf numFmtId="49" fontId="6" fillId="25" borderId="44" xfId="0" applyNumberFormat="1" applyFont="1" applyFill="1" applyBorder="1" applyAlignment="1">
      <alignment horizontal="left" vertical="center"/>
    </xf>
    <xf numFmtId="0" fontId="5" fillId="25" borderId="0" xfId="0" applyFont="1" applyFill="1"/>
    <xf numFmtId="0" fontId="14" fillId="24" borderId="30" xfId="0" applyFont="1" applyFill="1" applyBorder="1" applyAlignment="1">
      <alignment horizontal="center" vertical="center"/>
    </xf>
    <xf numFmtId="0" fontId="13" fillId="0" borderId="57" xfId="0" applyFont="1" applyBorder="1" applyAlignment="1">
      <alignment horizontal="left" vertical="center" wrapText="1" indent="1"/>
    </xf>
    <xf numFmtId="0" fontId="0" fillId="33" borderId="25" xfId="0" applyFill="1" applyBorder="1" applyAlignment="1">
      <alignment vertical="center"/>
    </xf>
    <xf numFmtId="49" fontId="6" fillId="0" borderId="18" xfId="0" applyNumberFormat="1" applyFont="1" applyBorder="1" applyAlignment="1">
      <alignment vertical="center"/>
    </xf>
    <xf numFmtId="0" fontId="39" fillId="25" borderId="0" xfId="0" applyFont="1" applyFill="1"/>
    <xf numFmtId="0" fontId="0" fillId="25" borderId="19" xfId="0" applyFill="1" applyBorder="1"/>
    <xf numFmtId="0" fontId="13" fillId="0" borderId="57" xfId="0" applyFont="1" applyBorder="1" applyAlignment="1">
      <alignment vertical="center" wrapText="1"/>
    </xf>
    <xf numFmtId="0" fontId="35" fillId="0" borderId="35" xfId="0" applyFont="1" applyBorder="1" applyAlignment="1">
      <alignment vertical="center" wrapText="1"/>
    </xf>
    <xf numFmtId="49" fontId="20" fillId="0" borderId="39" xfId="0" applyNumberFormat="1" applyFont="1" applyBorder="1" applyAlignment="1">
      <alignment horizontal="left" vertical="center" wrapText="1"/>
    </xf>
    <xf numFmtId="0" fontId="53" fillId="0" borderId="39" xfId="0" applyFont="1" applyBorder="1" applyAlignment="1">
      <alignment horizontal="left" vertical="center" wrapText="1"/>
    </xf>
    <xf numFmtId="49" fontId="20" fillId="0" borderId="42" xfId="0" applyNumberFormat="1" applyFont="1" applyBorder="1" applyAlignment="1">
      <alignment horizontal="left" vertical="center" wrapText="1"/>
    </xf>
    <xf numFmtId="0" fontId="13" fillId="0" borderId="42" xfId="0" applyFont="1" applyBorder="1" applyAlignment="1">
      <alignment horizontal="left" vertical="center" wrapText="1"/>
    </xf>
    <xf numFmtId="0" fontId="35" fillId="0" borderId="35" xfId="0" applyFont="1" applyBorder="1" applyAlignment="1">
      <alignment vertical="center"/>
    </xf>
    <xf numFmtId="0" fontId="29" fillId="24" borderId="29" xfId="0" applyFont="1" applyFill="1" applyBorder="1" applyAlignment="1">
      <alignment horizontal="center" vertical="center"/>
    </xf>
    <xf numFmtId="0" fontId="29" fillId="24" borderId="31" xfId="0" applyFont="1" applyFill="1" applyBorder="1" applyAlignment="1">
      <alignment horizontal="center" vertical="center"/>
    </xf>
    <xf numFmtId="0" fontId="29" fillId="24" borderId="27" xfId="0" applyFont="1" applyFill="1" applyBorder="1" applyAlignment="1">
      <alignment horizontal="center" vertical="center"/>
    </xf>
    <xf numFmtId="0" fontId="29" fillId="24" borderId="13" xfId="0" applyFont="1" applyFill="1" applyBorder="1" applyAlignment="1">
      <alignment horizontal="center" vertical="center"/>
    </xf>
    <xf numFmtId="0" fontId="13" fillId="0" borderId="57" xfId="0" applyFont="1" applyBorder="1" applyAlignment="1">
      <alignment horizontal="left" vertical="center" wrapText="1"/>
    </xf>
    <xf numFmtId="0" fontId="6" fillId="26" borderId="20" xfId="0" applyFont="1" applyFill="1" applyBorder="1" applyAlignment="1">
      <alignment horizontal="left" vertical="center"/>
    </xf>
    <xf numFmtId="0" fontId="13" fillId="0" borderId="41" xfId="0" applyFont="1" applyBorder="1" applyAlignment="1">
      <alignment horizontal="left" vertical="center" wrapText="1"/>
    </xf>
    <xf numFmtId="0" fontId="50" fillId="0" borderId="18" xfId="0" applyFont="1" applyBorder="1" applyAlignment="1">
      <alignment horizontal="left" vertical="center" wrapText="1"/>
    </xf>
    <xf numFmtId="0" fontId="33" fillId="24" borderId="18" xfId="0" applyFont="1" applyFill="1" applyBorder="1" applyAlignment="1" applyProtection="1">
      <alignment horizontal="center" vertical="center"/>
      <protection locked="0"/>
    </xf>
    <xf numFmtId="0" fontId="50" fillId="0" borderId="18" xfId="0" applyFont="1" applyBorder="1" applyAlignment="1">
      <alignment horizontal="left" vertical="center"/>
    </xf>
    <xf numFmtId="0" fontId="14" fillId="24" borderId="33" xfId="0" applyFont="1" applyFill="1" applyBorder="1" applyAlignment="1">
      <alignment vertical="center"/>
    </xf>
    <xf numFmtId="49" fontId="6" fillId="0" borderId="33" xfId="0" applyNumberFormat="1" applyFont="1" applyBorder="1" applyAlignment="1">
      <alignment horizontal="left" vertical="center" wrapText="1"/>
    </xf>
    <xf numFmtId="49" fontId="6" fillId="26" borderId="33" xfId="0" applyNumberFormat="1" applyFont="1" applyFill="1" applyBorder="1" applyAlignment="1">
      <alignment horizontal="left" vertical="center"/>
    </xf>
    <xf numFmtId="0" fontId="17" fillId="24" borderId="33" xfId="0" applyFont="1" applyFill="1" applyBorder="1" applyAlignment="1">
      <alignment vertical="center"/>
    </xf>
    <xf numFmtId="0" fontId="13" fillId="0" borderId="55" xfId="0" applyFont="1" applyBorder="1" applyAlignment="1">
      <alignment vertical="center"/>
    </xf>
    <xf numFmtId="0" fontId="5" fillId="24" borderId="33" xfId="0" applyFont="1" applyFill="1" applyBorder="1" applyAlignment="1">
      <alignment vertical="center"/>
    </xf>
    <xf numFmtId="0" fontId="35" fillId="0" borderId="55" xfId="0" applyFont="1" applyBorder="1" applyAlignment="1">
      <alignment horizontal="center" vertical="center" wrapText="1"/>
    </xf>
    <xf numFmtId="0" fontId="13" fillId="0" borderId="42" xfId="0" applyFont="1" applyBorder="1" applyAlignment="1">
      <alignment horizontal="left" vertical="center" wrapText="1" indent="1"/>
    </xf>
    <xf numFmtId="0" fontId="26" fillId="0" borderId="23" xfId="0" applyFont="1" applyBorder="1" applyAlignment="1">
      <alignment horizontal="center" vertical="center"/>
    </xf>
    <xf numFmtId="0" fontId="26" fillId="0" borderId="19" xfId="0" applyFont="1" applyBorder="1" applyAlignment="1">
      <alignment vertical="center"/>
    </xf>
    <xf numFmtId="0" fontId="26" fillId="0" borderId="49" xfId="0" applyFont="1" applyBorder="1" applyAlignment="1">
      <alignment horizontal="center" vertical="center"/>
    </xf>
    <xf numFmtId="0" fontId="26" fillId="0" borderId="48" xfId="0" applyFont="1" applyBorder="1" applyAlignment="1">
      <alignment vertical="center"/>
    </xf>
    <xf numFmtId="0" fontId="26" fillId="0" borderId="21" xfId="0" applyFont="1" applyBorder="1" applyAlignment="1">
      <alignment horizontal="center" vertical="center"/>
    </xf>
    <xf numFmtId="0" fontId="26" fillId="0" borderId="0" xfId="0" applyFont="1" applyAlignment="1">
      <alignment horizontal="left" vertical="center"/>
    </xf>
    <xf numFmtId="0" fontId="26" fillId="0" borderId="19" xfId="0" applyFont="1" applyBorder="1" applyAlignment="1">
      <alignment horizontal="left" vertical="center"/>
    </xf>
    <xf numFmtId="0" fontId="26" fillId="0" borderId="19" xfId="0" applyFont="1" applyBorder="1" applyAlignment="1">
      <alignment vertical="center" wrapText="1"/>
    </xf>
    <xf numFmtId="0" fontId="91" fillId="26" borderId="0" xfId="0" applyFont="1" applyFill="1" applyAlignment="1" applyProtection="1">
      <alignment vertical="center"/>
      <protection locked="0"/>
    </xf>
    <xf numFmtId="0" fontId="91" fillId="26" borderId="0" xfId="0" applyFont="1" applyFill="1" applyAlignment="1" applyProtection="1">
      <alignment horizontal="center" vertical="center"/>
      <protection locked="0"/>
    </xf>
    <xf numFmtId="0" fontId="91" fillId="26" borderId="0" xfId="0" applyFont="1" applyFill="1" applyAlignment="1" applyProtection="1">
      <alignment horizontal="right" vertical="center"/>
      <protection locked="0"/>
    </xf>
    <xf numFmtId="0" fontId="91" fillId="26" borderId="0" xfId="0" applyFont="1" applyFill="1" applyAlignment="1">
      <alignment vertical="center"/>
    </xf>
    <xf numFmtId="0" fontId="91" fillId="26" borderId="0" xfId="0" applyFont="1" applyFill="1" applyAlignment="1">
      <alignment horizontal="center" vertical="center"/>
    </xf>
    <xf numFmtId="0" fontId="91" fillId="26" borderId="0" xfId="0" applyFont="1" applyFill="1" applyAlignment="1">
      <alignment horizontal="right" vertical="center"/>
    </xf>
    <xf numFmtId="0" fontId="92" fillId="30" borderId="0" xfId="0" applyFont="1" applyFill="1" applyAlignment="1">
      <alignment vertical="center"/>
    </xf>
    <xf numFmtId="0" fontId="0" fillId="30" borderId="0" xfId="0" applyFill="1" applyAlignment="1">
      <alignment vertical="center" wrapText="1"/>
    </xf>
    <xf numFmtId="0" fontId="0" fillId="30" borderId="0" xfId="0" applyFill="1" applyAlignment="1">
      <alignment vertical="center"/>
    </xf>
    <xf numFmtId="0" fontId="91" fillId="26" borderId="0" xfId="0" applyFont="1" applyFill="1" applyAlignment="1" applyProtection="1">
      <alignment horizontal="right" vertical="center" indent="6"/>
      <protection locked="0"/>
    </xf>
    <xf numFmtId="0" fontId="91" fillId="26" borderId="0" xfId="0" applyFont="1" applyFill="1"/>
    <xf numFmtId="0" fontId="91" fillId="26" borderId="0" xfId="0" applyFont="1" applyFill="1" applyAlignment="1">
      <alignment horizontal="right" vertical="center" indent="5"/>
    </xf>
    <xf numFmtId="0" fontId="52" fillId="0" borderId="39" xfId="0" applyFont="1" applyBorder="1" applyAlignment="1">
      <alignment horizontal="left" vertical="center"/>
    </xf>
    <xf numFmtId="0" fontId="35" fillId="0" borderId="18" xfId="0" applyFont="1" applyBorder="1" applyAlignment="1">
      <alignment horizontal="left" vertical="center" wrapText="1"/>
    </xf>
    <xf numFmtId="0" fontId="48" fillId="0" borderId="18" xfId="0" applyFont="1" applyBorder="1" applyAlignment="1">
      <alignment horizontal="left" vertical="center" wrapText="1"/>
    </xf>
    <xf numFmtId="0" fontId="13" fillId="25" borderId="44" xfId="0" applyFont="1" applyFill="1" applyBorder="1" applyAlignment="1">
      <alignment horizontal="left" vertical="center" wrapText="1"/>
    </xf>
    <xf numFmtId="0" fontId="6" fillId="0" borderId="40" xfId="0" applyFont="1" applyBorder="1" applyAlignment="1">
      <alignment horizontal="left" vertical="center" wrapText="1"/>
    </xf>
    <xf numFmtId="0" fontId="13" fillId="0" borderId="45" xfId="0" applyFont="1" applyBorder="1" applyAlignment="1">
      <alignment horizontal="left" vertical="center" wrapText="1" indent="1"/>
    </xf>
    <xf numFmtId="49" fontId="6" fillId="0" borderId="42" xfId="0" applyNumberFormat="1" applyFont="1" applyBorder="1" applyAlignment="1">
      <alignment horizontal="left" vertical="center" wrapText="1"/>
    </xf>
    <xf numFmtId="0" fontId="13" fillId="0" borderId="55" xfId="0" applyFont="1" applyBorder="1" applyAlignment="1">
      <alignment horizontal="left" vertical="center" wrapText="1" indent="1"/>
    </xf>
    <xf numFmtId="0" fontId="62" fillId="25" borderId="0" xfId="0" applyFont="1" applyFill="1"/>
    <xf numFmtId="0" fontId="35" fillId="0" borderId="47" xfId="0" applyFont="1" applyBorder="1" applyAlignment="1">
      <alignment horizontal="center" vertical="center" wrapText="1"/>
    </xf>
    <xf numFmtId="0" fontId="14" fillId="24" borderId="17" xfId="0" applyFont="1" applyFill="1" applyBorder="1" applyAlignment="1">
      <alignment vertical="center"/>
    </xf>
    <xf numFmtId="0" fontId="11" fillId="25" borderId="65" xfId="0" applyFont="1" applyFill="1" applyBorder="1" applyAlignment="1">
      <alignment vertical="center"/>
    </xf>
    <xf numFmtId="0" fontId="63" fillId="25" borderId="75" xfId="0" applyFont="1" applyFill="1" applyBorder="1" applyAlignment="1">
      <alignment vertical="center"/>
    </xf>
    <xf numFmtId="0" fontId="11" fillId="25" borderId="64" xfId="0" applyFont="1" applyFill="1" applyBorder="1" applyAlignment="1">
      <alignment vertical="center"/>
    </xf>
    <xf numFmtId="0" fontId="63" fillId="25" borderId="71" xfId="0" applyFont="1" applyFill="1" applyBorder="1" applyAlignment="1">
      <alignment vertical="center"/>
    </xf>
    <xf numFmtId="0" fontId="13" fillId="0" borderId="35" xfId="0" applyFont="1" applyBorder="1" applyAlignment="1">
      <alignment horizontal="left" vertical="center" wrapText="1" indent="1"/>
    </xf>
    <xf numFmtId="0" fontId="24" fillId="0" borderId="37" xfId="0" applyFont="1" applyBorder="1" applyAlignment="1">
      <alignment horizontal="center" vertical="center"/>
    </xf>
    <xf numFmtId="0" fontId="24" fillId="0" borderId="42" xfId="0" applyFont="1" applyBorder="1" applyAlignment="1">
      <alignment horizontal="center" vertical="center"/>
    </xf>
    <xf numFmtId="0" fontId="6" fillId="24" borderId="18" xfId="0" applyFont="1" applyFill="1" applyBorder="1" applyAlignment="1">
      <alignment horizontal="center" vertical="center"/>
    </xf>
    <xf numFmtId="0" fontId="32" fillId="0" borderId="20" xfId="0" applyFont="1" applyBorder="1" applyAlignment="1">
      <alignment horizontal="center" textRotation="90"/>
    </xf>
    <xf numFmtId="0" fontId="25" fillId="0" borderId="14" xfId="0" applyFont="1" applyBorder="1" applyAlignment="1">
      <alignment horizontal="center" textRotation="90"/>
    </xf>
    <xf numFmtId="0" fontId="10" fillId="24" borderId="20" xfId="0" applyFont="1" applyFill="1" applyBorder="1" applyAlignment="1">
      <alignment horizontal="center" vertical="center"/>
    </xf>
    <xf numFmtId="0" fontId="16" fillId="26" borderId="37" xfId="0" applyFont="1" applyFill="1" applyBorder="1" applyAlignment="1">
      <alignment horizontal="center" vertical="center"/>
    </xf>
    <xf numFmtId="0" fontId="16" fillId="26" borderId="18" xfId="0" applyFont="1" applyFill="1" applyBorder="1" applyAlignment="1">
      <alignment horizontal="center" vertical="center"/>
    </xf>
    <xf numFmtId="0" fontId="16" fillId="0" borderId="18" xfId="0" applyFont="1" applyBorder="1" applyAlignment="1">
      <alignment horizontal="center" vertical="center"/>
    </xf>
    <xf numFmtId="0" fontId="16" fillId="0" borderId="12" xfId="0" applyFont="1" applyBorder="1" applyAlignment="1">
      <alignment horizontal="center" vertical="center"/>
    </xf>
    <xf numFmtId="0" fontId="16" fillId="0" borderId="37" xfId="0" applyFont="1" applyBorder="1" applyAlignment="1">
      <alignment horizontal="center" vertical="center"/>
    </xf>
    <xf numFmtId="0" fontId="16" fillId="0" borderId="40" xfId="0" applyFont="1" applyBorder="1" applyAlignment="1">
      <alignment horizontal="center" vertical="center"/>
    </xf>
    <xf numFmtId="0" fontId="16" fillId="0" borderId="11" xfId="0" applyFont="1" applyBorder="1" applyAlignment="1">
      <alignment horizontal="center" vertical="center"/>
    </xf>
    <xf numFmtId="0" fontId="18" fillId="24" borderId="20" xfId="0" applyFont="1" applyFill="1" applyBorder="1" applyAlignment="1">
      <alignment horizontal="center" vertical="center"/>
    </xf>
    <xf numFmtId="0" fontId="16" fillId="0" borderId="36" xfId="0" applyFont="1" applyBorder="1" applyAlignment="1">
      <alignment horizontal="center" vertical="center"/>
    </xf>
    <xf numFmtId="0" fontId="10" fillId="24" borderId="33" xfId="0" applyFont="1" applyFill="1" applyBorder="1" applyAlignment="1">
      <alignment horizontal="center" vertical="center"/>
    </xf>
    <xf numFmtId="0" fontId="16" fillId="0" borderId="39" xfId="0" applyFont="1" applyBorder="1" applyAlignment="1">
      <alignment horizontal="center" vertical="center"/>
    </xf>
    <xf numFmtId="0" fontId="11" fillId="0" borderId="18" xfId="0" applyFont="1" applyBorder="1" applyAlignment="1">
      <alignment horizontal="center" vertical="center"/>
    </xf>
    <xf numFmtId="0" fontId="18" fillId="0" borderId="18" xfId="0" applyFont="1" applyBorder="1" applyAlignment="1">
      <alignment horizontal="center" vertical="center"/>
    </xf>
    <xf numFmtId="0" fontId="18" fillId="24" borderId="33" xfId="0" applyFont="1" applyFill="1" applyBorder="1" applyAlignment="1">
      <alignment horizontal="center" vertical="center"/>
    </xf>
    <xf numFmtId="0" fontId="24" fillId="26" borderId="18" xfId="0" applyFont="1" applyFill="1" applyBorder="1" applyAlignment="1">
      <alignment horizontal="center" vertical="center"/>
    </xf>
    <xf numFmtId="0" fontId="24" fillId="0" borderId="18" xfId="0" applyFont="1" applyBorder="1" applyAlignment="1">
      <alignment horizontal="center" vertical="center" wrapText="1"/>
    </xf>
    <xf numFmtId="0" fontId="24" fillId="0" borderId="18" xfId="0" applyFont="1" applyBorder="1" applyAlignment="1">
      <alignment horizontal="center" vertical="center"/>
    </xf>
    <xf numFmtId="0" fontId="16" fillId="0" borderId="38" xfId="0" applyFont="1" applyBorder="1" applyAlignment="1">
      <alignment horizontal="center" vertical="center"/>
    </xf>
    <xf numFmtId="49" fontId="16" fillId="0" borderId="33" xfId="0" applyNumberFormat="1" applyFont="1" applyBorder="1" applyAlignment="1">
      <alignment horizontal="left" vertical="center"/>
    </xf>
    <xf numFmtId="0" fontId="6" fillId="0" borderId="33" xfId="0" applyFont="1" applyBorder="1" applyAlignment="1">
      <alignment horizontal="left" vertical="center"/>
    </xf>
    <xf numFmtId="0" fontId="24" fillId="0" borderId="33" xfId="0" applyFont="1" applyBorder="1" applyAlignment="1">
      <alignment horizontal="center" vertical="center"/>
    </xf>
    <xf numFmtId="0" fontId="11" fillId="0" borderId="0" xfId="0" applyFont="1" applyAlignment="1">
      <alignment horizontal="center" vertical="center" textRotation="90"/>
    </xf>
    <xf numFmtId="0" fontId="24" fillId="0" borderId="0" xfId="0" applyFont="1" applyAlignment="1">
      <alignment horizontal="center" vertical="center" wrapText="1"/>
    </xf>
    <xf numFmtId="0" fontId="11" fillId="0" borderId="20" xfId="0" applyFont="1" applyBorder="1" applyAlignment="1">
      <alignment vertical="center"/>
    </xf>
    <xf numFmtId="0" fontId="11" fillId="24" borderId="20" xfId="0" applyFont="1" applyFill="1" applyBorder="1" applyAlignment="1">
      <alignment horizontal="center" vertical="center"/>
    </xf>
    <xf numFmtId="0" fontId="11" fillId="24" borderId="33" xfId="0" applyFont="1" applyFill="1" applyBorder="1" applyAlignment="1">
      <alignment horizontal="center" vertical="center"/>
    </xf>
    <xf numFmtId="49" fontId="20" fillId="0" borderId="42" xfId="0" applyNumberFormat="1" applyFont="1" applyBorder="1" applyAlignment="1">
      <alignment horizontal="left" vertical="center"/>
    </xf>
    <xf numFmtId="0" fontId="13" fillId="0" borderId="13" xfId="0" applyFont="1" applyBorder="1" applyAlignment="1">
      <alignment vertical="center" wrapText="1"/>
    </xf>
    <xf numFmtId="0" fontId="28" fillId="24" borderId="29" xfId="0" applyFont="1" applyFill="1" applyBorder="1" applyAlignment="1">
      <alignment horizontal="center" vertical="center"/>
    </xf>
    <xf numFmtId="0" fontId="28" fillId="24" borderId="31" xfId="0" applyFont="1" applyFill="1" applyBorder="1" applyAlignment="1">
      <alignment horizontal="center" vertical="center"/>
    </xf>
    <xf numFmtId="0" fontId="11" fillId="0" borderId="37" xfId="0" applyFont="1" applyBorder="1" applyAlignment="1">
      <alignment horizontal="center" vertical="center"/>
    </xf>
    <xf numFmtId="0" fontId="12" fillId="0" borderId="33" xfId="0" applyFont="1" applyBorder="1" applyAlignment="1">
      <alignment horizontal="left" vertical="center"/>
    </xf>
    <xf numFmtId="0" fontId="16" fillId="0" borderId="52" xfId="0" applyFont="1" applyBorder="1" applyAlignment="1">
      <alignment horizontal="center" vertical="center"/>
    </xf>
    <xf numFmtId="0" fontId="16" fillId="0" borderId="41" xfId="0" applyFont="1" applyBorder="1" applyAlignment="1">
      <alignment horizontal="center" vertical="center"/>
    </xf>
    <xf numFmtId="0" fontId="16" fillId="26" borderId="40" xfId="0" applyFont="1" applyFill="1" applyBorder="1" applyAlignment="1">
      <alignment horizontal="center" vertical="center"/>
    </xf>
    <xf numFmtId="0" fontId="18" fillId="24" borderId="28" xfId="0" applyFont="1" applyFill="1" applyBorder="1" applyAlignment="1">
      <alignment horizontal="center" vertical="center"/>
    </xf>
    <xf numFmtId="0" fontId="16" fillId="0" borderId="34" xfId="0" applyFont="1" applyBorder="1" applyAlignment="1">
      <alignment horizontal="center" vertical="center"/>
    </xf>
    <xf numFmtId="0" fontId="16" fillId="0" borderId="56" xfId="0" applyFont="1" applyBorder="1" applyAlignment="1">
      <alignment horizontal="center" vertical="center"/>
    </xf>
    <xf numFmtId="0" fontId="40" fillId="0" borderId="18" xfId="0" applyFont="1" applyBorder="1" applyAlignment="1">
      <alignment horizontal="center" vertical="center"/>
    </xf>
    <xf numFmtId="0" fontId="16" fillId="0" borderId="78" xfId="0" applyFont="1" applyBorder="1" applyAlignment="1">
      <alignment horizontal="center" vertical="center"/>
    </xf>
    <xf numFmtId="0" fontId="16" fillId="0" borderId="79" xfId="0" applyFont="1" applyBorder="1" applyAlignment="1">
      <alignment horizontal="center" vertical="center"/>
    </xf>
    <xf numFmtId="0" fontId="13" fillId="0" borderId="13" xfId="0" applyFont="1" applyBorder="1" applyAlignment="1">
      <alignment horizontal="left" vertical="center" wrapText="1" indent="1"/>
    </xf>
    <xf numFmtId="0" fontId="6" fillId="0" borderId="42" xfId="0" applyFont="1" applyBorder="1" applyAlignment="1">
      <alignment horizontal="left" vertical="center" wrapText="1"/>
    </xf>
    <xf numFmtId="0" fontId="7" fillId="0" borderId="42" xfId="0" applyFont="1" applyBorder="1" applyAlignment="1">
      <alignment horizontal="left" vertical="center"/>
    </xf>
    <xf numFmtId="0" fontId="51" fillId="0" borderId="57" xfId="0" applyFont="1" applyBorder="1" applyAlignment="1">
      <alignment horizontal="left" vertical="center" wrapText="1" indent="1"/>
    </xf>
    <xf numFmtId="0" fontId="35" fillId="0" borderId="35" xfId="0" applyFont="1" applyBorder="1" applyAlignment="1">
      <alignment horizontal="left" vertical="center" indent="1"/>
    </xf>
    <xf numFmtId="0" fontId="23" fillId="26" borderId="0" xfId="0" applyFont="1" applyFill="1" applyAlignment="1">
      <alignment horizontal="center" vertical="center"/>
    </xf>
    <xf numFmtId="0" fontId="23" fillId="26" borderId="28" xfId="0" applyFont="1" applyFill="1" applyBorder="1" applyAlignment="1">
      <alignment horizontal="center" vertical="center"/>
    </xf>
    <xf numFmtId="0" fontId="23" fillId="26" borderId="0" xfId="0" applyFont="1" applyFill="1" applyAlignment="1">
      <alignment horizontal="center" vertical="center" textRotation="90" wrapText="1"/>
    </xf>
    <xf numFmtId="0" fontId="16" fillId="26" borderId="0" xfId="0" applyFont="1" applyFill="1" applyAlignment="1">
      <alignment horizontal="center" vertical="center"/>
    </xf>
    <xf numFmtId="49" fontId="6" fillId="0" borderId="18" xfId="0" applyNumberFormat="1" applyFont="1" applyBorder="1" applyAlignment="1">
      <alignment horizontal="left" vertical="center" wrapText="1"/>
    </xf>
    <xf numFmtId="49" fontId="6" fillId="0" borderId="37" xfId="0" applyNumberFormat="1" applyFont="1" applyBorder="1" applyAlignment="1">
      <alignment horizontal="left" vertical="center" wrapText="1"/>
    </xf>
    <xf numFmtId="0" fontId="23" fillId="26" borderId="19" xfId="0" applyFont="1" applyFill="1" applyBorder="1" applyAlignment="1">
      <alignment horizontal="center" vertical="center"/>
    </xf>
    <xf numFmtId="0" fontId="26" fillId="0" borderId="54" xfId="0" applyFont="1" applyBorder="1" applyAlignment="1">
      <alignment vertical="center" textRotation="90"/>
    </xf>
    <xf numFmtId="0" fontId="0" fillId="0" borderId="20" xfId="0" applyBorder="1" applyAlignment="1">
      <alignment horizontal="center"/>
    </xf>
    <xf numFmtId="0" fontId="0" fillId="0" borderId="36" xfId="0" applyBorder="1" applyAlignment="1">
      <alignment horizontal="center"/>
    </xf>
    <xf numFmtId="0" fontId="39" fillId="0" borderId="20" xfId="0" applyFont="1" applyBorder="1" applyAlignment="1">
      <alignment horizontal="center"/>
    </xf>
    <xf numFmtId="0" fontId="0" fillId="0" borderId="37" xfId="0" applyBorder="1" applyAlignment="1">
      <alignment horizontal="center"/>
    </xf>
    <xf numFmtId="0" fontId="39" fillId="0" borderId="39" xfId="0" applyFont="1" applyBorder="1" applyAlignment="1" applyProtection="1">
      <alignment horizontal="center"/>
      <protection locked="0"/>
    </xf>
    <xf numFmtId="0" fontId="39" fillId="0" borderId="37" xfId="0" applyFont="1" applyBorder="1" applyAlignment="1" applyProtection="1">
      <alignment horizontal="center"/>
      <protection locked="0"/>
    </xf>
    <xf numFmtId="0" fontId="0" fillId="0" borderId="40" xfId="0" applyBorder="1" applyAlignment="1">
      <alignment horizontal="center"/>
    </xf>
    <xf numFmtId="0" fontId="0" fillId="0" borderId="37" xfId="0" applyBorder="1"/>
    <xf numFmtId="0" fontId="0" fillId="0" borderId="18" xfId="0" applyBorder="1"/>
    <xf numFmtId="0" fontId="39" fillId="0" borderId="18" xfId="0" applyFont="1" applyBorder="1" applyAlignment="1" applyProtection="1">
      <alignment horizontal="center"/>
      <protection locked="0"/>
    </xf>
    <xf numFmtId="0" fontId="39" fillId="0" borderId="40" xfId="0" applyFont="1" applyBorder="1" applyAlignment="1" applyProtection="1">
      <alignment horizontal="center"/>
      <protection locked="0"/>
    </xf>
    <xf numFmtId="0" fontId="0" fillId="0" borderId="40" xfId="0" applyBorder="1"/>
    <xf numFmtId="0" fontId="0" fillId="0" borderId="42" xfId="0" applyBorder="1"/>
    <xf numFmtId="0" fontId="39" fillId="0" borderId="42" xfId="0" applyFont="1" applyBorder="1" applyAlignment="1" applyProtection="1">
      <alignment horizontal="center"/>
      <protection locked="0"/>
    </xf>
    <xf numFmtId="0" fontId="0" fillId="0" borderId="39" xfId="0" applyBorder="1"/>
    <xf numFmtId="0" fontId="0" fillId="0" borderId="18" xfId="0" applyBorder="1" applyAlignment="1" applyProtection="1">
      <alignment horizontal="center"/>
      <protection locked="0"/>
    </xf>
    <xf numFmtId="0" fontId="0" fillId="0" borderId="33" xfId="0" applyBorder="1" applyAlignment="1" applyProtection="1">
      <alignment horizontal="center"/>
      <protection locked="0"/>
    </xf>
    <xf numFmtId="0" fontId="39" fillId="0" borderId="33" xfId="0" applyFont="1" applyBorder="1" applyAlignment="1">
      <alignment horizontal="center"/>
    </xf>
    <xf numFmtId="0" fontId="39" fillId="0" borderId="54" xfId="0" applyFont="1" applyBorder="1" applyAlignment="1">
      <alignment horizontal="center"/>
    </xf>
    <xf numFmtId="0" fontId="39" fillId="0" borderId="33" xfId="0" applyFont="1" applyBorder="1" applyAlignment="1" applyProtection="1">
      <alignment horizontal="center"/>
      <protection locked="0"/>
    </xf>
    <xf numFmtId="0" fontId="39" fillId="0" borderId="54" xfId="0" applyFont="1" applyBorder="1" applyAlignment="1" applyProtection="1">
      <alignment horizontal="center"/>
      <protection locked="0"/>
    </xf>
    <xf numFmtId="0" fontId="39" fillId="0" borderId="36" xfId="0" applyFont="1" applyBorder="1" applyAlignment="1">
      <alignment horizontal="center"/>
    </xf>
    <xf numFmtId="0" fontId="0" fillId="0" borderId="54" xfId="0" applyBorder="1" applyAlignment="1">
      <alignment horizontal="center"/>
    </xf>
    <xf numFmtId="0" fontId="39" fillId="0" borderId="39" xfId="0" applyFont="1" applyBorder="1" applyAlignment="1" applyProtection="1">
      <alignment horizontal="left"/>
      <protection locked="0"/>
    </xf>
    <xf numFmtId="0" fontId="39" fillId="0" borderId="37" xfId="0" applyFont="1" applyBorder="1" applyAlignment="1" applyProtection="1">
      <alignment horizontal="left"/>
      <protection locked="0"/>
    </xf>
    <xf numFmtId="0" fontId="39" fillId="0" borderId="40" xfId="0" applyFont="1" applyBorder="1" applyAlignment="1" applyProtection="1">
      <alignment horizontal="left"/>
      <protection locked="0"/>
    </xf>
    <xf numFmtId="0" fontId="39" fillId="0" borderId="42" xfId="0" applyFont="1" applyBorder="1" applyAlignment="1" applyProtection="1">
      <alignment horizontal="left"/>
      <protection locked="0"/>
    </xf>
    <xf numFmtId="0" fontId="30" fillId="0" borderId="20" xfId="0" applyFont="1" applyBorder="1" applyAlignment="1">
      <alignment horizontal="left"/>
    </xf>
    <xf numFmtId="0" fontId="39" fillId="0" borderId="18" xfId="0" applyFont="1" applyBorder="1" applyAlignment="1" applyProtection="1">
      <alignment horizontal="left"/>
      <protection locked="0"/>
    </xf>
    <xf numFmtId="0" fontId="39" fillId="0" borderId="20" xfId="0" applyFont="1" applyBorder="1" applyAlignment="1">
      <alignment horizontal="left"/>
    </xf>
    <xf numFmtId="0" fontId="30" fillId="0" borderId="54" xfId="0" applyFont="1" applyBorder="1" applyAlignment="1">
      <alignment horizontal="center"/>
    </xf>
    <xf numFmtId="0" fontId="39" fillId="0" borderId="36" xfId="0" applyFont="1" applyBorder="1" applyAlignment="1" applyProtection="1">
      <alignment horizontal="center"/>
      <protection locked="0"/>
    </xf>
    <xf numFmtId="0" fontId="24" fillId="35" borderId="0" xfId="0" applyFont="1" applyFill="1" applyAlignment="1">
      <alignment horizontal="center" vertical="center"/>
    </xf>
    <xf numFmtId="0" fontId="63" fillId="25" borderId="0" xfId="0" applyFont="1" applyFill="1" applyAlignment="1">
      <alignment vertical="center"/>
    </xf>
    <xf numFmtId="0" fontId="6" fillId="0" borderId="36" xfId="0" applyFont="1" applyBorder="1" applyAlignment="1">
      <alignment vertical="center"/>
    </xf>
    <xf numFmtId="0" fontId="35" fillId="0" borderId="18" xfId="0" applyFont="1" applyBorder="1" applyAlignment="1">
      <alignment vertical="center" wrapText="1"/>
    </xf>
    <xf numFmtId="0" fontId="15" fillId="0" borderId="36" xfId="0" applyFont="1" applyBorder="1" applyAlignment="1">
      <alignment horizontal="center" vertical="center"/>
    </xf>
    <xf numFmtId="49" fontId="16" fillId="0" borderId="39" xfId="0" applyNumberFormat="1" applyFont="1" applyBorder="1" applyAlignment="1">
      <alignment horizontal="left" vertical="center"/>
    </xf>
    <xf numFmtId="0" fontId="35" fillId="0" borderId="81" xfId="0" applyFont="1" applyBorder="1" applyAlignment="1">
      <alignment horizontal="left" vertical="center" wrapText="1"/>
    </xf>
    <xf numFmtId="0" fontId="13" fillId="36" borderId="22" xfId="0" applyFont="1" applyFill="1" applyBorder="1" applyAlignment="1">
      <alignment horizontal="left" vertical="center" wrapText="1"/>
    </xf>
    <xf numFmtId="0" fontId="13" fillId="35" borderId="46" xfId="0" applyFont="1" applyFill="1" applyBorder="1" applyAlignment="1">
      <alignment horizontal="left" vertical="center" wrapText="1"/>
    </xf>
    <xf numFmtId="0" fontId="6" fillId="0" borderId="37" xfId="0" applyFont="1" applyBorder="1" applyAlignment="1">
      <alignment horizontal="center" vertical="center"/>
    </xf>
    <xf numFmtId="0" fontId="13" fillId="35" borderId="47" xfId="0" applyFont="1" applyFill="1" applyBorder="1" applyAlignment="1">
      <alignment horizontal="left" vertical="center" wrapText="1"/>
    </xf>
    <xf numFmtId="0" fontId="6" fillId="0" borderId="36" xfId="0" applyFont="1" applyBorder="1" applyAlignment="1">
      <alignment horizontal="center" vertical="center"/>
    </xf>
    <xf numFmtId="0" fontId="13" fillId="35" borderId="22" xfId="0" applyFont="1" applyFill="1" applyBorder="1" applyAlignment="1">
      <alignment horizontal="left" vertical="center" wrapText="1"/>
    </xf>
    <xf numFmtId="0" fontId="16" fillId="0" borderId="82" xfId="0" applyFont="1" applyBorder="1" applyAlignment="1">
      <alignment horizontal="center" vertical="center"/>
    </xf>
    <xf numFmtId="0" fontId="14" fillId="24" borderId="32" xfId="0" applyFont="1" applyFill="1" applyBorder="1" applyAlignment="1">
      <alignment vertical="center"/>
    </xf>
    <xf numFmtId="0" fontId="88" fillId="25" borderId="0" xfId="0" applyFont="1" applyFill="1" applyAlignment="1">
      <alignment vertical="center"/>
    </xf>
    <xf numFmtId="0" fontId="13" fillId="25" borderId="0" xfId="0" applyFont="1" applyFill="1" applyAlignment="1">
      <alignment vertical="center"/>
    </xf>
    <xf numFmtId="49" fontId="6" fillId="26" borderId="43" xfId="0" applyNumberFormat="1" applyFont="1" applyFill="1" applyBorder="1" applyAlignment="1">
      <alignment horizontal="left" vertical="center"/>
    </xf>
    <xf numFmtId="0" fontId="14" fillId="35" borderId="0" xfId="0" applyFont="1" applyFill="1" applyAlignment="1">
      <alignment vertical="center"/>
    </xf>
    <xf numFmtId="0" fontId="24" fillId="26" borderId="37" xfId="0" applyFont="1" applyFill="1" applyBorder="1" applyAlignment="1">
      <alignment horizontal="center" vertical="center"/>
    </xf>
    <xf numFmtId="0" fontId="35" fillId="0" borderId="32" xfId="0" applyFont="1" applyBorder="1" applyAlignment="1">
      <alignment horizontal="left" vertical="center" wrapText="1"/>
    </xf>
    <xf numFmtId="0" fontId="88" fillId="25" borderId="0" xfId="0" applyFont="1" applyFill="1"/>
    <xf numFmtId="0" fontId="13" fillId="26" borderId="41" xfId="0" applyFont="1" applyFill="1" applyBorder="1" applyAlignment="1">
      <alignment horizontal="left" vertical="center" wrapText="1"/>
    </xf>
    <xf numFmtId="0" fontId="13" fillId="35" borderId="22" xfId="0" applyFont="1" applyFill="1" applyBorder="1" applyAlignment="1">
      <alignment horizontal="left" vertical="top" wrapText="1"/>
    </xf>
    <xf numFmtId="0" fontId="6" fillId="0" borderId="18" xfId="0" applyFont="1" applyBorder="1" applyAlignment="1">
      <alignment vertical="center"/>
    </xf>
    <xf numFmtId="0" fontId="90" fillId="26" borderId="0" xfId="0" applyFont="1" applyFill="1" applyAlignment="1">
      <alignment horizontal="center" vertical="center"/>
    </xf>
    <xf numFmtId="0" fontId="24" fillId="35" borderId="18" xfId="0" applyFont="1" applyFill="1" applyBorder="1" applyAlignment="1">
      <alignment horizontal="center" vertical="center"/>
    </xf>
    <xf numFmtId="49" fontId="6" fillId="35" borderId="37" xfId="0" applyNumberFormat="1" applyFont="1" applyFill="1" applyBorder="1" applyAlignment="1">
      <alignment horizontal="left" vertical="center"/>
    </xf>
    <xf numFmtId="49" fontId="6" fillId="35" borderId="18" xfId="0" applyNumberFormat="1" applyFont="1" applyFill="1" applyBorder="1" applyAlignment="1">
      <alignment horizontal="left" vertical="center"/>
    </xf>
    <xf numFmtId="0" fontId="6" fillId="24" borderId="40" xfId="0" applyFont="1" applyFill="1" applyBorder="1" applyAlignment="1" applyProtection="1">
      <alignment horizontal="center" vertical="center"/>
      <protection locked="0"/>
    </xf>
    <xf numFmtId="0" fontId="14" fillId="24" borderId="28" xfId="0" applyFont="1" applyFill="1" applyBorder="1" applyAlignment="1">
      <alignment horizontal="center" vertical="center"/>
    </xf>
    <xf numFmtId="0" fontId="96" fillId="0" borderId="18" xfId="0" applyFont="1" applyBorder="1" applyAlignment="1">
      <alignment horizontal="left" vertical="center" wrapText="1"/>
    </xf>
    <xf numFmtId="0" fontId="13" fillId="37" borderId="56" xfId="0" applyFont="1" applyFill="1" applyBorder="1" applyAlignment="1">
      <alignment horizontal="left" vertical="center" wrapText="1"/>
    </xf>
    <xf numFmtId="0" fontId="95" fillId="0" borderId="20" xfId="0" applyFont="1" applyBorder="1" applyAlignment="1">
      <alignment horizontal="left" vertical="center" wrapText="1"/>
    </xf>
    <xf numFmtId="0" fontId="13" fillId="35" borderId="18" xfId="0" applyFont="1" applyFill="1" applyBorder="1" applyAlignment="1">
      <alignment horizontal="left" vertical="center" wrapText="1"/>
    </xf>
    <xf numFmtId="0" fontId="96" fillId="26" borderId="37" xfId="0" applyFont="1" applyFill="1" applyBorder="1" applyAlignment="1">
      <alignment horizontal="left" vertical="center" wrapText="1"/>
    </xf>
    <xf numFmtId="0" fontId="96" fillId="35" borderId="18" xfId="0" applyFont="1" applyFill="1" applyBorder="1" applyAlignment="1">
      <alignment horizontal="left" vertical="center" wrapText="1"/>
    </xf>
    <xf numFmtId="0" fontId="6" fillId="26" borderId="18" xfId="0" applyFont="1" applyFill="1" applyBorder="1" applyAlignment="1">
      <alignment horizontal="left" vertical="center"/>
    </xf>
    <xf numFmtId="0" fontId="13" fillId="0" borderId="81" xfId="0" applyFont="1" applyBorder="1" applyAlignment="1">
      <alignment horizontal="left" vertical="center" wrapText="1"/>
    </xf>
    <xf numFmtId="0" fontId="35" fillId="0" borderId="23" xfId="0" applyFont="1" applyBorder="1" applyAlignment="1">
      <alignment vertical="center" wrapText="1"/>
    </xf>
    <xf numFmtId="0" fontId="13" fillId="0" borderId="0" xfId="0" applyFont="1" applyAlignment="1">
      <alignment horizontal="left" vertical="center"/>
    </xf>
    <xf numFmtId="0" fontId="14" fillId="24" borderId="27" xfId="0" applyFont="1" applyFill="1" applyBorder="1" applyAlignment="1">
      <alignment horizontal="center" vertical="center"/>
    </xf>
    <xf numFmtId="0" fontId="14" fillId="24" borderId="29" xfId="0" applyFont="1" applyFill="1" applyBorder="1" applyAlignment="1">
      <alignment horizontal="center" vertical="center"/>
    </xf>
    <xf numFmtId="0" fontId="14" fillId="24" borderId="13" xfId="0" applyFont="1" applyFill="1" applyBorder="1" applyAlignment="1">
      <alignment horizontal="center" vertical="center"/>
    </xf>
    <xf numFmtId="49" fontId="6" fillId="0" borderId="41" xfId="0" applyNumberFormat="1" applyFont="1" applyBorder="1" applyAlignment="1">
      <alignment horizontal="left" vertical="center"/>
    </xf>
    <xf numFmtId="49" fontId="6" fillId="37" borderId="18" xfId="0" applyNumberFormat="1" applyFont="1" applyFill="1" applyBorder="1" applyAlignment="1">
      <alignment horizontal="left" vertical="center"/>
    </xf>
    <xf numFmtId="0" fontId="13" fillId="37" borderId="18" xfId="0" applyFont="1" applyFill="1" applyBorder="1" applyAlignment="1">
      <alignment horizontal="left" vertical="center" wrapText="1"/>
    </xf>
    <xf numFmtId="0" fontId="82" fillId="35" borderId="0" xfId="0" applyFont="1" applyFill="1" applyAlignment="1">
      <alignment vertical="center"/>
    </xf>
    <xf numFmtId="2" fontId="6" fillId="0" borderId="18" xfId="0" applyNumberFormat="1" applyFont="1" applyBorder="1" applyAlignment="1">
      <alignment horizontal="left" vertical="center"/>
    </xf>
    <xf numFmtId="2" fontId="6" fillId="0" borderId="18" xfId="0" applyNumberFormat="1" applyFont="1" applyBorder="1" applyAlignment="1">
      <alignment horizontal="left" vertical="center" wrapText="1"/>
    </xf>
    <xf numFmtId="0" fontId="6" fillId="24" borderId="42" xfId="0" applyFont="1" applyFill="1" applyBorder="1" applyAlignment="1" applyProtection="1">
      <alignment horizontal="center" vertical="center"/>
      <protection locked="0"/>
    </xf>
    <xf numFmtId="0" fontId="6" fillId="0" borderId="33" xfId="0" applyFont="1" applyBorder="1" applyAlignment="1">
      <alignment horizontal="left" vertical="center" wrapText="1"/>
    </xf>
    <xf numFmtId="0" fontId="24" fillId="26" borderId="42" xfId="0" applyFont="1" applyFill="1" applyBorder="1" applyAlignment="1">
      <alignment horizontal="center" vertical="center"/>
    </xf>
    <xf numFmtId="0" fontId="49" fillId="0" borderId="57" xfId="0" applyFont="1" applyBorder="1" applyAlignment="1">
      <alignment vertical="center" wrapText="1"/>
    </xf>
    <xf numFmtId="0" fontId="11" fillId="25" borderId="60" xfId="0" applyFont="1" applyFill="1" applyBorder="1" applyAlignment="1">
      <alignment vertical="center"/>
    </xf>
    <xf numFmtId="0" fontId="63" fillId="25" borderId="80" xfId="0" applyFont="1" applyFill="1" applyBorder="1" applyAlignment="1">
      <alignment vertical="center"/>
    </xf>
    <xf numFmtId="0" fontId="6" fillId="0" borderId="42" xfId="0" applyFont="1" applyBorder="1" applyAlignment="1">
      <alignment horizontal="left" vertical="center" textRotation="90"/>
    </xf>
    <xf numFmtId="0" fontId="14" fillId="24" borderId="69" xfId="0" applyFont="1" applyFill="1" applyBorder="1" applyAlignment="1">
      <alignment vertical="center"/>
    </xf>
    <xf numFmtId="0" fontId="13" fillId="38" borderId="46" xfId="0" applyFont="1" applyFill="1" applyBorder="1" applyAlignment="1">
      <alignment vertical="center" wrapText="1"/>
    </xf>
    <xf numFmtId="49" fontId="6" fillId="38" borderId="41" xfId="0" applyNumberFormat="1" applyFont="1" applyFill="1" applyBorder="1" applyAlignment="1">
      <alignment horizontal="left" vertical="center"/>
    </xf>
    <xf numFmtId="0" fontId="6" fillId="0" borderId="37" xfId="0" applyFont="1" applyBorder="1" applyAlignment="1" applyProtection="1">
      <alignment horizontal="center" vertical="center"/>
      <protection locked="0"/>
    </xf>
    <xf numFmtId="0" fontId="6" fillId="0" borderId="39" xfId="0" applyFont="1" applyBorder="1" applyAlignment="1">
      <alignment horizontal="center" vertical="center"/>
    </xf>
    <xf numFmtId="0" fontId="16" fillId="0" borderId="84" xfId="0" applyFont="1" applyBorder="1" applyAlignment="1">
      <alignment horizontal="center" vertical="center"/>
    </xf>
    <xf numFmtId="0" fontId="14" fillId="24" borderId="33" xfId="0" applyFont="1" applyFill="1" applyBorder="1" applyAlignment="1">
      <alignment horizontal="center" vertical="center"/>
    </xf>
    <xf numFmtId="0" fontId="8" fillId="24" borderId="33" xfId="0" applyFont="1" applyFill="1" applyBorder="1" applyAlignment="1">
      <alignment horizontal="center" vertical="center"/>
    </xf>
    <xf numFmtId="0" fontId="52" fillId="0" borderId="18" xfId="0" applyFont="1" applyBorder="1" applyAlignment="1">
      <alignment horizontal="left" vertical="center"/>
    </xf>
    <xf numFmtId="0" fontId="13" fillId="0" borderId="36" xfId="0" applyFont="1" applyBorder="1" applyAlignment="1">
      <alignment horizontal="left" vertical="center" wrapText="1"/>
    </xf>
    <xf numFmtId="0" fontId="16" fillId="26" borderId="36" xfId="0" applyFont="1" applyFill="1" applyBorder="1" applyAlignment="1">
      <alignment horizontal="center" vertical="center"/>
    </xf>
    <xf numFmtId="0" fontId="6" fillId="42" borderId="37" xfId="0" applyFont="1" applyFill="1" applyBorder="1" applyAlignment="1" applyProtection="1">
      <alignment horizontal="center" vertical="center"/>
      <protection locked="0"/>
    </xf>
    <xf numFmtId="0" fontId="6" fillId="24" borderId="36" xfId="0" applyFont="1" applyFill="1" applyBorder="1" applyAlignment="1">
      <alignment horizontal="center" vertical="center"/>
    </xf>
    <xf numFmtId="0" fontId="35" fillId="0" borderId="37" xfId="0" applyFont="1" applyBorder="1" applyAlignment="1">
      <alignment horizontal="left" vertical="center" wrapText="1"/>
    </xf>
    <xf numFmtId="0" fontId="35" fillId="0" borderId="70" xfId="0" applyFont="1" applyBorder="1" applyAlignment="1">
      <alignment vertical="center" wrapText="1"/>
    </xf>
    <xf numFmtId="0" fontId="94" fillId="0" borderId="70" xfId="0" applyFont="1" applyBorder="1" applyAlignment="1">
      <alignment horizontal="left" vertical="center" wrapText="1"/>
    </xf>
    <xf numFmtId="0" fontId="109" fillId="0" borderId="37" xfId="0" applyFont="1" applyBorder="1" applyAlignment="1">
      <alignment horizontal="center" vertical="center"/>
    </xf>
    <xf numFmtId="0" fontId="0" fillId="24" borderId="35" xfId="0" applyFill="1" applyBorder="1" applyAlignment="1">
      <alignment horizontal="left" vertical="center"/>
    </xf>
    <xf numFmtId="0" fontId="109" fillId="0" borderId="18" xfId="0" applyFont="1" applyBorder="1" applyAlignment="1">
      <alignment horizontal="center" vertical="center"/>
    </xf>
    <xf numFmtId="0" fontId="6" fillId="0" borderId="70" xfId="0" applyFont="1" applyBorder="1" applyAlignment="1">
      <alignment horizontal="left" vertical="center"/>
    </xf>
    <xf numFmtId="0" fontId="6" fillId="24" borderId="36" xfId="0" applyFont="1" applyFill="1" applyBorder="1" applyAlignment="1" applyProtection="1">
      <alignment horizontal="center" vertical="center"/>
      <protection locked="0"/>
    </xf>
    <xf numFmtId="0" fontId="13" fillId="37" borderId="40" xfId="0" applyFont="1" applyFill="1" applyBorder="1" applyAlignment="1">
      <alignment horizontal="left" vertical="center" wrapText="1"/>
    </xf>
    <xf numFmtId="0" fontId="15" fillId="37" borderId="18" xfId="0" applyFont="1" applyFill="1" applyBorder="1" applyAlignment="1">
      <alignment horizontal="center" vertical="center"/>
    </xf>
    <xf numFmtId="0" fontId="15" fillId="37" borderId="40" xfId="0" applyFont="1" applyFill="1" applyBorder="1" applyAlignment="1">
      <alignment horizontal="center" vertical="center"/>
    </xf>
    <xf numFmtId="0" fontId="35" fillId="0" borderId="21" xfId="0" applyFont="1" applyBorder="1" applyAlignment="1">
      <alignment horizontal="left" vertical="center" wrapText="1"/>
    </xf>
    <xf numFmtId="0" fontId="14" fillId="24" borderId="76" xfId="0" applyFont="1" applyFill="1" applyBorder="1" applyAlignment="1">
      <alignment horizontal="center" vertical="center"/>
    </xf>
    <xf numFmtId="0" fontId="14" fillId="24" borderId="145" xfId="0" applyFont="1" applyFill="1" applyBorder="1" applyAlignment="1">
      <alignment horizontal="center" vertical="center"/>
    </xf>
    <xf numFmtId="0" fontId="14" fillId="24" borderId="36" xfId="0" applyFont="1" applyFill="1" applyBorder="1" applyAlignment="1">
      <alignment horizontal="center" vertical="center"/>
    </xf>
    <xf numFmtId="0" fontId="8" fillId="24" borderId="36" xfId="0" applyFont="1" applyFill="1" applyBorder="1" applyAlignment="1">
      <alignment horizontal="center" vertical="center"/>
    </xf>
    <xf numFmtId="0" fontId="6" fillId="42" borderId="18" xfId="0" applyFont="1" applyFill="1" applyBorder="1" applyAlignment="1">
      <alignment horizontal="center" vertical="center"/>
    </xf>
    <xf numFmtId="0" fontId="35" fillId="0" borderId="22" xfId="0" applyFont="1" applyBorder="1" applyAlignment="1">
      <alignment horizontal="right" vertical="center" wrapText="1"/>
    </xf>
    <xf numFmtId="0" fontId="13" fillId="26" borderId="18" xfId="0" applyFont="1" applyFill="1" applyBorder="1" applyAlignment="1">
      <alignment horizontal="right" vertical="center" wrapText="1"/>
    </xf>
    <xf numFmtId="0" fontId="13" fillId="26" borderId="37" xfId="0" applyFont="1" applyFill="1" applyBorder="1" applyAlignment="1">
      <alignment horizontal="right" vertical="center" wrapText="1"/>
    </xf>
    <xf numFmtId="0" fontId="11" fillId="0" borderId="18" xfId="0" applyFont="1" applyBorder="1" applyAlignment="1">
      <alignment horizontal="left" vertical="center"/>
    </xf>
    <xf numFmtId="0" fontId="13" fillId="0" borderId="13" xfId="0" applyFont="1" applyBorder="1" applyAlignment="1">
      <alignment horizontal="left" vertical="center" indent="1"/>
    </xf>
    <xf numFmtId="0" fontId="13" fillId="39" borderId="46" xfId="0" applyFont="1" applyFill="1" applyBorder="1" applyAlignment="1">
      <alignment horizontal="left" vertical="center" wrapText="1"/>
    </xf>
    <xf numFmtId="0" fontId="13" fillId="37" borderId="44" xfId="0" applyFont="1" applyFill="1" applyBorder="1" applyAlignment="1">
      <alignment horizontal="left" vertical="center" wrapText="1"/>
    </xf>
    <xf numFmtId="0" fontId="6" fillId="42" borderId="37" xfId="0" applyFont="1" applyFill="1" applyBorder="1" applyAlignment="1">
      <alignment vertical="center"/>
    </xf>
    <xf numFmtId="0" fontId="2" fillId="35" borderId="0" xfId="51" applyFill="1" applyProtection="1">
      <protection locked="0"/>
    </xf>
    <xf numFmtId="0" fontId="2" fillId="35" borderId="0" xfId="51" applyFill="1"/>
    <xf numFmtId="0" fontId="103" fillId="35" borderId="0" xfId="51" applyFont="1" applyFill="1"/>
    <xf numFmtId="0" fontId="110" fillId="35" borderId="0" xfId="52" applyFill="1"/>
    <xf numFmtId="0" fontId="107" fillId="35" borderId="0" xfId="51" applyFont="1" applyFill="1"/>
    <xf numFmtId="0" fontId="2" fillId="35" borderId="10" xfId="51" applyFill="1" applyBorder="1"/>
    <xf numFmtId="0" fontId="2" fillId="35" borderId="17" xfId="51" applyFill="1" applyBorder="1"/>
    <xf numFmtId="0" fontId="2" fillId="35" borderId="14" xfId="51" applyFill="1" applyBorder="1"/>
    <xf numFmtId="0" fontId="2" fillId="35" borderId="49" xfId="51" applyFill="1" applyBorder="1"/>
    <xf numFmtId="0" fontId="2" fillId="35" borderId="76" xfId="51" applyFill="1" applyBorder="1"/>
    <xf numFmtId="0" fontId="2" fillId="35" borderId="145" xfId="51" applyFill="1" applyBorder="1"/>
    <xf numFmtId="0" fontId="2" fillId="35" borderId="77" xfId="51" applyFill="1" applyBorder="1"/>
    <xf numFmtId="0" fontId="111" fillId="35" borderId="39" xfId="51" applyFont="1" applyFill="1" applyBorder="1" applyAlignment="1" applyProtection="1">
      <alignment wrapText="1"/>
      <protection locked="0"/>
    </xf>
    <xf numFmtId="0" fontId="106" fillId="35" borderId="60" xfId="46" applyFill="1" applyBorder="1" applyAlignment="1">
      <alignment vertical="center" wrapText="1"/>
    </xf>
    <xf numFmtId="0" fontId="2" fillId="35" borderId="74" xfId="51" applyFill="1" applyBorder="1" applyAlignment="1">
      <alignment vertical="center" wrapText="1"/>
    </xf>
    <xf numFmtId="0" fontId="2" fillId="35" borderId="80" xfId="51" applyFill="1" applyBorder="1" applyAlignment="1">
      <alignment vertical="center" wrapText="1"/>
    </xf>
    <xf numFmtId="0" fontId="2" fillId="35" borderId="0" xfId="51" applyFill="1" applyAlignment="1" applyProtection="1">
      <alignment wrapText="1"/>
      <protection locked="0"/>
    </xf>
    <xf numFmtId="0" fontId="2" fillId="35" borderId="0" xfId="51" applyFill="1" applyAlignment="1">
      <alignment wrapText="1"/>
    </xf>
    <xf numFmtId="0" fontId="111" fillId="35" borderId="18" xfId="51" applyFont="1" applyFill="1" applyBorder="1" applyAlignment="1" applyProtection="1">
      <alignment wrapText="1"/>
      <protection locked="0"/>
    </xf>
    <xf numFmtId="0" fontId="106" fillId="35" borderId="61" xfId="46" applyFill="1" applyBorder="1" applyAlignment="1">
      <alignment horizontal="left" vertical="center" wrapText="1"/>
    </xf>
    <xf numFmtId="0" fontId="112" fillId="35" borderId="25" xfId="51" applyFont="1" applyFill="1" applyBorder="1" applyAlignment="1">
      <alignment horizontal="left" vertical="center" wrapText="1"/>
    </xf>
    <xf numFmtId="0" fontId="112" fillId="35" borderId="73" xfId="51" applyFont="1" applyFill="1" applyBorder="1" applyAlignment="1">
      <alignment horizontal="left" vertical="center" wrapText="1"/>
    </xf>
    <xf numFmtId="0" fontId="111" fillId="35" borderId="42" xfId="51" applyFont="1" applyFill="1" applyBorder="1" applyAlignment="1" applyProtection="1">
      <alignment wrapText="1"/>
      <protection locked="0"/>
    </xf>
    <xf numFmtId="0" fontId="106" fillId="35" borderId="65" xfId="46" applyFill="1" applyBorder="1" applyAlignment="1">
      <alignment horizontal="left" vertical="center" wrapText="1"/>
    </xf>
    <xf numFmtId="0" fontId="112" fillId="35" borderId="26" xfId="51" applyFont="1" applyFill="1" applyBorder="1" applyAlignment="1">
      <alignment horizontal="left" vertical="center" wrapText="1"/>
    </xf>
    <xf numFmtId="0" fontId="112" fillId="35" borderId="75" xfId="51" applyFont="1" applyFill="1" applyBorder="1" applyAlignment="1">
      <alignment horizontal="left" vertical="center" wrapText="1"/>
    </xf>
    <xf numFmtId="0" fontId="2" fillId="35" borderId="0" xfId="51" applyFill="1" applyAlignment="1">
      <alignment vertical="center"/>
    </xf>
    <xf numFmtId="0" fontId="107" fillId="35" borderId="0" xfId="51" applyFont="1" applyFill="1" applyAlignment="1">
      <alignment vertical="center"/>
    </xf>
    <xf numFmtId="0" fontId="2" fillId="35" borderId="20" xfId="51" applyFill="1" applyBorder="1"/>
    <xf numFmtId="0" fontId="2" fillId="35" borderId="10" xfId="51" applyFill="1" applyBorder="1" applyAlignment="1">
      <alignment vertical="center"/>
    </xf>
    <xf numFmtId="0" fontId="2" fillId="35" borderId="17" xfId="51" applyFill="1" applyBorder="1" applyAlignment="1">
      <alignment vertical="center"/>
    </xf>
    <xf numFmtId="0" fontId="2" fillId="35" borderId="14" xfId="51" applyFill="1" applyBorder="1" applyAlignment="1">
      <alignment vertical="center"/>
    </xf>
    <xf numFmtId="0" fontId="2" fillId="35" borderId="54" xfId="51" applyFill="1" applyBorder="1"/>
    <xf numFmtId="0" fontId="2" fillId="35" borderId="67" xfId="51" applyFill="1" applyBorder="1" applyAlignment="1">
      <alignment vertical="center"/>
    </xf>
    <xf numFmtId="0" fontId="2" fillId="35" borderId="146" xfId="51" applyFill="1" applyBorder="1" applyAlignment="1">
      <alignment vertical="center"/>
    </xf>
    <xf numFmtId="0" fontId="2" fillId="35" borderId="106" xfId="51" applyFill="1" applyBorder="1" applyAlignment="1">
      <alignment vertical="center"/>
    </xf>
    <xf numFmtId="0" fontId="106" fillId="35" borderId="58" xfId="46" applyFill="1" applyBorder="1" applyAlignment="1">
      <alignment horizontal="left" vertical="center" wrapText="1"/>
    </xf>
    <xf numFmtId="0" fontId="112" fillId="35" borderId="24" xfId="51" applyFont="1" applyFill="1" applyBorder="1" applyAlignment="1">
      <alignment horizontal="left" vertical="center" wrapText="1"/>
    </xf>
    <xf numFmtId="0" fontId="112" fillId="35" borderId="72" xfId="51" applyFont="1" applyFill="1" applyBorder="1" applyAlignment="1">
      <alignment horizontal="left" vertical="center" wrapText="1"/>
    </xf>
    <xf numFmtId="0" fontId="105" fillId="35" borderId="0" xfId="51" applyFont="1" applyFill="1"/>
    <xf numFmtId="0" fontId="112" fillId="35" borderId="0" xfId="51" applyFont="1" applyFill="1" applyAlignment="1">
      <alignment horizontal="left" vertical="center" wrapText="1"/>
    </xf>
    <xf numFmtId="0" fontId="112" fillId="35" borderId="0" xfId="51" applyFont="1" applyFill="1" applyAlignment="1">
      <alignment horizontal="left" vertical="top" wrapText="1"/>
    </xf>
    <xf numFmtId="0" fontId="106" fillId="35" borderId="0" xfId="46" applyFill="1"/>
    <xf numFmtId="0" fontId="2" fillId="0" borderId="0" xfId="51" applyProtection="1">
      <protection locked="0"/>
    </xf>
    <xf numFmtId="0" fontId="2" fillId="0" borderId="0" xfId="51"/>
    <xf numFmtId="0" fontId="35" fillId="26" borderId="33" xfId="0" applyFont="1" applyFill="1" applyBorder="1" applyAlignment="1">
      <alignment horizontal="left" vertical="center" wrapText="1"/>
    </xf>
    <xf numFmtId="0" fontId="6" fillId="0" borderId="42" xfId="0" applyFont="1" applyBorder="1" applyAlignment="1">
      <alignment vertical="center"/>
    </xf>
    <xf numFmtId="0" fontId="11" fillId="0" borderId="39" xfId="0" applyFont="1" applyBorder="1" applyAlignment="1">
      <alignment horizontal="center" vertical="center"/>
    </xf>
    <xf numFmtId="0" fontId="13" fillId="26" borderId="33" xfId="0" applyFont="1" applyFill="1" applyBorder="1" applyAlignment="1">
      <alignment horizontal="left" vertical="center" wrapText="1"/>
    </xf>
    <xf numFmtId="0" fontId="13" fillId="26" borderId="33" xfId="0" applyFont="1" applyFill="1" applyBorder="1" applyAlignment="1">
      <alignment horizontal="right" vertical="center" wrapText="1"/>
    </xf>
    <xf numFmtId="0" fontId="6" fillId="0" borderId="40" xfId="0" applyFont="1" applyBorder="1" applyAlignment="1">
      <alignment horizontal="center" vertical="center"/>
    </xf>
    <xf numFmtId="0" fontId="24" fillId="0" borderId="61" xfId="0" applyFont="1" applyBorder="1" applyAlignment="1">
      <alignment horizontal="center" vertical="center"/>
    </xf>
    <xf numFmtId="0" fontId="13" fillId="35" borderId="0" xfId="0" applyFont="1" applyFill="1" applyAlignment="1">
      <alignment horizontal="left" vertical="top" wrapText="1"/>
    </xf>
    <xf numFmtId="49" fontId="6" fillId="26" borderId="45" xfId="0" applyNumberFormat="1" applyFont="1" applyFill="1" applyBorder="1" applyAlignment="1">
      <alignment horizontal="left" vertical="center"/>
    </xf>
    <xf numFmtId="0" fontId="11" fillId="0" borderId="42" xfId="0" applyFont="1" applyBorder="1" applyAlignment="1">
      <alignment horizontal="left" vertical="center"/>
    </xf>
    <xf numFmtId="0" fontId="35" fillId="0" borderId="46" xfId="0" applyFont="1" applyBorder="1" applyAlignment="1">
      <alignment horizontal="left" vertical="center" wrapText="1"/>
    </xf>
    <xf numFmtId="0" fontId="35" fillId="0" borderId="22" xfId="0" applyFont="1" applyBorder="1" applyAlignment="1">
      <alignment horizontal="left" vertical="center" wrapText="1"/>
    </xf>
    <xf numFmtId="0" fontId="8" fillId="26" borderId="0" xfId="47" applyFont="1" applyFill="1" applyAlignment="1">
      <alignment horizontal="center" vertical="top" wrapText="1"/>
    </xf>
    <xf numFmtId="0" fontId="97" fillId="35" borderId="0" xfId="57" applyFont="1" applyFill="1"/>
    <xf numFmtId="0" fontId="99" fillId="35" borderId="0" xfId="57" applyFont="1" applyFill="1" applyAlignment="1">
      <alignment horizontal="left" vertical="center"/>
    </xf>
    <xf numFmtId="0" fontId="98" fillId="37" borderId="0" xfId="57" applyFont="1" applyFill="1"/>
    <xf numFmtId="0" fontId="98" fillId="35" borderId="0" xfId="57" applyFont="1" applyFill="1"/>
    <xf numFmtId="0" fontId="8" fillId="26" borderId="22" xfId="47" applyFont="1" applyFill="1" applyBorder="1" applyAlignment="1">
      <alignment horizontal="center" vertical="top" wrapText="1"/>
    </xf>
    <xf numFmtId="0" fontId="97" fillId="41" borderId="0" xfId="57" applyFont="1" applyFill="1"/>
    <xf numFmtId="0" fontId="100" fillId="35" borderId="116" xfId="57" applyFont="1" applyFill="1" applyBorder="1" applyAlignment="1">
      <alignment horizontal="right" vertical="center" wrapText="1"/>
    </xf>
    <xf numFmtId="0" fontId="100" fillId="35" borderId="0" xfId="57" applyFont="1" applyFill="1" applyAlignment="1">
      <alignment horizontal="right" vertical="center" wrapText="1"/>
    </xf>
    <xf numFmtId="0" fontId="100" fillId="35" borderId="117" xfId="57" applyFont="1" applyFill="1" applyBorder="1" applyAlignment="1">
      <alignment horizontal="right" vertical="center" wrapText="1"/>
    </xf>
    <xf numFmtId="0" fontId="99" fillId="40" borderId="62" xfId="57" applyFont="1" applyFill="1" applyBorder="1" applyAlignment="1" applyProtection="1">
      <alignment horizontal="center" vertical="center" wrapText="1"/>
      <protection locked="0"/>
    </xf>
    <xf numFmtId="0" fontId="99" fillId="40" borderId="46" xfId="57" applyFont="1" applyFill="1" applyBorder="1" applyAlignment="1" applyProtection="1">
      <alignment horizontal="center" vertical="center" wrapText="1"/>
      <protection locked="0"/>
    </xf>
    <xf numFmtId="0" fontId="99" fillId="40" borderId="118" xfId="57" applyFont="1" applyFill="1" applyBorder="1" applyAlignment="1" applyProtection="1">
      <alignment horizontal="center" vertical="center" wrapText="1"/>
      <protection locked="0"/>
    </xf>
    <xf numFmtId="0" fontId="97" fillId="41" borderId="0" xfId="57" applyFont="1" applyFill="1" applyAlignment="1">
      <alignment vertical="center"/>
    </xf>
    <xf numFmtId="0" fontId="115" fillId="0" borderId="113" xfId="57" applyFont="1" applyBorder="1" applyAlignment="1">
      <alignment horizontal="center" vertical="center"/>
    </xf>
    <xf numFmtId="0" fontId="7" fillId="42" borderId="126" xfId="57" applyFont="1" applyFill="1" applyBorder="1" applyAlignment="1" applyProtection="1">
      <alignment horizontal="center" vertical="center"/>
      <protection locked="0"/>
    </xf>
    <xf numFmtId="0" fontId="103" fillId="37" borderId="0" xfId="57" applyFont="1" applyFill="1" applyAlignment="1">
      <alignment horizontal="left" vertical="center"/>
    </xf>
    <xf numFmtId="14" fontId="103" fillId="37" borderId="0" xfId="57" applyNumberFormat="1" applyFont="1" applyFill="1" applyAlignment="1">
      <alignment vertical="center"/>
    </xf>
    <xf numFmtId="0" fontId="98" fillId="37" borderId="0" xfId="57" applyFont="1" applyFill="1" applyAlignment="1">
      <alignment wrapText="1"/>
    </xf>
    <xf numFmtId="0" fontId="98" fillId="37" borderId="0" xfId="57" applyFont="1" applyFill="1" applyAlignment="1">
      <alignment horizontal="left" vertical="center"/>
    </xf>
    <xf numFmtId="0" fontId="98" fillId="37" borderId="0" xfId="57" applyFont="1" applyFill="1" applyAlignment="1">
      <alignment horizontal="right"/>
    </xf>
    <xf numFmtId="0" fontId="97" fillId="35" borderId="0" xfId="57" applyFont="1" applyFill="1" applyAlignment="1">
      <alignment vertical="center"/>
    </xf>
    <xf numFmtId="223" fontId="98" fillId="37" borderId="0" xfId="57" applyNumberFormat="1" applyFont="1" applyFill="1" applyAlignment="1">
      <alignment horizontal="right"/>
    </xf>
    <xf numFmtId="223" fontId="98" fillId="37" borderId="0" xfId="57" applyNumberFormat="1" applyFont="1" applyFill="1"/>
    <xf numFmtId="0" fontId="5" fillId="35" borderId="0" xfId="57" applyFont="1" applyFill="1"/>
    <xf numFmtId="223" fontId="99" fillId="37" borderId="0" xfId="57" applyNumberFormat="1" applyFont="1" applyFill="1"/>
    <xf numFmtId="0" fontId="99" fillId="0" borderId="0" xfId="57" applyFont="1" applyAlignment="1">
      <alignment horizontal="left" vertical="center"/>
    </xf>
    <xf numFmtId="0" fontId="97" fillId="0" borderId="0" xfId="57" applyFont="1" applyAlignment="1">
      <alignment vertical="center"/>
    </xf>
    <xf numFmtId="0" fontId="102" fillId="35" borderId="125" xfId="57" applyFont="1" applyFill="1" applyBorder="1" applyAlignment="1">
      <alignment vertical="center"/>
    </xf>
    <xf numFmtId="0" fontId="102" fillId="35" borderId="114" xfId="57" applyFont="1" applyFill="1" applyBorder="1" applyAlignment="1">
      <alignment vertical="center"/>
    </xf>
    <xf numFmtId="0" fontId="97" fillId="37" borderId="0" xfId="57" applyFont="1" applyFill="1"/>
    <xf numFmtId="0" fontId="99" fillId="37" borderId="0" xfId="57" applyFont="1" applyFill="1" applyAlignment="1">
      <alignment horizontal="left" vertical="center"/>
    </xf>
    <xf numFmtId="0" fontId="13" fillId="37" borderId="46" xfId="0" applyFont="1" applyFill="1" applyBorder="1" applyAlignment="1">
      <alignment horizontal="left" vertical="center" wrapText="1"/>
    </xf>
    <xf numFmtId="0" fontId="15" fillId="37" borderId="37" xfId="0" applyFont="1" applyFill="1" applyBorder="1" applyAlignment="1">
      <alignment horizontal="center" vertical="center"/>
    </xf>
    <xf numFmtId="0" fontId="0" fillId="38" borderId="0" xfId="0" applyFill="1" applyAlignment="1">
      <alignment vertical="center"/>
    </xf>
    <xf numFmtId="0" fontId="60" fillId="38" borderId="0" xfId="0" applyFont="1" applyFill="1" applyAlignment="1">
      <alignment vertical="center"/>
    </xf>
    <xf numFmtId="0" fontId="5" fillId="38" borderId="0" xfId="0" applyFont="1" applyFill="1" applyAlignment="1">
      <alignment vertical="center"/>
    </xf>
    <xf numFmtId="0" fontId="83" fillId="38" borderId="0" xfId="0" applyFont="1" applyFill="1" applyAlignment="1">
      <alignment vertical="center"/>
    </xf>
    <xf numFmtId="0" fontId="117" fillId="38" borderId="0" xfId="0" applyFont="1" applyFill="1" applyAlignment="1">
      <alignment vertical="center"/>
    </xf>
    <xf numFmtId="0" fontId="36" fillId="35" borderId="0" xfId="0" applyFont="1" applyFill="1" applyAlignment="1">
      <alignment vertical="center"/>
    </xf>
    <xf numFmtId="49" fontId="6" fillId="38" borderId="37" xfId="0" applyNumberFormat="1" applyFont="1" applyFill="1" applyBorder="1" applyAlignment="1">
      <alignment horizontal="left" vertical="center"/>
    </xf>
    <xf numFmtId="0" fontId="48" fillId="38" borderId="22" xfId="0" applyFont="1" applyFill="1" applyBorder="1" applyAlignment="1">
      <alignment horizontal="left" vertical="center" wrapText="1"/>
    </xf>
    <xf numFmtId="49" fontId="6" fillId="38" borderId="18" xfId="0" applyNumberFormat="1" applyFont="1" applyFill="1" applyBorder="1" applyAlignment="1">
      <alignment horizontal="left" vertical="center"/>
    </xf>
    <xf numFmtId="0" fontId="13" fillId="38" borderId="46" xfId="0" applyFont="1" applyFill="1" applyBorder="1" applyAlignment="1">
      <alignment horizontal="left" vertical="center" wrapText="1"/>
    </xf>
    <xf numFmtId="0" fontId="15" fillId="38" borderId="37" xfId="0" applyFont="1" applyFill="1" applyBorder="1" applyAlignment="1">
      <alignment horizontal="center" vertical="center"/>
    </xf>
    <xf numFmtId="0" fontId="60" fillId="39" borderId="0" xfId="0" applyFont="1" applyFill="1" applyAlignment="1">
      <alignment vertical="center"/>
    </xf>
    <xf numFmtId="0" fontId="11" fillId="38" borderId="0" xfId="0" applyFont="1" applyFill="1" applyAlignment="1">
      <alignment vertical="center"/>
    </xf>
    <xf numFmtId="0" fontId="90" fillId="35" borderId="0" xfId="0" applyFont="1" applyFill="1" applyAlignment="1">
      <alignment horizontal="center" vertical="center"/>
    </xf>
    <xf numFmtId="0" fontId="6" fillId="26" borderId="33" xfId="0" applyFont="1" applyFill="1" applyBorder="1" applyAlignment="1">
      <alignment horizontal="left" vertical="center" wrapText="1"/>
    </xf>
    <xf numFmtId="0" fontId="35" fillId="38" borderId="0" xfId="0" applyFont="1" applyFill="1" applyAlignment="1">
      <alignment vertical="center"/>
    </xf>
    <xf numFmtId="0" fontId="14" fillId="0" borderId="18" xfId="0" applyFont="1" applyBorder="1" applyAlignment="1">
      <alignment horizontal="center" vertical="center"/>
    </xf>
    <xf numFmtId="0" fontId="11" fillId="38" borderId="0" xfId="0" applyFont="1" applyFill="1" applyAlignment="1">
      <alignment horizontal="center" vertical="center"/>
    </xf>
    <xf numFmtId="0" fontId="60" fillId="0" borderId="44" xfId="0" applyFont="1" applyBorder="1" applyAlignment="1" applyProtection="1">
      <alignment horizontal="center"/>
      <protection locked="0"/>
    </xf>
    <xf numFmtId="0" fontId="60" fillId="0" borderId="41" xfId="0" applyFont="1" applyBorder="1" applyAlignment="1" applyProtection="1">
      <alignment horizontal="center"/>
      <protection locked="0"/>
    </xf>
    <xf numFmtId="0" fontId="12" fillId="0" borderId="35" xfId="0" applyFont="1" applyBorder="1" applyAlignment="1">
      <alignment horizontal="left" vertical="center"/>
    </xf>
    <xf numFmtId="0" fontId="13" fillId="0" borderId="13" xfId="0" applyFont="1" applyBorder="1" applyAlignment="1">
      <alignment horizontal="left"/>
    </xf>
    <xf numFmtId="0" fontId="12" fillId="0" borderId="23" xfId="0" applyFont="1" applyBorder="1" applyAlignment="1">
      <alignment horizontal="left" vertical="center"/>
    </xf>
    <xf numFmtId="0" fontId="13" fillId="0" borderId="19" xfId="0" applyFont="1" applyBorder="1" applyAlignment="1">
      <alignment horizontal="left"/>
    </xf>
    <xf numFmtId="0" fontId="87" fillId="34" borderId="23" xfId="0" applyFont="1" applyFill="1" applyBorder="1" applyAlignment="1">
      <alignment horizontal="center" vertical="center"/>
    </xf>
    <xf numFmtId="0" fontId="87" fillId="34" borderId="19" xfId="0" applyFont="1" applyFill="1" applyBorder="1" applyAlignment="1">
      <alignment horizontal="center" vertical="center"/>
    </xf>
    <xf numFmtId="0" fontId="88" fillId="34" borderId="28" xfId="0" applyFont="1" applyFill="1" applyBorder="1" applyAlignment="1">
      <alignment horizontal="center" vertical="center"/>
    </xf>
    <xf numFmtId="0" fontId="60" fillId="0" borderId="55" xfId="0" applyFont="1" applyBorder="1" applyAlignment="1" applyProtection="1">
      <alignment horizontal="center"/>
      <protection locked="0"/>
    </xf>
    <xf numFmtId="0" fontId="60" fillId="0" borderId="53" xfId="0" applyFont="1" applyBorder="1" applyAlignment="1" applyProtection="1">
      <alignment horizontal="center"/>
      <protection locked="0"/>
    </xf>
    <xf numFmtId="0" fontId="60" fillId="0" borderId="44" xfId="0" applyFont="1" applyBorder="1" applyAlignment="1" applyProtection="1">
      <alignment horizontal="center" vertical="center"/>
      <protection locked="0"/>
    </xf>
    <xf numFmtId="0" fontId="60" fillId="0" borderId="41" xfId="0" applyFont="1" applyBorder="1" applyAlignment="1" applyProtection="1">
      <alignment horizontal="center" vertical="center"/>
      <protection locked="0"/>
    </xf>
    <xf numFmtId="0" fontId="0" fillId="0" borderId="43" xfId="0" applyBorder="1" applyAlignment="1">
      <alignment horizontal="center" vertical="center"/>
    </xf>
    <xf numFmtId="0" fontId="0" fillId="0" borderId="22" xfId="0" applyBorder="1" applyAlignment="1">
      <alignment horizontal="center" vertical="center"/>
    </xf>
    <xf numFmtId="0" fontId="60" fillId="0" borderId="55" xfId="0" applyFont="1" applyBorder="1" applyAlignment="1" applyProtection="1">
      <alignment horizontal="center" vertical="center"/>
      <protection locked="0"/>
    </xf>
    <xf numFmtId="0" fontId="60" fillId="0" borderId="53" xfId="0" applyFont="1" applyBorder="1" applyAlignment="1" applyProtection="1">
      <alignment horizontal="center" vertical="center"/>
      <protection locked="0"/>
    </xf>
    <xf numFmtId="0" fontId="0" fillId="0" borderId="19" xfId="0" applyBorder="1" applyAlignment="1">
      <alignment vertical="center"/>
    </xf>
    <xf numFmtId="0" fontId="0" fillId="0" borderId="28" xfId="0" applyBorder="1" applyAlignment="1">
      <alignment vertical="center"/>
    </xf>
    <xf numFmtId="0" fontId="0" fillId="0" borderId="70" xfId="0" applyBorder="1" applyAlignment="1">
      <alignment horizontal="center" vertical="center"/>
    </xf>
    <xf numFmtId="0" fontId="0" fillId="0" borderId="81" xfId="0" applyBorder="1" applyAlignment="1">
      <alignment horizontal="center" vertical="center"/>
    </xf>
    <xf numFmtId="0" fontId="0" fillId="0" borderId="81" xfId="0" applyBorder="1" applyAlignment="1">
      <alignment vertical="center"/>
    </xf>
    <xf numFmtId="0" fontId="0" fillId="0" borderId="84" xfId="0" applyBorder="1" applyAlignment="1">
      <alignment vertical="center"/>
    </xf>
    <xf numFmtId="0" fontId="15" fillId="0" borderId="90" xfId="0" applyFont="1" applyBorder="1" applyAlignment="1">
      <alignment horizontal="center" vertical="center"/>
    </xf>
    <xf numFmtId="0" fontId="15" fillId="0" borderId="91" xfId="0" applyFont="1" applyBorder="1" applyAlignment="1">
      <alignment horizontal="center" vertical="center"/>
    </xf>
    <xf numFmtId="0" fontId="15" fillId="0" borderId="92" xfId="0" applyFont="1" applyBorder="1" applyAlignment="1">
      <alignment horizontal="center" vertical="center"/>
    </xf>
    <xf numFmtId="0" fontId="0" fillId="0" borderId="85" xfId="0" applyBorder="1" applyAlignment="1">
      <alignment vertical="center"/>
    </xf>
    <xf numFmtId="0" fontId="0" fillId="0" borderId="86" xfId="0" applyBorder="1"/>
    <xf numFmtId="0" fontId="60" fillId="0" borderId="43" xfId="0" applyFont="1" applyBorder="1" applyAlignment="1" applyProtection="1">
      <alignment horizontal="center" vertical="center"/>
      <protection locked="0"/>
    </xf>
    <xf numFmtId="0" fontId="60" fillId="0" borderId="52" xfId="0" applyFont="1" applyBorder="1" applyAlignment="1" applyProtection="1">
      <alignment horizontal="center" vertical="center"/>
      <protection locked="0"/>
    </xf>
    <xf numFmtId="0" fontId="63" fillId="0" borderId="44" xfId="0" applyFont="1" applyBorder="1" applyAlignment="1" applyProtection="1">
      <alignment horizontal="center" vertical="center"/>
      <protection locked="0"/>
    </xf>
    <xf numFmtId="0" fontId="63" fillId="0" borderId="41" xfId="0" applyFont="1" applyBorder="1" applyAlignment="1" applyProtection="1">
      <alignment horizontal="center" vertical="center"/>
      <protection locked="0"/>
    </xf>
    <xf numFmtId="189" fontId="16" fillId="0" borderId="87" xfId="0" applyNumberFormat="1" applyFont="1" applyBorder="1" applyAlignment="1">
      <alignment horizontal="left" vertical="center"/>
    </xf>
    <xf numFmtId="0" fontId="0" fillId="0" borderId="88" xfId="0" applyBorder="1" applyAlignment="1">
      <alignment horizontal="left" vertical="center"/>
    </xf>
    <xf numFmtId="0" fontId="0" fillId="0" borderId="89" xfId="0" applyBorder="1" applyAlignment="1">
      <alignment horizontal="left" vertical="center"/>
    </xf>
    <xf numFmtId="0" fontId="60" fillId="0" borderId="70" xfId="0" applyFont="1" applyBorder="1" applyAlignment="1" applyProtection="1">
      <alignment horizontal="center" vertical="center"/>
      <protection locked="0"/>
    </xf>
    <xf numFmtId="0" fontId="60" fillId="0" borderId="84" xfId="0" applyFont="1" applyBorder="1" applyAlignment="1" applyProtection="1">
      <alignment horizontal="center" vertical="center"/>
      <protection locked="0"/>
    </xf>
    <xf numFmtId="0" fontId="60" fillId="0" borderId="46" xfId="0" applyFont="1" applyBorder="1" applyAlignment="1" applyProtection="1">
      <alignment horizontal="center" vertical="center"/>
      <protection locked="0"/>
    </xf>
    <xf numFmtId="0" fontId="60" fillId="0" borderId="45" xfId="0" applyFont="1" applyBorder="1" applyAlignment="1" applyProtection="1">
      <alignment horizontal="center" vertical="center"/>
      <protection locked="0"/>
    </xf>
    <xf numFmtId="0" fontId="60" fillId="0" borderId="56" xfId="0" applyFont="1" applyBorder="1" applyAlignment="1" applyProtection="1">
      <alignment horizontal="center" vertical="center"/>
      <protection locked="0"/>
    </xf>
    <xf numFmtId="0" fontId="35" fillId="0" borderId="44" xfId="0" applyFont="1" applyBorder="1" applyAlignment="1" applyProtection="1">
      <alignment horizontal="left" vertical="center"/>
      <protection locked="0"/>
    </xf>
    <xf numFmtId="0" fontId="35" fillId="0" borderId="46" xfId="0" applyFont="1" applyBorder="1" applyAlignment="1" applyProtection="1">
      <alignment horizontal="left" vertical="center"/>
      <protection locked="0"/>
    </xf>
    <xf numFmtId="212" fontId="16" fillId="0" borderId="87" xfId="0" applyNumberFormat="1" applyFont="1" applyBorder="1" applyAlignment="1">
      <alignment horizontal="left" vertical="center"/>
    </xf>
    <xf numFmtId="212" fontId="0" fillId="0" borderId="88" xfId="0" applyNumberFormat="1" applyBorder="1" applyAlignment="1">
      <alignment horizontal="left" vertical="center"/>
    </xf>
    <xf numFmtId="212" fontId="0" fillId="0" borderId="89" xfId="0" applyNumberFormat="1" applyBorder="1" applyAlignment="1">
      <alignment horizontal="left" vertical="center"/>
    </xf>
    <xf numFmtId="0" fontId="0" fillId="25" borderId="44" xfId="0" applyFill="1" applyBorder="1" applyAlignment="1">
      <alignment horizontal="center" vertical="center"/>
    </xf>
    <xf numFmtId="0" fontId="0" fillId="25" borderId="46" xfId="0" applyFill="1" applyBorder="1" applyAlignment="1">
      <alignment horizontal="center" vertical="center"/>
    </xf>
    <xf numFmtId="0" fontId="0" fillId="0" borderId="46" xfId="0" applyBorder="1" applyAlignment="1">
      <alignment vertical="center"/>
    </xf>
    <xf numFmtId="0" fontId="0" fillId="0" borderId="41" xfId="0" applyBorder="1" applyAlignment="1">
      <alignment vertical="center"/>
    </xf>
    <xf numFmtId="211" fontId="16" fillId="0" borderId="87" xfId="0" applyNumberFormat="1" applyFont="1" applyBorder="1" applyAlignment="1">
      <alignment horizontal="left" vertical="center"/>
    </xf>
    <xf numFmtId="211" fontId="0" fillId="0" borderId="88" xfId="0" applyNumberFormat="1" applyBorder="1" applyAlignment="1">
      <alignment horizontal="left" vertical="center"/>
    </xf>
    <xf numFmtId="211" fontId="0" fillId="0" borderId="89" xfId="0" applyNumberFormat="1" applyBorder="1" applyAlignment="1">
      <alignment horizontal="left" vertical="center"/>
    </xf>
    <xf numFmtId="0" fontId="35" fillId="0" borderId="46" xfId="0" applyFont="1" applyBorder="1" applyAlignment="1">
      <alignment horizontal="left" vertical="center" wrapText="1"/>
    </xf>
    <xf numFmtId="0" fontId="35" fillId="0" borderId="41" xfId="0" applyFont="1" applyBorder="1" applyAlignment="1">
      <alignment horizontal="left" vertical="center" wrapText="1"/>
    </xf>
    <xf numFmtId="210" fontId="16" fillId="0" borderId="87" xfId="0" applyNumberFormat="1" applyFont="1" applyBorder="1" applyAlignment="1">
      <alignment horizontal="left" vertical="center"/>
    </xf>
    <xf numFmtId="210" fontId="0" fillId="0" borderId="88" xfId="0" applyNumberFormat="1" applyBorder="1" applyAlignment="1">
      <alignment horizontal="left" vertical="center"/>
    </xf>
    <xf numFmtId="210" fontId="0" fillId="0" borderId="89" xfId="0" applyNumberFormat="1" applyBorder="1" applyAlignment="1">
      <alignment horizontal="left" vertical="center"/>
    </xf>
    <xf numFmtId="0" fontId="35" fillId="0" borderId="41" xfId="0" applyFont="1" applyBorder="1" applyAlignment="1" applyProtection="1">
      <alignment horizontal="left" vertical="center"/>
      <protection locked="0"/>
    </xf>
    <xf numFmtId="0" fontId="35" fillId="0" borderId="44" xfId="0" applyFont="1" applyBorder="1" applyAlignment="1">
      <alignment horizontal="left" vertical="center"/>
    </xf>
    <xf numFmtId="0" fontId="35" fillId="0" borderId="46" xfId="0" applyFont="1" applyBorder="1" applyAlignment="1">
      <alignment horizontal="left" vertical="center"/>
    </xf>
    <xf numFmtId="0" fontId="35" fillId="0" borderId="41" xfId="0" applyFont="1" applyBorder="1" applyAlignment="1">
      <alignment horizontal="left" vertical="center"/>
    </xf>
    <xf numFmtId="0" fontId="60" fillId="0" borderId="21" xfId="0" applyFont="1" applyBorder="1" applyAlignment="1" applyProtection="1">
      <alignment horizontal="center" vertical="center"/>
      <protection locked="0"/>
    </xf>
    <xf numFmtId="0" fontId="60" fillId="0" borderId="34" xfId="0" applyFont="1" applyBorder="1" applyAlignment="1" applyProtection="1">
      <alignment horizontal="center" vertical="center"/>
      <protection locked="0"/>
    </xf>
    <xf numFmtId="0" fontId="35" fillId="0" borderId="55" xfId="0" applyFont="1" applyBorder="1" applyAlignment="1" applyProtection="1">
      <alignment horizontal="left" vertical="center"/>
      <protection locked="0"/>
    </xf>
    <xf numFmtId="0" fontId="35" fillId="0" borderId="57" xfId="0" applyFont="1" applyBorder="1" applyAlignment="1" applyProtection="1">
      <alignment horizontal="left" vertical="center"/>
      <protection locked="0"/>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98" xfId="0" applyBorder="1" applyAlignment="1">
      <alignment horizontal="center" vertical="center"/>
    </xf>
    <xf numFmtId="0" fontId="0" fillId="0" borderId="142" xfId="0" applyBorder="1" applyAlignment="1">
      <alignment horizontal="center" vertical="center"/>
    </xf>
    <xf numFmtId="0" fontId="0" fillId="0" borderId="143" xfId="0" applyBorder="1" applyAlignment="1">
      <alignment horizontal="center" vertical="center"/>
    </xf>
    <xf numFmtId="0" fontId="0" fillId="0" borderId="144" xfId="0" applyBorder="1" applyAlignment="1">
      <alignment horizontal="center" vertical="center"/>
    </xf>
    <xf numFmtId="166" fontId="16" fillId="0" borderId="87" xfId="0" applyNumberFormat="1" applyFont="1" applyBorder="1" applyAlignment="1">
      <alignment horizontal="left" vertical="center"/>
    </xf>
    <xf numFmtId="165" fontId="16" fillId="0" borderId="87" xfId="0" applyNumberFormat="1" applyFont="1" applyBorder="1" applyAlignment="1">
      <alignment horizontal="left" vertical="center"/>
    </xf>
    <xf numFmtId="228" fontId="16" fillId="0" borderId="87" xfId="0" applyNumberFormat="1" applyFont="1" applyBorder="1" applyAlignment="1">
      <alignment horizontal="left" vertical="center"/>
    </xf>
    <xf numFmtId="228" fontId="0" fillId="0" borderId="88" xfId="0" applyNumberFormat="1" applyBorder="1" applyAlignment="1">
      <alignment horizontal="left" vertical="center"/>
    </xf>
    <xf numFmtId="228" fontId="0" fillId="0" borderId="89" xfId="0" applyNumberFormat="1" applyBorder="1" applyAlignment="1">
      <alignment horizontal="left" vertical="center"/>
    </xf>
    <xf numFmtId="182" fontId="0" fillId="0" borderId="88" xfId="0" applyNumberFormat="1" applyBorder="1" applyAlignment="1">
      <alignment horizontal="left" vertical="center"/>
    </xf>
    <xf numFmtId="182" fontId="0" fillId="0" borderId="89" xfId="0" applyNumberFormat="1" applyBorder="1" applyAlignment="1">
      <alignment horizontal="left" vertical="center"/>
    </xf>
    <xf numFmtId="0" fontId="63" fillId="0" borderId="45" xfId="0" applyFont="1" applyBorder="1" applyAlignment="1" applyProtection="1">
      <alignment horizontal="center" vertical="center"/>
      <protection locked="0"/>
    </xf>
    <xf numFmtId="0" fontId="63" fillId="0" borderId="56" xfId="0" applyFont="1" applyBorder="1" applyAlignment="1" applyProtection="1">
      <alignment horizontal="center" vertical="center"/>
      <protection locked="0"/>
    </xf>
    <xf numFmtId="0" fontId="63" fillId="0" borderId="43" xfId="0" applyFont="1" applyBorder="1" applyAlignment="1" applyProtection="1">
      <alignment horizontal="center" vertical="center"/>
      <protection locked="0"/>
    </xf>
    <xf numFmtId="0" fontId="63" fillId="0" borderId="52" xfId="0" applyFont="1" applyBorder="1" applyAlignment="1" applyProtection="1">
      <alignment horizontal="center" vertical="center"/>
      <protection locked="0"/>
    </xf>
    <xf numFmtId="0" fontId="0" fillId="0" borderId="86" xfId="0" applyBorder="1" applyAlignment="1">
      <alignment vertical="center"/>
    </xf>
    <xf numFmtId="173" fontId="16" fillId="0" borderId="87" xfId="0" applyNumberFormat="1" applyFont="1" applyBorder="1" applyAlignment="1">
      <alignment horizontal="left" vertical="center"/>
    </xf>
    <xf numFmtId="174" fontId="16" fillId="0" borderId="87" xfId="0" applyNumberFormat="1" applyFont="1" applyBorder="1" applyAlignment="1">
      <alignment horizontal="left" vertical="center"/>
    </xf>
    <xf numFmtId="0" fontId="35" fillId="0" borderId="44" xfId="0" applyFont="1" applyBorder="1" applyAlignment="1">
      <alignment horizontal="left" vertical="center" wrapText="1"/>
    </xf>
    <xf numFmtId="164" fontId="16" fillId="0" borderId="87" xfId="0" applyNumberFormat="1" applyFont="1" applyBorder="1" applyAlignment="1">
      <alignment horizontal="left" vertical="center"/>
    </xf>
    <xf numFmtId="0" fontId="0" fillId="0" borderId="93" xfId="0" applyBorder="1" applyAlignment="1">
      <alignment vertical="center"/>
    </xf>
    <xf numFmtId="0" fontId="0" fillId="0" borderId="94" xfId="0" applyBorder="1"/>
    <xf numFmtId="0" fontId="63" fillId="0" borderId="70" xfId="0" applyFont="1" applyBorder="1" applyAlignment="1" applyProtection="1">
      <alignment horizontal="center" vertical="center"/>
      <protection locked="0"/>
    </xf>
    <xf numFmtId="0" fontId="63" fillId="0" borderId="84" xfId="0" applyFont="1" applyBorder="1" applyAlignment="1" applyProtection="1">
      <alignment horizontal="center" vertical="center"/>
      <protection locked="0"/>
    </xf>
    <xf numFmtId="184" fontId="16" fillId="0" borderId="87" xfId="0" applyNumberFormat="1" applyFont="1" applyBorder="1" applyAlignment="1">
      <alignment horizontal="left" vertical="center"/>
    </xf>
    <xf numFmtId="183" fontId="16" fillId="0" borderId="87" xfId="0" applyNumberFormat="1" applyFont="1" applyBorder="1" applyAlignment="1">
      <alignment horizontal="left" vertical="center"/>
    </xf>
    <xf numFmtId="178" fontId="16" fillId="0" borderId="87" xfId="0" applyNumberFormat="1" applyFont="1" applyBorder="1" applyAlignment="1">
      <alignment horizontal="left" vertical="center"/>
    </xf>
    <xf numFmtId="0" fontId="0" fillId="0" borderId="94" xfId="0" applyBorder="1" applyAlignment="1">
      <alignment vertical="center"/>
    </xf>
    <xf numFmtId="0" fontId="0" fillId="0" borderId="81" xfId="0" applyBorder="1" applyAlignment="1">
      <alignment horizontal="left" vertical="center"/>
    </xf>
    <xf numFmtId="229" fontId="16" fillId="0" borderId="87" xfId="0" applyNumberFormat="1" applyFont="1" applyBorder="1" applyAlignment="1">
      <alignment horizontal="left" vertical="center"/>
    </xf>
    <xf numFmtId="229" fontId="0" fillId="0" borderId="88" xfId="0" applyNumberFormat="1" applyBorder="1" applyAlignment="1">
      <alignment horizontal="left" vertical="center"/>
    </xf>
    <xf numFmtId="229" fontId="0" fillId="0" borderId="89" xfId="0" applyNumberFormat="1" applyBorder="1" applyAlignment="1">
      <alignment horizontal="left" vertical="center"/>
    </xf>
    <xf numFmtId="225" fontId="16" fillId="0" borderId="87" xfId="0" applyNumberFormat="1" applyFont="1" applyBorder="1" applyAlignment="1">
      <alignment horizontal="left" vertical="center"/>
    </xf>
    <xf numFmtId="225" fontId="0" fillId="0" borderId="88" xfId="0" applyNumberFormat="1" applyBorder="1" applyAlignment="1">
      <alignment horizontal="left" vertical="center"/>
    </xf>
    <xf numFmtId="225" fontId="0" fillId="0" borderId="89" xfId="0" applyNumberFormat="1" applyBorder="1" applyAlignment="1">
      <alignment horizontal="left" vertical="center"/>
    </xf>
    <xf numFmtId="219" fontId="16" fillId="0" borderId="87" xfId="0" applyNumberFormat="1" applyFont="1" applyBorder="1" applyAlignment="1">
      <alignment horizontal="left" vertical="center"/>
    </xf>
    <xf numFmtId="219" fontId="0" fillId="0" borderId="88" xfId="0" applyNumberFormat="1" applyBorder="1" applyAlignment="1">
      <alignment horizontal="left" vertical="center"/>
    </xf>
    <xf numFmtId="219" fontId="0" fillId="0" borderId="89" xfId="0" applyNumberFormat="1" applyBorder="1" applyAlignment="1">
      <alignment horizontal="left" vertical="center"/>
    </xf>
    <xf numFmtId="220" fontId="16" fillId="0" borderId="87" xfId="0" applyNumberFormat="1" applyFont="1" applyBorder="1" applyAlignment="1">
      <alignment horizontal="left" vertical="center"/>
    </xf>
    <xf numFmtId="220" fontId="0" fillId="0" borderId="88" xfId="0" applyNumberFormat="1" applyBorder="1" applyAlignment="1">
      <alignment horizontal="left" vertical="center"/>
    </xf>
    <xf numFmtId="220" fontId="0" fillId="0" borderId="89" xfId="0" applyNumberFormat="1" applyBorder="1" applyAlignment="1">
      <alignment horizontal="left" vertical="center"/>
    </xf>
    <xf numFmtId="185" fontId="0" fillId="0" borderId="88" xfId="0" applyNumberFormat="1" applyBorder="1" applyAlignment="1">
      <alignment horizontal="left" vertical="center"/>
    </xf>
    <xf numFmtId="185" fontId="0" fillId="0" borderId="89" xfId="0" applyNumberFormat="1" applyBorder="1" applyAlignment="1">
      <alignment horizontal="left" vertical="center"/>
    </xf>
    <xf numFmtId="180" fontId="16" fillId="0" borderId="87" xfId="0" applyNumberFormat="1" applyFont="1" applyBorder="1" applyAlignment="1">
      <alignment horizontal="left" vertical="center"/>
    </xf>
    <xf numFmtId="217" fontId="16" fillId="0" borderId="87" xfId="0" applyNumberFormat="1" applyFont="1" applyBorder="1" applyAlignment="1">
      <alignment horizontal="left" vertical="center"/>
    </xf>
    <xf numFmtId="217" fontId="0" fillId="0" borderId="88" xfId="0" applyNumberFormat="1" applyBorder="1" applyAlignment="1">
      <alignment horizontal="left" vertical="center"/>
    </xf>
    <xf numFmtId="217" fontId="0" fillId="0" borderId="89" xfId="0" applyNumberFormat="1" applyBorder="1" applyAlignment="1">
      <alignment horizontal="left" vertical="center"/>
    </xf>
    <xf numFmtId="179" fontId="16" fillId="0" borderId="87" xfId="0" applyNumberFormat="1" applyFont="1" applyBorder="1" applyAlignment="1">
      <alignment horizontal="left" vertical="center"/>
    </xf>
    <xf numFmtId="0" fontId="12" fillId="0" borderId="13" xfId="0" applyFont="1" applyBorder="1" applyAlignment="1">
      <alignment horizontal="left" vertical="center"/>
    </xf>
    <xf numFmtId="0" fontId="12" fillId="0" borderId="32" xfId="0" applyFont="1" applyBorder="1" applyAlignment="1">
      <alignment horizontal="left" vertical="center"/>
    </xf>
    <xf numFmtId="191" fontId="16" fillId="0" borderId="87" xfId="0" applyNumberFormat="1" applyFont="1" applyBorder="1" applyAlignment="1">
      <alignment horizontal="left" vertical="center"/>
    </xf>
    <xf numFmtId="190" fontId="0" fillId="0" borderId="88" xfId="0" applyNumberFormat="1" applyBorder="1" applyAlignment="1">
      <alignment horizontal="left" vertical="center"/>
    </xf>
    <xf numFmtId="190" fontId="0" fillId="0" borderId="89" xfId="0" applyNumberFormat="1" applyBorder="1" applyAlignment="1">
      <alignment horizontal="left" vertical="center"/>
    </xf>
    <xf numFmtId="186" fontId="16" fillId="0" borderId="87" xfId="0" applyNumberFormat="1" applyFont="1" applyBorder="1" applyAlignment="1">
      <alignment horizontal="left" vertical="center"/>
    </xf>
    <xf numFmtId="181" fontId="16" fillId="0" borderId="87" xfId="0" applyNumberFormat="1" applyFont="1" applyBorder="1" applyAlignment="1">
      <alignment horizontal="left" vertical="center"/>
    </xf>
    <xf numFmtId="216" fontId="16" fillId="0" borderId="87" xfId="0" applyNumberFormat="1" applyFont="1" applyBorder="1" applyAlignment="1">
      <alignment horizontal="left" vertical="center"/>
    </xf>
    <xf numFmtId="216" fontId="0" fillId="0" borderId="88" xfId="0" applyNumberFormat="1" applyBorder="1" applyAlignment="1">
      <alignment horizontal="left" vertical="center"/>
    </xf>
    <xf numFmtId="216" fontId="0" fillId="0" borderId="89" xfId="0" applyNumberFormat="1" applyBorder="1" applyAlignment="1">
      <alignment horizontal="left" vertical="center"/>
    </xf>
    <xf numFmtId="215" fontId="16" fillId="0" borderId="87" xfId="0" applyNumberFormat="1" applyFont="1" applyBorder="1" applyAlignment="1">
      <alignment horizontal="left" vertical="center"/>
    </xf>
    <xf numFmtId="215" fontId="0" fillId="0" borderId="88" xfId="0" applyNumberFormat="1" applyBorder="1" applyAlignment="1">
      <alignment horizontal="left" vertical="center"/>
    </xf>
    <xf numFmtId="215" fontId="0" fillId="0" borderId="89" xfId="0" applyNumberFormat="1" applyBorder="1" applyAlignment="1">
      <alignment horizontal="left" vertical="center"/>
    </xf>
    <xf numFmtId="175" fontId="16" fillId="0" borderId="87" xfId="0" applyNumberFormat="1" applyFont="1" applyBorder="1" applyAlignment="1">
      <alignment horizontal="left" vertical="center"/>
    </xf>
    <xf numFmtId="224" fontId="16" fillId="0" borderId="87" xfId="0" applyNumberFormat="1" applyFont="1" applyBorder="1" applyAlignment="1">
      <alignment horizontal="left" vertical="center"/>
    </xf>
    <xf numFmtId="224" fontId="0" fillId="0" borderId="88" xfId="0" applyNumberFormat="1" applyBorder="1" applyAlignment="1">
      <alignment horizontal="left" vertical="center"/>
    </xf>
    <xf numFmtId="224" fontId="0" fillId="0" borderId="89" xfId="0" applyNumberFormat="1" applyBorder="1" applyAlignment="1">
      <alignment horizontal="left" vertical="center"/>
    </xf>
    <xf numFmtId="176" fontId="16" fillId="0" borderId="87" xfId="0" applyNumberFormat="1" applyFont="1" applyBorder="1" applyAlignment="1">
      <alignment horizontal="left" vertical="center"/>
    </xf>
    <xf numFmtId="177" fontId="16" fillId="0" borderId="87" xfId="0" applyNumberFormat="1" applyFont="1" applyBorder="1" applyAlignment="1">
      <alignment horizontal="left" vertical="center"/>
    </xf>
    <xf numFmtId="222" fontId="16" fillId="0" borderId="87" xfId="0" applyNumberFormat="1" applyFont="1" applyBorder="1" applyAlignment="1">
      <alignment horizontal="left" vertical="center"/>
    </xf>
    <xf numFmtId="222" fontId="0" fillId="0" borderId="88" xfId="0" applyNumberFormat="1" applyBorder="1" applyAlignment="1">
      <alignment horizontal="left" vertical="center"/>
    </xf>
    <xf numFmtId="222" fontId="0" fillId="0" borderId="89" xfId="0" applyNumberFormat="1" applyBorder="1" applyAlignment="1">
      <alignment horizontal="left" vertical="center"/>
    </xf>
    <xf numFmtId="231" fontId="16" fillId="0" borderId="87" xfId="0" applyNumberFormat="1" applyFont="1" applyBorder="1" applyAlignment="1">
      <alignment horizontal="left" vertical="center"/>
    </xf>
    <xf numFmtId="231" fontId="0" fillId="0" borderId="88" xfId="0" applyNumberFormat="1" applyBorder="1" applyAlignment="1">
      <alignment horizontal="left" vertical="center"/>
    </xf>
    <xf numFmtId="231" fontId="0" fillId="0" borderId="89" xfId="0" applyNumberFormat="1" applyBorder="1" applyAlignment="1">
      <alignment horizontal="left" vertical="center"/>
    </xf>
    <xf numFmtId="230" fontId="16" fillId="0" borderId="87" xfId="0" applyNumberFormat="1" applyFont="1" applyBorder="1" applyAlignment="1">
      <alignment horizontal="left" vertical="center"/>
    </xf>
    <xf numFmtId="192" fontId="16" fillId="0" borderId="87" xfId="0" applyNumberFormat="1" applyFont="1" applyBorder="1" applyAlignment="1">
      <alignment horizontal="left" vertical="center"/>
    </xf>
    <xf numFmtId="0" fontId="89" fillId="34" borderId="58" xfId="0" applyFont="1" applyFill="1" applyBorder="1" applyAlignment="1">
      <alignment horizontal="center" vertical="center"/>
    </xf>
    <xf numFmtId="0" fontId="88" fillId="34" borderId="72" xfId="0" applyFont="1" applyFill="1" applyBorder="1" applyAlignment="1">
      <alignment horizontal="center" vertical="center"/>
    </xf>
    <xf numFmtId="1" fontId="16" fillId="0" borderId="23" xfId="0" applyNumberFormat="1" applyFont="1" applyBorder="1" applyAlignment="1">
      <alignment horizontal="center" vertical="center"/>
    </xf>
    <xf numFmtId="1" fontId="16" fillId="0" borderId="19" xfId="0" applyNumberFormat="1" applyFont="1" applyBorder="1" applyAlignment="1">
      <alignment horizontal="center" vertical="center"/>
    </xf>
    <xf numFmtId="1" fontId="16" fillId="0" borderId="28" xfId="0" applyNumberFormat="1" applyFont="1" applyBorder="1" applyAlignment="1">
      <alignment horizontal="center" vertical="center"/>
    </xf>
    <xf numFmtId="0" fontId="6" fillId="0" borderId="45" xfId="0" applyFont="1" applyBorder="1" applyAlignment="1">
      <alignment horizontal="center" vertical="center"/>
    </xf>
    <xf numFmtId="0" fontId="6" fillId="0" borderId="47" xfId="0" applyFont="1" applyBorder="1" applyAlignment="1">
      <alignment horizontal="center" vertical="center"/>
    </xf>
    <xf numFmtId="0" fontId="6" fillId="0" borderId="56" xfId="0" applyFont="1" applyBorder="1" applyAlignment="1">
      <alignment horizontal="center" vertical="center"/>
    </xf>
    <xf numFmtId="0" fontId="27" fillId="0" borderId="23" xfId="0" applyFont="1" applyBorder="1" applyAlignment="1">
      <alignment vertical="center"/>
    </xf>
    <xf numFmtId="0" fontId="27" fillId="0" borderId="19" xfId="0" applyFont="1" applyBorder="1" applyAlignment="1">
      <alignment vertical="center"/>
    </xf>
    <xf numFmtId="0" fontId="27" fillId="0" borderId="28" xfId="0" applyFont="1" applyBorder="1" applyAlignment="1">
      <alignment vertical="center"/>
    </xf>
    <xf numFmtId="0" fontId="87" fillId="34" borderId="23" xfId="0" applyFont="1" applyFill="1" applyBorder="1" applyAlignment="1">
      <alignment horizontal="center" vertical="center" wrapText="1"/>
    </xf>
    <xf numFmtId="0" fontId="87" fillId="34" borderId="19" xfId="0" applyFont="1" applyFill="1" applyBorder="1" applyAlignment="1">
      <alignment horizontal="center" vertical="center" wrapText="1"/>
    </xf>
    <xf numFmtId="0" fontId="21" fillId="0" borderId="28" xfId="0" applyFont="1" applyBorder="1" applyAlignment="1">
      <alignment horizontal="center" vertical="center" textRotation="90" wrapText="1"/>
    </xf>
    <xf numFmtId="0" fontId="16" fillId="0" borderId="23" xfId="0" applyFont="1" applyBorder="1" applyAlignment="1">
      <alignment horizontal="center" vertical="center" textRotation="90" wrapText="1"/>
    </xf>
    <xf numFmtId="0" fontId="22" fillId="0" borderId="23" xfId="0" applyFont="1" applyBorder="1" applyAlignment="1">
      <alignment horizontal="center" vertical="center" wrapText="1"/>
    </xf>
    <xf numFmtId="0" fontId="6" fillId="0" borderId="2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28" xfId="0" applyFont="1" applyBorder="1" applyAlignment="1">
      <alignment horizontal="center" vertical="center" textRotation="90" wrapText="1"/>
    </xf>
    <xf numFmtId="0" fontId="15" fillId="0" borderId="23" xfId="0" applyFont="1" applyBorder="1" applyAlignment="1">
      <alignment horizontal="center" vertical="center" textRotation="90" wrapText="1"/>
    </xf>
    <xf numFmtId="0" fontId="15" fillId="0" borderId="19" xfId="0" applyFont="1" applyBorder="1" applyAlignment="1">
      <alignment horizontal="center" vertical="center" textRotation="90" wrapText="1"/>
    </xf>
    <xf numFmtId="0" fontId="15" fillId="0" borderId="28" xfId="0" applyFont="1" applyBorder="1" applyAlignment="1">
      <alignment horizontal="center" vertical="center" textRotation="90" wrapText="1"/>
    </xf>
    <xf numFmtId="0" fontId="2" fillId="35" borderId="13" xfId="51" applyFill="1" applyBorder="1" applyAlignment="1">
      <alignment vertical="top" wrapText="1"/>
    </xf>
    <xf numFmtId="0" fontId="2" fillId="35" borderId="13" xfId="51" applyFill="1" applyBorder="1"/>
    <xf numFmtId="0" fontId="114" fillId="43" borderId="62" xfId="51" applyFont="1" applyFill="1" applyBorder="1" applyAlignment="1">
      <alignment horizontal="center" vertical="center"/>
    </xf>
    <xf numFmtId="0" fontId="114" fillId="43" borderId="46" xfId="51" applyFont="1" applyFill="1" applyBorder="1" applyAlignment="1">
      <alignment horizontal="center" vertical="center"/>
    </xf>
    <xf numFmtId="0" fontId="114" fillId="43" borderId="83" xfId="51" applyFont="1" applyFill="1" applyBorder="1" applyAlignment="1">
      <alignment horizontal="center" vertical="center"/>
    </xf>
    <xf numFmtId="0" fontId="2" fillId="35" borderId="0" xfId="51" applyFill="1" applyAlignment="1">
      <alignment horizontal="left"/>
    </xf>
    <xf numFmtId="0" fontId="2" fillId="35" borderId="0" xfId="51" applyFill="1" applyAlignment="1">
      <alignment wrapText="1"/>
    </xf>
    <xf numFmtId="0" fontId="2" fillId="35" borderId="0" xfId="51" applyFill="1"/>
    <xf numFmtId="0" fontId="112" fillId="35" borderId="0" xfId="51" applyFont="1" applyFill="1" applyAlignment="1">
      <alignment horizontal="left" vertical="center" wrapText="1"/>
    </xf>
    <xf numFmtId="0" fontId="112" fillId="35" borderId="0" xfId="51" applyFont="1" applyFill="1" applyAlignment="1">
      <alignment horizontal="left" vertical="top" wrapText="1"/>
    </xf>
    <xf numFmtId="0" fontId="2" fillId="35" borderId="0" xfId="51" applyFill="1" applyAlignment="1">
      <alignment vertical="top" wrapText="1"/>
    </xf>
    <xf numFmtId="0" fontId="13" fillId="0" borderId="70" xfId="0" applyFont="1" applyBorder="1" applyAlignment="1">
      <alignment horizontal="left"/>
    </xf>
    <xf numFmtId="0" fontId="0" fillId="0" borderId="81" xfId="0" applyBorder="1"/>
    <xf numFmtId="0" fontId="0" fillId="0" borderId="84" xfId="0" applyBorder="1"/>
    <xf numFmtId="0" fontId="61" fillId="0" borderId="44" xfId="0" applyFont="1" applyBorder="1" applyAlignment="1" applyProtection="1">
      <alignment horizontal="center"/>
      <protection locked="0"/>
    </xf>
    <xf numFmtId="0" fontId="61" fillId="0" borderId="46" xfId="0" applyFont="1" applyBorder="1" applyAlignment="1" applyProtection="1">
      <alignment horizontal="center"/>
      <protection locked="0"/>
    </xf>
    <xf numFmtId="0" fontId="61" fillId="0" borderId="41" xfId="0" applyFont="1" applyBorder="1" applyAlignment="1" applyProtection="1">
      <alignment horizontal="center"/>
      <protection locked="0"/>
    </xf>
    <xf numFmtId="0" fontId="61" fillId="0" borderId="23" xfId="0" applyFont="1" applyBorder="1" applyAlignment="1" applyProtection="1">
      <alignment horizontal="center"/>
      <protection locked="0"/>
    </xf>
    <xf numFmtId="0" fontId="61" fillId="0" borderId="19" xfId="0" applyFont="1" applyBorder="1" applyAlignment="1" applyProtection="1">
      <alignment horizontal="center"/>
      <protection locked="0"/>
    </xf>
    <xf numFmtId="0" fontId="61" fillId="0" borderId="28" xfId="0" applyFont="1" applyBorder="1" applyAlignment="1" applyProtection="1">
      <alignment horizontal="center"/>
      <protection locked="0"/>
    </xf>
    <xf numFmtId="0" fontId="61" fillId="0" borderId="70" xfId="0" applyFont="1" applyBorder="1" applyAlignment="1" applyProtection="1">
      <alignment horizontal="center"/>
      <protection locked="0"/>
    </xf>
    <xf numFmtId="0" fontId="61" fillId="0" borderId="84" xfId="0" applyFont="1" applyBorder="1" applyAlignment="1" applyProtection="1">
      <alignment horizontal="center"/>
      <protection locked="0"/>
    </xf>
    <xf numFmtId="0" fontId="0" fillId="0" borderId="32" xfId="0" applyBorder="1"/>
    <xf numFmtId="0" fontId="61" fillId="0" borderId="55" xfId="0" applyFont="1" applyBorder="1" applyAlignment="1" applyProtection="1">
      <alignment horizontal="center"/>
      <protection locked="0"/>
    </xf>
    <xf numFmtId="0" fontId="61" fillId="0" borderId="53" xfId="0" applyFont="1" applyBorder="1" applyAlignment="1" applyProtection="1">
      <alignment horizontal="center"/>
      <protection locked="0"/>
    </xf>
    <xf numFmtId="0" fontId="0" fillId="0" borderId="28" xfId="0" applyBorder="1"/>
    <xf numFmtId="0" fontId="61" fillId="0" borderId="35" xfId="0" applyFont="1" applyBorder="1" applyAlignment="1" applyProtection="1">
      <alignment horizontal="center"/>
      <protection locked="0"/>
    </xf>
    <xf numFmtId="0" fontId="61" fillId="0" borderId="13" xfId="0" applyFont="1" applyBorder="1" applyAlignment="1" applyProtection="1">
      <alignment horizontal="center"/>
      <protection locked="0"/>
    </xf>
    <xf numFmtId="0" fontId="61" fillId="0" borderId="32" xfId="0" applyFont="1" applyBorder="1" applyAlignment="1" applyProtection="1">
      <alignment horizontal="center"/>
      <protection locked="0"/>
    </xf>
    <xf numFmtId="0" fontId="61" fillId="0" borderId="81" xfId="0" applyFont="1" applyBorder="1" applyAlignment="1" applyProtection="1">
      <alignment horizontal="center"/>
      <protection locked="0"/>
    </xf>
    <xf numFmtId="0" fontId="61" fillId="0" borderId="57" xfId="0" applyFont="1" applyBorder="1" applyAlignment="1" applyProtection="1">
      <alignment horizontal="center"/>
      <protection locked="0"/>
    </xf>
    <xf numFmtId="0" fontId="14" fillId="25" borderId="70" xfId="0" applyFont="1" applyFill="1" applyBorder="1" applyAlignment="1">
      <alignment horizontal="center"/>
    </xf>
    <xf numFmtId="0" fontId="14" fillId="25" borderId="81" xfId="0" applyFont="1" applyFill="1" applyBorder="1" applyAlignment="1">
      <alignment horizontal="center"/>
    </xf>
    <xf numFmtId="0" fontId="0" fillId="0" borderId="81" xfId="0" applyBorder="1" applyAlignment="1">
      <alignment horizontal="center"/>
    </xf>
    <xf numFmtId="0" fontId="0" fillId="0" borderId="84" xfId="0" applyBorder="1" applyAlignment="1">
      <alignment horizontal="center"/>
    </xf>
    <xf numFmtId="0" fontId="61" fillId="0" borderId="45" xfId="0" applyFont="1" applyBorder="1" applyAlignment="1" applyProtection="1">
      <alignment horizontal="center"/>
      <protection locked="0"/>
    </xf>
    <xf numFmtId="0" fontId="61" fillId="0" borderId="56" xfId="0" applyFont="1" applyBorder="1" applyAlignment="1" applyProtection="1">
      <alignment horizontal="center"/>
      <protection locked="0"/>
    </xf>
    <xf numFmtId="0" fontId="61" fillId="0" borderId="47" xfId="0" applyFont="1" applyBorder="1" applyAlignment="1" applyProtection="1">
      <alignment horizontal="center"/>
      <protection locked="0"/>
    </xf>
    <xf numFmtId="0" fontId="61" fillId="0" borderId="43" xfId="0" applyFont="1" applyBorder="1" applyAlignment="1" applyProtection="1">
      <alignment horizontal="center"/>
      <protection locked="0"/>
    </xf>
    <xf numFmtId="0" fontId="61" fillId="0" borderId="52" xfId="0" applyFont="1" applyBorder="1" applyAlignment="1" applyProtection="1">
      <alignment horizontal="center"/>
      <protection locked="0"/>
    </xf>
    <xf numFmtId="0" fontId="28" fillId="25" borderId="44" xfId="0" applyFont="1" applyFill="1" applyBorder="1" applyAlignment="1">
      <alignment horizontal="center"/>
    </xf>
    <xf numFmtId="0" fontId="28" fillId="25" borderId="46" xfId="0" applyFont="1" applyFill="1" applyBorder="1" applyAlignment="1">
      <alignment horizontal="center"/>
    </xf>
    <xf numFmtId="0" fontId="0" fillId="0" borderId="46" xfId="0" applyBorder="1" applyAlignment="1">
      <alignment horizontal="center"/>
    </xf>
    <xf numFmtId="0" fontId="0" fillId="0" borderId="41" xfId="0" applyBorder="1" applyAlignment="1">
      <alignment horizontal="center"/>
    </xf>
    <xf numFmtId="0" fontId="61" fillId="0" borderId="22" xfId="0" applyFont="1" applyBorder="1" applyAlignment="1" applyProtection="1">
      <alignment horizontal="center"/>
      <protection locked="0"/>
    </xf>
    <xf numFmtId="0" fontId="5" fillId="0" borderId="44" xfId="0" applyFont="1" applyBorder="1" applyAlignment="1">
      <alignment horizontal="center" vertical="center"/>
    </xf>
    <xf numFmtId="0" fontId="5" fillId="0" borderId="46" xfId="0" applyFont="1" applyBorder="1" applyAlignment="1">
      <alignment horizontal="center" vertical="center"/>
    </xf>
    <xf numFmtId="0" fontId="5" fillId="0" borderId="41" xfId="0" applyFont="1" applyBorder="1" applyAlignment="1">
      <alignment horizontal="center" vertical="center"/>
    </xf>
    <xf numFmtId="0" fontId="0" fillId="0" borderId="85" xfId="0" applyBorder="1"/>
    <xf numFmtId="214" fontId="16" fillId="0" borderId="87" xfId="0" applyNumberFormat="1" applyFont="1" applyBorder="1" applyAlignment="1">
      <alignment horizontal="left" vertical="center"/>
    </xf>
    <xf numFmtId="214" fontId="0" fillId="0" borderId="88" xfId="0" applyNumberFormat="1" applyBorder="1" applyAlignment="1">
      <alignment horizontal="left" vertical="center"/>
    </xf>
    <xf numFmtId="214" fontId="0" fillId="0" borderId="89" xfId="0" applyNumberFormat="1" applyBorder="1" applyAlignment="1">
      <alignment horizontal="left" vertical="center"/>
    </xf>
    <xf numFmtId="0" fontId="0" fillId="0" borderId="52" xfId="0" applyBorder="1" applyAlignment="1">
      <alignment horizontal="center" vertical="center"/>
    </xf>
    <xf numFmtId="206" fontId="16" fillId="0" borderId="87" xfId="0" applyNumberFormat="1" applyFont="1" applyBorder="1" applyAlignment="1">
      <alignment horizontal="left" vertical="center"/>
    </xf>
    <xf numFmtId="0" fontId="35" fillId="0" borderId="44" xfId="0" applyFont="1" applyBorder="1" applyAlignment="1" applyProtection="1">
      <alignment vertical="center"/>
      <protection locked="0"/>
    </xf>
    <xf numFmtId="0" fontId="35" fillId="0" borderId="46" xfId="0" applyFont="1" applyBorder="1" applyAlignment="1" applyProtection="1">
      <alignment vertical="center"/>
      <protection locked="0"/>
    </xf>
    <xf numFmtId="0" fontId="35" fillId="0" borderId="41" xfId="0" applyFont="1" applyBorder="1" applyAlignment="1" applyProtection="1">
      <alignment vertical="center"/>
      <protection locked="0"/>
    </xf>
    <xf numFmtId="0" fontId="0" fillId="0" borderId="44" xfId="0" applyBorder="1" applyAlignment="1">
      <alignment horizontal="center" vertical="center"/>
    </xf>
    <xf numFmtId="0" fontId="0" fillId="0" borderId="46" xfId="0" applyBorder="1" applyAlignment="1">
      <alignment horizontal="center" vertical="center"/>
    </xf>
    <xf numFmtId="0" fontId="0" fillId="0" borderId="41" xfId="0" applyBorder="1" applyAlignment="1">
      <alignment horizontal="center" vertical="center"/>
    </xf>
    <xf numFmtId="227" fontId="16" fillId="0" borderId="87" xfId="0" applyNumberFormat="1" applyFont="1" applyBorder="1" applyAlignment="1">
      <alignment horizontal="left" vertical="center"/>
    </xf>
    <xf numFmtId="227" fontId="0" fillId="0" borderId="88" xfId="0" applyNumberFormat="1" applyBorder="1" applyAlignment="1">
      <alignment horizontal="left" vertical="center"/>
    </xf>
    <xf numFmtId="227" fontId="0" fillId="0" borderId="89" xfId="0" applyNumberFormat="1" applyBorder="1" applyAlignment="1">
      <alignment horizontal="left" vertical="center"/>
    </xf>
    <xf numFmtId="169" fontId="16" fillId="0" borderId="107" xfId="0" applyNumberFormat="1" applyFont="1" applyBorder="1" applyAlignment="1">
      <alignment horizontal="left" vertical="center"/>
    </xf>
    <xf numFmtId="0" fontId="0" fillId="0" borderId="0" xfId="0" applyAlignment="1">
      <alignment horizontal="left" vertical="center"/>
    </xf>
    <xf numFmtId="0" fontId="0" fillId="0" borderId="34" xfId="0" applyBorder="1" applyAlignment="1">
      <alignment horizontal="left" vertical="center"/>
    </xf>
    <xf numFmtId="0" fontId="14" fillId="0" borderId="98" xfId="0" applyFont="1" applyBorder="1" applyAlignment="1">
      <alignment horizontal="center" vertical="center"/>
    </xf>
    <xf numFmtId="0" fontId="14" fillId="0" borderId="99" xfId="0" applyFont="1" applyBorder="1" applyAlignment="1">
      <alignment horizontal="center" vertical="center"/>
    </xf>
    <xf numFmtId="0" fontId="14" fillId="0" borderId="100" xfId="0" applyFont="1" applyBorder="1" applyAlignment="1">
      <alignment horizontal="center" vertical="center"/>
    </xf>
    <xf numFmtId="0" fontId="14" fillId="0" borderId="142" xfId="0" applyFont="1" applyBorder="1" applyAlignment="1">
      <alignment horizontal="center" vertical="center"/>
    </xf>
    <xf numFmtId="0" fontId="14" fillId="0" borderId="143" xfId="0" applyFont="1" applyBorder="1" applyAlignment="1">
      <alignment horizontal="center" vertical="center"/>
    </xf>
    <xf numFmtId="0" fontId="14" fillId="0" borderId="144" xfId="0" applyFont="1" applyBorder="1" applyAlignment="1">
      <alignment horizontal="center" vertical="center"/>
    </xf>
    <xf numFmtId="209" fontId="16" fillId="0" borderId="87" xfId="0" applyNumberFormat="1" applyFont="1" applyBorder="1" applyAlignment="1">
      <alignment horizontal="left" vertical="center"/>
    </xf>
    <xf numFmtId="209" fontId="0" fillId="0" borderId="88" xfId="0" applyNumberFormat="1" applyBorder="1" applyAlignment="1">
      <alignment horizontal="left" vertical="center"/>
    </xf>
    <xf numFmtId="209" fontId="0" fillId="0" borderId="89" xfId="0" applyNumberFormat="1" applyBorder="1" applyAlignment="1">
      <alignment horizontal="left" vertical="center"/>
    </xf>
    <xf numFmtId="0" fontId="35" fillId="0" borderId="44" xfId="0" applyFont="1" applyBorder="1" applyAlignment="1">
      <alignment vertical="center" wrapText="1"/>
    </xf>
    <xf numFmtId="0" fontId="35" fillId="0" borderId="46" xfId="0" applyFont="1" applyBorder="1" applyAlignment="1">
      <alignment vertical="center" wrapText="1"/>
    </xf>
    <xf numFmtId="0" fontId="35" fillId="0" borderId="41" xfId="0" applyFont="1" applyBorder="1" applyAlignment="1">
      <alignment vertical="center" wrapText="1"/>
    </xf>
    <xf numFmtId="0" fontId="12" fillId="0" borderId="23" xfId="0" applyFont="1" applyBorder="1" applyAlignment="1">
      <alignment vertical="center" wrapText="1"/>
    </xf>
    <xf numFmtId="0" fontId="0" fillId="0" borderId="19" xfId="0" applyBorder="1" applyAlignment="1">
      <alignment vertical="center" wrapText="1"/>
    </xf>
    <xf numFmtId="0" fontId="0" fillId="0" borderId="28" xfId="0" applyBorder="1" applyAlignment="1">
      <alignment vertical="center" wrapText="1"/>
    </xf>
    <xf numFmtId="0" fontId="12" fillId="0" borderId="35" xfId="0" applyFont="1" applyBorder="1" applyAlignment="1">
      <alignment vertical="center" wrapText="1"/>
    </xf>
    <xf numFmtId="0" fontId="12" fillId="0" borderId="13" xfId="0" applyFont="1" applyBorder="1" applyAlignment="1">
      <alignment vertical="center" wrapText="1"/>
    </xf>
    <xf numFmtId="0" fontId="12" fillId="0" borderId="32" xfId="0" applyFont="1" applyBorder="1" applyAlignment="1">
      <alignment vertical="center" wrapText="1"/>
    </xf>
    <xf numFmtId="0" fontId="0" fillId="0" borderId="101" xfId="0"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230" fontId="0" fillId="0" borderId="88" xfId="0" applyNumberFormat="1" applyBorder="1" applyAlignment="1">
      <alignment horizontal="left" vertical="center"/>
    </xf>
    <xf numFmtId="230" fontId="0" fillId="0" borderId="89" xfId="0" applyNumberFormat="1" applyBorder="1" applyAlignment="1">
      <alignment horizontal="left" vertical="center"/>
    </xf>
    <xf numFmtId="0" fontId="12" fillId="0" borderId="70" xfId="0" applyFont="1" applyBorder="1" applyAlignment="1">
      <alignment vertical="center" wrapText="1"/>
    </xf>
    <xf numFmtId="0" fontId="0" fillId="0" borderId="81" xfId="0" applyBorder="1" applyAlignment="1">
      <alignment vertical="center" wrapText="1"/>
    </xf>
    <xf numFmtId="0" fontId="0" fillId="0" borderId="84" xfId="0" applyBorder="1" applyAlignment="1">
      <alignment vertical="center" wrapText="1"/>
    </xf>
    <xf numFmtId="0" fontId="12" fillId="0" borderId="44" xfId="0" applyFont="1" applyBorder="1" applyAlignment="1">
      <alignment vertical="center" wrapText="1"/>
    </xf>
    <xf numFmtId="0" fontId="0" fillId="0" borderId="46" xfId="0" applyBorder="1" applyAlignment="1">
      <alignment vertical="center" wrapText="1"/>
    </xf>
    <xf numFmtId="0" fontId="0" fillId="0" borderId="41" xfId="0" applyBorder="1" applyAlignment="1">
      <alignment vertical="center" wrapText="1"/>
    </xf>
    <xf numFmtId="194" fontId="16" fillId="0" borderId="87" xfId="0" applyNumberFormat="1" applyFont="1" applyBorder="1" applyAlignment="1">
      <alignment horizontal="left" vertical="center"/>
    </xf>
    <xf numFmtId="0" fontId="35" fillId="0" borderId="53" xfId="0" applyFont="1" applyBorder="1" applyAlignment="1" applyProtection="1">
      <alignment horizontal="left" vertical="center"/>
      <protection locked="0"/>
    </xf>
    <xf numFmtId="0" fontId="14" fillId="0" borderId="23" xfId="0" applyFont="1" applyBorder="1" applyAlignment="1">
      <alignment horizontal="center" vertical="center"/>
    </xf>
    <xf numFmtId="0" fontId="14" fillId="0" borderId="19" xfId="0" applyFont="1" applyBorder="1" applyAlignment="1">
      <alignment horizontal="center" vertical="center"/>
    </xf>
    <xf numFmtId="0" fontId="14" fillId="0" borderId="28" xfId="0" applyFont="1" applyBorder="1" applyAlignment="1">
      <alignment horizontal="center" vertical="center"/>
    </xf>
    <xf numFmtId="172" fontId="16" fillId="0" borderId="87" xfId="0" applyNumberFormat="1" applyFont="1" applyBorder="1" applyAlignment="1">
      <alignment horizontal="left" vertical="center"/>
    </xf>
    <xf numFmtId="0" fontId="0" fillId="0" borderId="88" xfId="0" applyBorder="1" applyAlignment="1">
      <alignment vertical="center"/>
    </xf>
    <xf numFmtId="187" fontId="16" fillId="0" borderId="87" xfId="0" applyNumberFormat="1" applyFont="1" applyBorder="1" applyAlignment="1">
      <alignment horizontal="left" vertical="center"/>
    </xf>
    <xf numFmtId="208" fontId="16" fillId="0" borderId="87" xfId="0" applyNumberFormat="1" applyFont="1" applyBorder="1" applyAlignment="1">
      <alignment horizontal="left" vertical="center"/>
    </xf>
    <xf numFmtId="200" fontId="16" fillId="0" borderId="87" xfId="0" applyNumberFormat="1" applyFont="1" applyBorder="1" applyAlignment="1">
      <alignment horizontal="left" vertical="center"/>
    </xf>
    <xf numFmtId="200" fontId="0" fillId="0" borderId="88" xfId="0" applyNumberFormat="1" applyBorder="1" applyAlignment="1">
      <alignment horizontal="left" vertical="center"/>
    </xf>
    <xf numFmtId="200" fontId="0" fillId="0" borderId="89" xfId="0" applyNumberFormat="1" applyBorder="1" applyAlignment="1">
      <alignment horizontal="left" vertical="center"/>
    </xf>
    <xf numFmtId="197" fontId="16" fillId="0" borderId="87" xfId="0" applyNumberFormat="1" applyFont="1" applyBorder="1" applyAlignment="1">
      <alignment horizontal="left" vertical="center"/>
    </xf>
    <xf numFmtId="197" fontId="0" fillId="0" borderId="88" xfId="0" applyNumberFormat="1" applyBorder="1" applyAlignment="1">
      <alignment horizontal="left" vertical="center"/>
    </xf>
    <xf numFmtId="197" fontId="0" fillId="0" borderId="89" xfId="0" applyNumberFormat="1" applyBorder="1" applyAlignment="1">
      <alignment horizontal="left" vertical="center"/>
    </xf>
    <xf numFmtId="218" fontId="16" fillId="0" borderId="87" xfId="0" applyNumberFormat="1" applyFont="1" applyBorder="1" applyAlignment="1">
      <alignment horizontal="left" vertical="center"/>
    </xf>
    <xf numFmtId="218" fontId="0" fillId="0" borderId="88" xfId="0" applyNumberFormat="1" applyBorder="1" applyAlignment="1">
      <alignment horizontal="left" vertical="center"/>
    </xf>
    <xf numFmtId="218" fontId="0" fillId="0" borderId="89" xfId="0" applyNumberFormat="1" applyBorder="1" applyAlignment="1">
      <alignment horizontal="left" vertical="center"/>
    </xf>
    <xf numFmtId="0" fontId="0" fillId="0" borderId="84" xfId="0" applyBorder="1" applyAlignment="1">
      <alignment horizontal="center" vertical="center"/>
    </xf>
    <xf numFmtId="0" fontId="0" fillId="0" borderId="93" xfId="0" applyBorder="1"/>
    <xf numFmtId="185" fontId="16" fillId="0" borderId="87" xfId="0" applyNumberFormat="1" applyFont="1" applyBorder="1" applyAlignment="1">
      <alignment horizontal="left" vertical="center"/>
    </xf>
    <xf numFmtId="207" fontId="16" fillId="0" borderId="87" xfId="0" applyNumberFormat="1" applyFont="1" applyBorder="1" applyAlignment="1">
      <alignment horizontal="left" vertical="center"/>
    </xf>
    <xf numFmtId="182" fontId="16" fillId="0" borderId="87" xfId="0" applyNumberFormat="1" applyFont="1" applyBorder="1" applyAlignment="1">
      <alignment horizontal="left" vertical="center"/>
    </xf>
    <xf numFmtId="195" fontId="16" fillId="0" borderId="87" xfId="0" applyNumberFormat="1" applyFont="1" applyBorder="1" applyAlignment="1">
      <alignment horizontal="left" vertical="center"/>
    </xf>
    <xf numFmtId="0" fontId="35" fillId="0" borderId="70" xfId="0" applyFont="1" applyBorder="1" applyAlignment="1">
      <alignment horizontal="center" vertical="center" wrapText="1"/>
    </xf>
    <xf numFmtId="0" fontId="35" fillId="0" borderId="81" xfId="0" applyFont="1" applyBorder="1" applyAlignment="1">
      <alignment horizontal="center" vertical="center" wrapText="1"/>
    </xf>
    <xf numFmtId="0" fontId="35" fillId="0" borderId="84" xfId="0" applyFont="1" applyBorder="1" applyAlignment="1">
      <alignment horizontal="center" vertical="center" wrapText="1"/>
    </xf>
    <xf numFmtId="0" fontId="87" fillId="34" borderId="28" xfId="0" applyFont="1" applyFill="1" applyBorder="1" applyAlignment="1">
      <alignment horizontal="center" vertical="center" wrapText="1"/>
    </xf>
    <xf numFmtId="173" fontId="0" fillId="0" borderId="88" xfId="0" applyNumberFormat="1" applyBorder="1" applyAlignment="1">
      <alignment horizontal="left" vertical="center"/>
    </xf>
    <xf numFmtId="173" fontId="0" fillId="0" borderId="89" xfId="0" applyNumberFormat="1" applyBorder="1" applyAlignment="1">
      <alignment horizontal="left" vertical="center"/>
    </xf>
    <xf numFmtId="0" fontId="12" fillId="0" borderId="19" xfId="0" applyFont="1" applyBorder="1" applyAlignment="1">
      <alignment vertical="center" wrapText="1"/>
    </xf>
    <xf numFmtId="0" fontId="12" fillId="0" borderId="28" xfId="0" applyFont="1" applyBorder="1" applyAlignment="1">
      <alignment vertical="center" wrapText="1"/>
    </xf>
    <xf numFmtId="193" fontId="16" fillId="0" borderId="87" xfId="0" applyNumberFormat="1" applyFont="1" applyBorder="1" applyAlignment="1">
      <alignment horizontal="left" vertical="center"/>
    </xf>
    <xf numFmtId="0" fontId="12" fillId="0" borderId="43" xfId="0" applyFont="1" applyBorder="1" applyAlignment="1">
      <alignment vertical="center" wrapText="1"/>
    </xf>
    <xf numFmtId="0" fontId="0" fillId="0" borderId="22" xfId="0" applyBorder="1" applyAlignment="1">
      <alignment vertical="center" wrapText="1"/>
    </xf>
    <xf numFmtId="0" fontId="0" fillId="0" borderId="52" xfId="0" applyBorder="1" applyAlignment="1">
      <alignment vertical="center" wrapText="1"/>
    </xf>
    <xf numFmtId="199" fontId="16" fillId="0" borderId="87" xfId="0" applyNumberFormat="1" applyFont="1" applyBorder="1" applyAlignment="1">
      <alignment horizontal="left" vertical="center"/>
    </xf>
    <xf numFmtId="190" fontId="16" fillId="0" borderId="87" xfId="0" applyNumberFormat="1" applyFont="1" applyBorder="1" applyAlignment="1">
      <alignment horizontal="left" vertical="center"/>
    </xf>
    <xf numFmtId="0" fontId="0" fillId="0" borderId="70" xfId="0" applyBorder="1" applyAlignment="1">
      <alignment horizontal="left" vertical="center"/>
    </xf>
    <xf numFmtId="0" fontId="63" fillId="0" borderId="55" xfId="0" applyFont="1" applyBorder="1" applyAlignment="1" applyProtection="1">
      <alignment horizontal="center" vertical="center"/>
      <protection locked="0"/>
    </xf>
    <xf numFmtId="0" fontId="63" fillId="0" borderId="53" xfId="0" applyFont="1" applyBorder="1" applyAlignment="1" applyProtection="1">
      <alignment horizontal="center" vertical="center"/>
      <protection locked="0"/>
    </xf>
    <xf numFmtId="0" fontId="60" fillId="0" borderId="35" xfId="0" applyFont="1" applyBorder="1" applyAlignment="1" applyProtection="1">
      <alignment horizontal="center" vertical="center"/>
      <protection locked="0"/>
    </xf>
    <xf numFmtId="0" fontId="60" fillId="0" borderId="32" xfId="0" applyFont="1" applyBorder="1" applyAlignment="1" applyProtection="1">
      <alignment horizontal="center" vertical="center"/>
      <protection locked="0"/>
    </xf>
    <xf numFmtId="191" fontId="0" fillId="0" borderId="88" xfId="0" applyNumberFormat="1" applyBorder="1" applyAlignment="1">
      <alignment horizontal="left" vertical="center"/>
    </xf>
    <xf numFmtId="191" fontId="0" fillId="0" borderId="89" xfId="0" applyNumberFormat="1" applyBorder="1" applyAlignment="1">
      <alignment horizontal="left" vertical="center"/>
    </xf>
    <xf numFmtId="0" fontId="0" fillId="0" borderId="44" xfId="0" applyBorder="1" applyAlignment="1">
      <alignment horizontal="left" vertical="center"/>
    </xf>
    <xf numFmtId="196" fontId="16" fillId="0" borderId="95" xfId="0" applyNumberFormat="1" applyFont="1" applyBorder="1" applyAlignment="1">
      <alignment horizontal="left" vertical="center"/>
    </xf>
    <xf numFmtId="196" fontId="0" fillId="0" borderId="96" xfId="0" applyNumberFormat="1" applyBorder="1" applyAlignment="1">
      <alignment horizontal="left" vertical="center"/>
    </xf>
    <xf numFmtId="196" fontId="0" fillId="0" borderId="97" xfId="0" applyNumberFormat="1" applyBorder="1" applyAlignment="1">
      <alignment horizontal="left" vertical="center"/>
    </xf>
    <xf numFmtId="0" fontId="52" fillId="0" borderId="35" xfId="0" applyFont="1" applyBorder="1" applyAlignment="1">
      <alignment vertical="center" wrapText="1"/>
    </xf>
    <xf numFmtId="175" fontId="0" fillId="0" borderId="88" xfId="0" applyNumberFormat="1" applyBorder="1" applyAlignment="1">
      <alignment horizontal="left" vertical="center"/>
    </xf>
    <xf numFmtId="175" fontId="0" fillId="0" borderId="89" xfId="0" applyNumberFormat="1" applyBorder="1" applyAlignment="1">
      <alignment horizontal="left" vertical="center"/>
    </xf>
    <xf numFmtId="198" fontId="16" fillId="0" borderId="87" xfId="0" applyNumberFormat="1" applyFont="1" applyBorder="1" applyAlignment="1">
      <alignment horizontal="left" vertical="center"/>
    </xf>
    <xf numFmtId="213" fontId="16" fillId="0" borderId="95" xfId="0" applyNumberFormat="1" applyFont="1" applyBorder="1" applyAlignment="1">
      <alignment horizontal="left" vertical="center"/>
    </xf>
    <xf numFmtId="213" fontId="0" fillId="0" borderId="96" xfId="0" applyNumberFormat="1" applyBorder="1" applyAlignment="1">
      <alignment horizontal="left" vertical="center"/>
    </xf>
    <xf numFmtId="213" fontId="0" fillId="0" borderId="97" xfId="0" applyNumberFormat="1" applyBorder="1" applyAlignment="1">
      <alignment horizontal="left" vertical="center"/>
    </xf>
    <xf numFmtId="0" fontId="35" fillId="0" borderId="43" xfId="0" applyFont="1" applyBorder="1" applyAlignment="1">
      <alignment horizontal="left" vertical="center" wrapText="1"/>
    </xf>
    <xf numFmtId="0" fontId="35" fillId="0" borderId="22" xfId="0" applyFont="1" applyBorder="1" applyAlignment="1">
      <alignment horizontal="left" vertical="center" wrapText="1"/>
    </xf>
    <xf numFmtId="0" fontId="35" fillId="0" borderId="52" xfId="0" applyFont="1" applyBorder="1" applyAlignment="1">
      <alignment horizontal="left" vertical="center" wrapText="1"/>
    </xf>
    <xf numFmtId="0" fontId="15" fillId="0" borderId="43"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5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52" xfId="0" applyFont="1" applyBorder="1" applyAlignment="1">
      <alignment horizontal="center" vertical="center" wrapText="1"/>
    </xf>
    <xf numFmtId="1" fontId="16" fillId="0" borderId="43" xfId="0" applyNumberFormat="1" applyFont="1" applyBorder="1" applyAlignment="1">
      <alignment horizontal="center" vertical="center"/>
    </xf>
    <xf numFmtId="1" fontId="16" fillId="0" borderId="22" xfId="0" applyNumberFormat="1" applyFont="1" applyBorder="1" applyAlignment="1">
      <alignment horizontal="center" vertical="center"/>
    </xf>
    <xf numFmtId="0" fontId="23" fillId="26" borderId="43" xfId="0" applyFont="1" applyFill="1" applyBorder="1" applyAlignment="1">
      <alignment horizontal="center" vertical="center"/>
    </xf>
    <xf numFmtId="0" fontId="15" fillId="0" borderId="44"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41"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1" xfId="0" applyFont="1" applyBorder="1" applyAlignment="1">
      <alignment horizontal="center" vertical="center" wrapText="1"/>
    </xf>
    <xf numFmtId="1" fontId="16" fillId="0" borderId="44" xfId="0" applyNumberFormat="1" applyFont="1" applyBorder="1" applyAlignment="1">
      <alignment horizontal="center" vertical="center"/>
    </xf>
    <xf numFmtId="1" fontId="16" fillId="0" borderId="46" xfId="0" applyNumberFormat="1" applyFont="1" applyBorder="1" applyAlignment="1">
      <alignment horizontal="center" vertical="center"/>
    </xf>
    <xf numFmtId="0" fontId="23" fillId="26" borderId="44" xfId="0" applyFont="1" applyFill="1" applyBorder="1" applyAlignment="1">
      <alignment horizontal="center" vertical="center"/>
    </xf>
    <xf numFmtId="1" fontId="16" fillId="0" borderId="41" xfId="0" applyNumberFormat="1" applyFont="1" applyBorder="1" applyAlignment="1">
      <alignment horizontal="center" vertical="center"/>
    </xf>
    <xf numFmtId="0" fontId="23" fillId="26" borderId="41" xfId="0" applyFont="1" applyFill="1" applyBorder="1" applyAlignment="1">
      <alignment horizontal="center" vertical="center"/>
    </xf>
    <xf numFmtId="0" fontId="35" fillId="25" borderId="0" xfId="0" applyFont="1" applyFill="1" applyAlignment="1">
      <alignment horizontal="center" vertical="center"/>
    </xf>
    <xf numFmtId="0" fontId="0" fillId="25" borderId="0" xfId="0" applyFill="1" applyAlignment="1">
      <alignment horizontal="center" vertical="center"/>
    </xf>
    <xf numFmtId="0" fontId="13" fillId="26" borderId="62" xfId="0" applyFont="1" applyFill="1" applyBorder="1" applyAlignment="1">
      <alignment vertical="center"/>
    </xf>
    <xf numFmtId="0" fontId="0" fillId="0" borderId="83" xfId="0" applyBorder="1" applyAlignment="1">
      <alignment vertical="center"/>
    </xf>
    <xf numFmtId="0" fontId="88" fillId="34" borderId="19" xfId="0" applyFont="1" applyFill="1" applyBorder="1" applyAlignment="1">
      <alignment horizontal="center" vertical="center" wrapText="1"/>
    </xf>
    <xf numFmtId="0" fontId="88" fillId="34" borderId="28" xfId="0" applyFont="1" applyFill="1" applyBorder="1" applyAlignment="1">
      <alignment horizontal="center" vertical="center" wrapText="1"/>
    </xf>
    <xf numFmtId="0" fontId="22" fillId="0" borderId="19" xfId="0" applyFont="1" applyBorder="1" applyAlignment="1">
      <alignment horizontal="center" vertical="center" wrapText="1"/>
    </xf>
    <xf numFmtId="0" fontId="22" fillId="0" borderId="28" xfId="0" applyFont="1" applyBorder="1" applyAlignment="1">
      <alignment horizontal="center" vertical="center" wrapText="1"/>
    </xf>
    <xf numFmtId="0" fontId="21" fillId="0" borderId="19"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28" xfId="0" applyFont="1" applyBorder="1" applyAlignment="1">
      <alignment horizontal="center" vertical="center" textRotation="90" wrapText="1"/>
    </xf>
    <xf numFmtId="0" fontId="23" fillId="26" borderId="45" xfId="0" applyFont="1" applyFill="1" applyBorder="1" applyAlignment="1">
      <alignment horizontal="center" vertical="center"/>
    </xf>
    <xf numFmtId="0" fontId="0" fillId="0" borderId="56" xfId="0" applyBorder="1" applyAlignment="1">
      <alignment horizontal="center" vertical="center"/>
    </xf>
    <xf numFmtId="0" fontId="35" fillId="0" borderId="45" xfId="0" applyFont="1" applyBorder="1" applyAlignment="1">
      <alignment horizontal="left" vertical="center" wrapText="1"/>
    </xf>
    <xf numFmtId="0" fontId="35" fillId="0" borderId="47" xfId="0" applyFont="1" applyBorder="1" applyAlignment="1">
      <alignment horizontal="left" vertical="center" wrapText="1"/>
    </xf>
    <xf numFmtId="0" fontId="35" fillId="0" borderId="56" xfId="0" applyFont="1" applyBorder="1" applyAlignment="1">
      <alignment horizontal="left" vertical="center" wrapText="1"/>
    </xf>
    <xf numFmtId="0" fontId="15" fillId="0" borderId="45" xfId="0" applyFont="1" applyBorder="1" applyAlignment="1">
      <alignment horizontal="center" vertical="center" wrapText="1"/>
    </xf>
    <xf numFmtId="0" fontId="15" fillId="0" borderId="47" xfId="0" applyFont="1" applyBorder="1" applyAlignment="1">
      <alignment horizontal="center" vertical="center" wrapText="1"/>
    </xf>
    <xf numFmtId="0" fontId="15" fillId="0" borderId="56"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56" xfId="0" applyFont="1" applyBorder="1" applyAlignment="1">
      <alignment horizontal="center" vertical="center" wrapText="1"/>
    </xf>
    <xf numFmtId="1" fontId="16" fillId="0" borderId="45" xfId="0" applyNumberFormat="1" applyFont="1" applyBorder="1" applyAlignment="1">
      <alignment horizontal="center" vertical="center"/>
    </xf>
    <xf numFmtId="1" fontId="16" fillId="0" borderId="47" xfId="0" applyNumberFormat="1" applyFont="1" applyBorder="1" applyAlignment="1">
      <alignment horizontal="center" vertical="center"/>
    </xf>
    <xf numFmtId="202" fontId="62" fillId="25" borderId="108" xfId="0" applyNumberFormat="1" applyFont="1" applyFill="1" applyBorder="1" applyAlignment="1">
      <alignment horizontal="center" vertical="center"/>
    </xf>
    <xf numFmtId="202" fontId="62" fillId="25" borderId="109" xfId="0" applyNumberFormat="1" applyFont="1" applyFill="1" applyBorder="1" applyAlignment="1">
      <alignment horizontal="center" vertical="center"/>
    </xf>
    <xf numFmtId="0" fontId="16" fillId="0" borderId="23" xfId="0" applyFont="1" applyBorder="1" applyAlignment="1">
      <alignment horizontal="left" vertical="center" wrapText="1"/>
    </xf>
    <xf numFmtId="0" fontId="16" fillId="0" borderId="19" xfId="0" applyFont="1" applyBorder="1" applyAlignment="1">
      <alignment horizontal="left" vertical="center" wrapText="1"/>
    </xf>
    <xf numFmtId="0" fontId="6" fillId="0" borderId="23"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8"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28" xfId="0" applyFont="1" applyBorder="1" applyAlignment="1">
      <alignment horizontal="center" vertical="center" wrapText="1"/>
    </xf>
    <xf numFmtId="0" fontId="0" fillId="26" borderId="0" xfId="0" applyFill="1" applyAlignment="1">
      <alignment vertical="center"/>
    </xf>
    <xf numFmtId="0" fontId="16" fillId="0" borderId="49" xfId="0" applyFont="1" applyBorder="1" applyAlignment="1">
      <alignment horizontal="left" vertical="center" wrapText="1"/>
    </xf>
    <xf numFmtId="0" fontId="16" fillId="0" borderId="48" xfId="0" applyFont="1" applyBorder="1" applyAlignment="1">
      <alignment horizontal="left" vertical="center" wrapText="1"/>
    </xf>
    <xf numFmtId="0" fontId="0" fillId="0" borderId="48" xfId="0" applyBorder="1" applyAlignment="1">
      <alignment vertical="center"/>
    </xf>
    <xf numFmtId="0" fontId="0" fillId="0" borderId="50" xfId="0" applyBorder="1" applyAlignment="1">
      <alignment vertical="center"/>
    </xf>
    <xf numFmtId="0" fontId="98" fillId="35" borderId="111" xfId="57" applyFont="1" applyFill="1" applyBorder="1" applyAlignment="1">
      <alignment horizontal="center"/>
    </xf>
    <xf numFmtId="9" fontId="99" fillId="38" borderId="129" xfId="58" applyFont="1" applyFill="1" applyBorder="1" applyAlignment="1">
      <alignment horizontal="left" vertical="center"/>
    </xf>
    <xf numFmtId="9" fontId="99" fillId="38" borderId="130" xfId="58" applyFont="1" applyFill="1" applyBorder="1" applyAlignment="1">
      <alignment horizontal="left" vertical="center"/>
    </xf>
    <xf numFmtId="9" fontId="99" fillId="38" borderId="131" xfId="58" applyFont="1" applyFill="1" applyBorder="1" applyAlignment="1">
      <alignment horizontal="left" vertical="center"/>
    </xf>
    <xf numFmtId="9" fontId="99" fillId="38" borderId="122" xfId="58" applyFont="1" applyFill="1" applyBorder="1" applyAlignment="1">
      <alignment horizontal="center" vertical="center"/>
    </xf>
    <xf numFmtId="9" fontId="99" fillId="38" borderId="123" xfId="58" applyFont="1" applyFill="1" applyBorder="1" applyAlignment="1">
      <alignment horizontal="center" vertical="center"/>
    </xf>
    <xf numFmtId="0" fontId="97" fillId="0" borderId="108" xfId="58" applyNumberFormat="1" applyFont="1" applyFill="1" applyBorder="1" applyAlignment="1">
      <alignment horizontal="right"/>
    </xf>
    <xf numFmtId="0" fontId="97" fillId="0" borderId="124" xfId="58" applyNumberFormat="1" applyFont="1" applyFill="1" applyBorder="1" applyAlignment="1">
      <alignment horizontal="right"/>
    </xf>
    <xf numFmtId="0" fontId="97" fillId="0" borderId="141" xfId="58" applyNumberFormat="1" applyFont="1" applyFill="1" applyBorder="1" applyAlignment="1">
      <alignment horizontal="right"/>
    </xf>
    <xf numFmtId="0" fontId="104" fillId="35" borderId="140" xfId="57" applyFont="1" applyFill="1" applyBorder="1" applyAlignment="1">
      <alignment horizontal="center" vertical="center"/>
    </xf>
    <xf numFmtId="0" fontId="104" fillId="35" borderId="141" xfId="57" applyFont="1" applyFill="1" applyBorder="1" applyAlignment="1">
      <alignment horizontal="center" vertical="center"/>
    </xf>
    <xf numFmtId="0" fontId="104" fillId="35" borderId="124" xfId="57" applyFont="1" applyFill="1" applyBorder="1" applyAlignment="1">
      <alignment horizontal="center" vertical="center"/>
    </xf>
    <xf numFmtId="0" fontId="104" fillId="35" borderId="109" xfId="57" applyFont="1" applyFill="1" applyBorder="1" applyAlignment="1">
      <alignment horizontal="center" vertical="center"/>
    </xf>
    <xf numFmtId="0" fontId="99" fillId="38" borderId="128" xfId="57" applyFont="1" applyFill="1" applyBorder="1" applyAlignment="1">
      <alignment horizontal="left" vertical="center"/>
    </xf>
    <xf numFmtId="0" fontId="99" fillId="38" borderId="46" xfId="57" applyFont="1" applyFill="1" applyBorder="1" applyAlignment="1">
      <alignment horizontal="left" vertical="center"/>
    </xf>
    <xf numFmtId="0" fontId="99" fillId="38" borderId="83" xfId="57" applyFont="1" applyFill="1" applyBorder="1" applyAlignment="1">
      <alignment horizontal="left" vertical="center"/>
    </xf>
    <xf numFmtId="223" fontId="100" fillId="38" borderId="25" xfId="57" applyNumberFormat="1" applyFont="1" applyFill="1" applyBorder="1" applyAlignment="1">
      <alignment horizontal="center" vertical="center"/>
    </xf>
    <xf numFmtId="223" fontId="100" fillId="38" borderId="119" xfId="57" applyNumberFormat="1" applyFont="1" applyFill="1" applyBorder="1" applyAlignment="1">
      <alignment horizontal="center" vertical="center"/>
    </xf>
    <xf numFmtId="0" fontId="100" fillId="39" borderId="128" xfId="57" applyFont="1" applyFill="1" applyBorder="1" applyAlignment="1">
      <alignment horizontal="left" vertical="center"/>
    </xf>
    <xf numFmtId="0" fontId="100" fillId="39" borderId="46" xfId="57" applyFont="1" applyFill="1" applyBorder="1" applyAlignment="1">
      <alignment horizontal="left" vertical="center"/>
    </xf>
    <xf numFmtId="0" fontId="100" fillId="39" borderId="83" xfId="57" applyFont="1" applyFill="1" applyBorder="1" applyAlignment="1">
      <alignment horizontal="left" vertical="center"/>
    </xf>
    <xf numFmtId="223" fontId="99" fillId="40" borderId="25" xfId="57" applyNumberFormat="1" applyFont="1" applyFill="1" applyBorder="1" applyAlignment="1" applyProtection="1">
      <alignment horizontal="center" vertical="center"/>
      <protection locked="0"/>
    </xf>
    <xf numFmtId="223" fontId="99" fillId="40" borderId="119" xfId="57" applyNumberFormat="1" applyFont="1" applyFill="1" applyBorder="1" applyAlignment="1" applyProtection="1">
      <alignment horizontal="center" vertical="center"/>
      <protection locked="0"/>
    </xf>
    <xf numFmtId="0" fontId="98" fillId="35" borderId="124" xfId="57" applyFont="1" applyFill="1" applyBorder="1" applyAlignment="1">
      <alignment horizontal="center"/>
    </xf>
    <xf numFmtId="0" fontId="102" fillId="35" borderId="125" xfId="57" applyFont="1" applyFill="1" applyBorder="1" applyAlignment="1">
      <alignment horizontal="left" vertical="center"/>
    </xf>
    <xf numFmtId="0" fontId="102" fillId="35" borderId="114" xfId="57" applyFont="1" applyFill="1" applyBorder="1" applyAlignment="1">
      <alignment horizontal="left" vertical="center"/>
    </xf>
    <xf numFmtId="223" fontId="99" fillId="40" borderId="113" xfId="57" applyNumberFormat="1" applyFont="1" applyFill="1" applyBorder="1" applyAlignment="1" applyProtection="1">
      <alignment horizontal="center" vertical="center"/>
      <protection locked="0"/>
    </xf>
    <xf numFmtId="223" fontId="99" fillId="40" borderId="115" xfId="57" applyNumberFormat="1" applyFont="1" applyFill="1" applyBorder="1" applyAlignment="1" applyProtection="1">
      <alignment horizontal="center" vertical="center"/>
      <protection locked="0"/>
    </xf>
    <xf numFmtId="0" fontId="100" fillId="35" borderId="126" xfId="57" applyFont="1" applyFill="1" applyBorder="1" applyAlignment="1">
      <alignment horizontal="center" vertical="center"/>
    </xf>
    <xf numFmtId="0" fontId="102" fillId="35" borderId="128" xfId="57" applyFont="1" applyFill="1" applyBorder="1" applyAlignment="1">
      <alignment horizontal="left" vertical="center"/>
    </xf>
    <xf numFmtId="0" fontId="102" fillId="35" borderId="46" xfId="57" applyFont="1" applyFill="1" applyBorder="1" applyAlignment="1">
      <alignment horizontal="left" vertical="center"/>
    </xf>
    <xf numFmtId="0" fontId="102" fillId="35" borderId="83" xfId="57" applyFont="1" applyFill="1" applyBorder="1" applyAlignment="1">
      <alignment horizontal="left" vertical="center"/>
    </xf>
    <xf numFmtId="0" fontId="100" fillId="35" borderId="25" xfId="57" applyFont="1" applyFill="1" applyBorder="1" applyAlignment="1">
      <alignment horizontal="center" vertical="center"/>
    </xf>
    <xf numFmtId="0" fontId="100" fillId="35" borderId="119" xfId="57" applyFont="1" applyFill="1" applyBorder="1" applyAlignment="1">
      <alignment horizontal="center" vertical="center"/>
    </xf>
    <xf numFmtId="0" fontId="105" fillId="35" borderId="124" xfId="57" applyFont="1" applyFill="1" applyBorder="1" applyAlignment="1">
      <alignment horizontal="center" vertical="center"/>
    </xf>
    <xf numFmtId="0" fontId="105" fillId="35" borderId="109" xfId="57" applyFont="1" applyFill="1" applyBorder="1" applyAlignment="1">
      <alignment horizontal="center" vertical="center"/>
    </xf>
    <xf numFmtId="9" fontId="99" fillId="0" borderId="124" xfId="58" applyFont="1" applyFill="1" applyBorder="1" applyAlignment="1">
      <alignment horizontal="center"/>
    </xf>
    <xf numFmtId="9" fontId="99" fillId="38" borderId="128" xfId="58" applyFont="1" applyFill="1" applyBorder="1" applyAlignment="1">
      <alignment horizontal="left" vertical="center"/>
    </xf>
    <xf numFmtId="9" fontId="99" fillId="38" borderId="46" xfId="58" applyFont="1" applyFill="1" applyBorder="1" applyAlignment="1">
      <alignment horizontal="left" vertical="center"/>
    </xf>
    <xf numFmtId="9" fontId="99" fillId="38" borderId="83" xfId="58" applyFont="1" applyFill="1" applyBorder="1" applyAlignment="1">
      <alignment horizontal="left" vertical="center"/>
    </xf>
    <xf numFmtId="9" fontId="99" fillId="38" borderId="105" xfId="58" applyFont="1" applyFill="1" applyBorder="1" applyAlignment="1">
      <alignment horizontal="center" vertical="center"/>
    </xf>
    <xf numFmtId="9" fontId="99" fillId="38" borderId="136" xfId="58" applyFont="1" applyFill="1" applyBorder="1" applyAlignment="1">
      <alignment horizontal="center" vertical="center"/>
    </xf>
    <xf numFmtId="0" fontId="97" fillId="0" borderId="129" xfId="58" applyNumberFormat="1" applyFont="1" applyFill="1" applyBorder="1" applyAlignment="1">
      <alignment horizontal="right"/>
    </xf>
    <xf numFmtId="0" fontId="97" fillId="0" borderId="130" xfId="58" applyNumberFormat="1" applyFont="1" applyFill="1" applyBorder="1" applyAlignment="1">
      <alignment horizontal="right"/>
    </xf>
    <xf numFmtId="0" fontId="97" fillId="0" borderId="131" xfId="58" applyNumberFormat="1" applyFont="1" applyFill="1" applyBorder="1" applyAlignment="1">
      <alignment horizontal="right"/>
    </xf>
    <xf numFmtId="9" fontId="104" fillId="0" borderId="138" xfId="58" applyFont="1" applyFill="1" applyBorder="1" applyAlignment="1">
      <alignment horizontal="center" vertical="center"/>
    </xf>
    <xf numFmtId="9" fontId="104" fillId="0" borderId="131" xfId="58" applyFont="1" applyFill="1" applyBorder="1" applyAlignment="1">
      <alignment horizontal="center" vertical="center"/>
    </xf>
    <xf numFmtId="9" fontId="104" fillId="0" borderId="130" xfId="58" applyFont="1" applyFill="1" applyBorder="1" applyAlignment="1">
      <alignment horizontal="center" vertical="center"/>
    </xf>
    <xf numFmtId="9" fontId="104" fillId="0" borderId="139" xfId="58" applyFont="1" applyFill="1" applyBorder="1" applyAlignment="1">
      <alignment horizontal="center" vertical="center"/>
    </xf>
    <xf numFmtId="9" fontId="99" fillId="38" borderId="25" xfId="58" applyFont="1" applyFill="1" applyBorder="1" applyAlignment="1">
      <alignment horizontal="center" vertical="center"/>
    </xf>
    <xf numFmtId="9" fontId="99" fillId="38" borderId="119" xfId="58" applyFont="1" applyFill="1" applyBorder="1" applyAlignment="1">
      <alignment horizontal="center" vertical="center"/>
    </xf>
    <xf numFmtId="0" fontId="104" fillId="0" borderId="134" xfId="58" applyNumberFormat="1" applyFont="1" applyFill="1" applyBorder="1" applyAlignment="1">
      <alignment horizontal="center" vertical="center"/>
    </xf>
    <xf numFmtId="0" fontId="104" fillId="0" borderId="135" xfId="58" applyNumberFormat="1" applyFont="1" applyFill="1" applyBorder="1" applyAlignment="1">
      <alignment horizontal="center" vertical="center"/>
    </xf>
    <xf numFmtId="0" fontId="7" fillId="35" borderId="113" xfId="57" applyFont="1" applyFill="1" applyBorder="1" applyAlignment="1">
      <alignment horizontal="center" vertical="center"/>
    </xf>
    <xf numFmtId="0" fontId="7" fillId="35" borderId="137" xfId="57" applyFont="1" applyFill="1" applyBorder="1" applyAlignment="1">
      <alignment horizontal="center" vertical="center"/>
    </xf>
    <xf numFmtId="0" fontId="100" fillId="35" borderId="128" xfId="57" applyFont="1" applyFill="1" applyBorder="1" applyAlignment="1">
      <alignment horizontal="left" vertical="center"/>
    </xf>
    <xf numFmtId="0" fontId="100" fillId="35" borderId="46" xfId="57" applyFont="1" applyFill="1" applyBorder="1" applyAlignment="1">
      <alignment horizontal="left" vertical="center"/>
    </xf>
    <xf numFmtId="0" fontId="100" fillId="35" borderId="83" xfId="57" applyFont="1" applyFill="1" applyBorder="1" applyAlignment="1">
      <alignment horizontal="left" vertical="center"/>
    </xf>
    <xf numFmtId="0" fontId="7" fillId="0" borderId="113" xfId="57" applyFont="1" applyBorder="1" applyAlignment="1">
      <alignment horizontal="center" vertical="center"/>
    </xf>
    <xf numFmtId="0" fontId="7" fillId="0" borderId="137" xfId="57" applyFont="1" applyBorder="1" applyAlignment="1">
      <alignment horizontal="center" vertical="center"/>
    </xf>
    <xf numFmtId="0" fontId="104" fillId="0" borderId="122" xfId="58" applyNumberFormat="1" applyFont="1" applyFill="1" applyBorder="1" applyAlignment="1">
      <alignment horizontal="center" vertical="center"/>
    </xf>
    <xf numFmtId="0" fontId="104" fillId="0" borderId="123" xfId="58" applyNumberFormat="1" applyFont="1" applyFill="1" applyBorder="1" applyAlignment="1">
      <alignment horizontal="center" vertical="center"/>
    </xf>
    <xf numFmtId="0" fontId="104" fillId="0" borderId="132" xfId="58" applyNumberFormat="1" applyFont="1" applyFill="1" applyBorder="1" applyAlignment="1">
      <alignment horizontal="center" vertical="center"/>
    </xf>
    <xf numFmtId="0" fontId="104" fillId="0" borderId="120" xfId="58" applyNumberFormat="1" applyFont="1" applyFill="1" applyBorder="1" applyAlignment="1">
      <alignment horizontal="center" vertical="center"/>
    </xf>
    <xf numFmtId="0" fontId="104" fillId="0" borderId="121" xfId="58" applyNumberFormat="1" applyFont="1" applyFill="1" applyBorder="1" applyAlignment="1">
      <alignment horizontal="center" vertical="center"/>
    </xf>
    <xf numFmtId="0" fontId="104" fillId="0" borderId="133" xfId="58" applyNumberFormat="1" applyFont="1" applyFill="1" applyBorder="1" applyAlignment="1">
      <alignment horizontal="center" vertical="center"/>
    </xf>
    <xf numFmtId="223" fontId="99" fillId="40" borderId="126" xfId="57" applyNumberFormat="1" applyFont="1" applyFill="1" applyBorder="1" applyAlignment="1" applyProtection="1">
      <alignment horizontal="center" vertical="center"/>
      <protection locked="0"/>
    </xf>
    <xf numFmtId="223" fontId="99" fillId="40" borderId="127" xfId="57" applyNumberFormat="1" applyFont="1" applyFill="1" applyBorder="1" applyAlignment="1" applyProtection="1">
      <alignment horizontal="center" vertical="center"/>
      <protection locked="0"/>
    </xf>
    <xf numFmtId="9" fontId="99" fillId="38" borderId="128" xfId="58" applyFont="1" applyFill="1" applyBorder="1" applyAlignment="1">
      <alignment horizontal="left"/>
    </xf>
    <xf numFmtId="9" fontId="99" fillId="38" borderId="46" xfId="58" applyFont="1" applyFill="1" applyBorder="1" applyAlignment="1">
      <alignment horizontal="left"/>
    </xf>
    <xf numFmtId="9" fontId="99" fillId="38" borderId="83" xfId="58" applyFont="1" applyFill="1" applyBorder="1" applyAlignment="1">
      <alignment horizontal="left"/>
    </xf>
    <xf numFmtId="0" fontId="99" fillId="35" borderId="116" xfId="57" applyFont="1" applyFill="1" applyBorder="1" applyAlignment="1">
      <alignment horizontal="right" vertical="center" wrapText="1"/>
    </xf>
    <xf numFmtId="0" fontId="99" fillId="35" borderId="0" xfId="57" applyFont="1" applyFill="1" applyAlignment="1">
      <alignment horizontal="right" vertical="center" wrapText="1"/>
    </xf>
    <xf numFmtId="0" fontId="99" fillId="35" borderId="117" xfId="57" applyFont="1" applyFill="1" applyBorder="1" applyAlignment="1">
      <alignment horizontal="right" vertical="center" wrapText="1"/>
    </xf>
    <xf numFmtId="0" fontId="99" fillId="38" borderId="25" xfId="57" applyFont="1" applyFill="1" applyBorder="1" applyAlignment="1">
      <alignment horizontal="left" vertical="center" wrapText="1"/>
    </xf>
    <xf numFmtId="0" fontId="99" fillId="38" borderId="119" xfId="57" applyFont="1" applyFill="1" applyBorder="1" applyAlignment="1">
      <alignment horizontal="left" vertical="center" wrapText="1"/>
    </xf>
    <xf numFmtId="0" fontId="100" fillId="35" borderId="110" xfId="57" applyFont="1" applyFill="1" applyBorder="1" applyAlignment="1">
      <alignment horizontal="right" vertical="center" wrapText="1"/>
    </xf>
    <xf numFmtId="0" fontId="100" fillId="35" borderId="111" xfId="57" applyFont="1" applyFill="1" applyBorder="1" applyAlignment="1">
      <alignment horizontal="right" vertical="center" wrapText="1"/>
    </xf>
    <xf numFmtId="0" fontId="100" fillId="35" borderId="112" xfId="57" applyFont="1" applyFill="1" applyBorder="1" applyAlignment="1">
      <alignment horizontal="right" vertical="center" wrapText="1"/>
    </xf>
    <xf numFmtId="14" fontId="99" fillId="40" borderId="113" xfId="57" applyNumberFormat="1" applyFont="1" applyFill="1" applyBorder="1" applyAlignment="1" applyProtection="1">
      <alignment horizontal="center" vertical="center" wrapText="1"/>
      <protection locked="0"/>
    </xf>
    <xf numFmtId="14" fontId="99" fillId="40" borderId="114" xfId="57" applyNumberFormat="1" applyFont="1" applyFill="1" applyBorder="1" applyAlignment="1" applyProtection="1">
      <alignment horizontal="center" vertical="center" wrapText="1"/>
      <protection locked="0"/>
    </xf>
    <xf numFmtId="14" fontId="99" fillId="40" borderId="115" xfId="57" applyNumberFormat="1" applyFont="1" applyFill="1" applyBorder="1" applyAlignment="1" applyProtection="1">
      <alignment horizontal="center" vertical="center" wrapText="1"/>
      <protection locked="0"/>
    </xf>
    <xf numFmtId="0" fontId="100" fillId="35" borderId="116" xfId="57" applyFont="1" applyFill="1" applyBorder="1" applyAlignment="1">
      <alignment horizontal="right" vertical="center" wrapText="1"/>
    </xf>
    <xf numFmtId="0" fontId="100" fillId="35" borderId="0" xfId="57" applyFont="1" applyFill="1" applyAlignment="1">
      <alignment horizontal="right" vertical="center" wrapText="1"/>
    </xf>
    <xf numFmtId="0" fontId="100" fillId="35" borderId="117" xfId="57" applyFont="1" applyFill="1" applyBorder="1" applyAlignment="1">
      <alignment horizontal="right" vertical="center" wrapText="1"/>
    </xf>
    <xf numFmtId="0" fontId="60" fillId="40" borderId="62" xfId="57" applyFont="1" applyFill="1" applyBorder="1" applyAlignment="1" applyProtection="1">
      <alignment horizontal="center" vertical="center" wrapText="1"/>
      <protection locked="0"/>
    </xf>
    <xf numFmtId="0" fontId="60" fillId="40" borderId="46" xfId="57" applyFont="1" applyFill="1" applyBorder="1" applyAlignment="1" applyProtection="1">
      <alignment horizontal="center" vertical="center" wrapText="1"/>
      <protection locked="0"/>
    </xf>
    <xf numFmtId="0" fontId="60" fillId="40" borderId="118" xfId="57" applyFont="1" applyFill="1" applyBorder="1" applyAlignment="1" applyProtection="1">
      <alignment horizontal="center" vertical="center" wrapText="1"/>
      <protection locked="0"/>
    </xf>
    <xf numFmtId="0" fontId="8" fillId="40" borderId="62" xfId="57" applyFont="1" applyFill="1" applyBorder="1" applyAlignment="1" applyProtection="1">
      <alignment horizontal="center" vertical="center" wrapText="1"/>
      <protection locked="0"/>
    </xf>
    <xf numFmtId="0" fontId="8" fillId="40" borderId="46" xfId="57" applyFont="1" applyFill="1" applyBorder="1" applyAlignment="1" applyProtection="1">
      <alignment horizontal="center" vertical="center" wrapText="1"/>
      <protection locked="0"/>
    </xf>
    <xf numFmtId="0" fontId="8" fillId="40" borderId="118" xfId="57" applyFont="1" applyFill="1" applyBorder="1" applyAlignment="1" applyProtection="1">
      <alignment horizontal="center" vertical="center" wrapText="1"/>
      <protection locked="0"/>
    </xf>
    <xf numFmtId="0" fontId="116" fillId="35" borderId="111" xfId="57" applyFont="1" applyFill="1" applyBorder="1" applyAlignment="1">
      <alignment horizontal="center" vertical="center" wrapText="1"/>
    </xf>
    <xf numFmtId="0" fontId="116" fillId="35" borderId="0" xfId="57" applyFont="1" applyFill="1" applyAlignment="1">
      <alignment horizontal="center" vertical="center" wrapText="1"/>
    </xf>
    <xf numFmtId="0" fontId="8" fillId="26" borderId="0" xfId="47" applyFont="1" applyFill="1" applyAlignment="1">
      <alignment horizontal="left" vertical="top" wrapText="1"/>
    </xf>
    <xf numFmtId="0" fontId="8" fillId="26" borderId="22" xfId="47" applyFont="1" applyFill="1" applyBorder="1" applyAlignment="1">
      <alignment horizontal="left" vertical="top" wrapText="1"/>
    </xf>
    <xf numFmtId="0" fontId="8" fillId="26" borderId="0" xfId="47" applyFont="1" applyFill="1" applyAlignment="1">
      <alignment horizontal="center" vertical="top" wrapText="1"/>
    </xf>
    <xf numFmtId="0" fontId="8" fillId="26" borderId="22" xfId="47" applyFont="1" applyFill="1" applyBorder="1" applyAlignment="1">
      <alignment horizontal="center" vertical="top" wrapText="1"/>
    </xf>
    <xf numFmtId="0" fontId="8" fillId="26" borderId="0" xfId="57" applyFont="1" applyFill="1" applyAlignment="1">
      <alignment horizontal="center" vertical="top" wrapText="1"/>
    </xf>
    <xf numFmtId="0" fontId="8" fillId="26" borderId="22" xfId="57" applyFont="1" applyFill="1" applyBorder="1" applyAlignment="1">
      <alignment horizontal="center" vertical="top" wrapText="1"/>
    </xf>
    <xf numFmtId="0" fontId="113" fillId="43" borderId="25" xfId="57" applyFont="1" applyFill="1" applyBorder="1" applyAlignment="1">
      <alignment horizontal="center" vertical="center" wrapText="1"/>
    </xf>
    <xf numFmtId="0" fontId="7" fillId="0" borderId="83" xfId="57" applyFont="1" applyBorder="1" applyAlignment="1">
      <alignment horizontal="center" vertical="center" textRotation="90"/>
    </xf>
    <xf numFmtId="0" fontId="7" fillId="0" borderId="25" xfId="57" applyFont="1" applyBorder="1" applyAlignment="1">
      <alignment horizontal="center" vertical="center" textRotation="90"/>
    </xf>
    <xf numFmtId="0" fontId="7" fillId="0" borderId="62" xfId="57" applyFont="1" applyBorder="1" applyAlignment="1">
      <alignment horizontal="center" vertical="center" textRotation="90"/>
    </xf>
    <xf numFmtId="0" fontId="99" fillId="35" borderId="63" xfId="57" applyFont="1" applyFill="1" applyBorder="1" applyAlignment="1">
      <alignment horizontal="left" vertical="center" wrapText="1"/>
    </xf>
    <xf numFmtId="0" fontId="99" fillId="35" borderId="47" xfId="57" applyFont="1" applyFill="1" applyBorder="1" applyAlignment="1">
      <alignment horizontal="left" vertical="center" wrapText="1"/>
    </xf>
    <xf numFmtId="0" fontId="99" fillId="35" borderId="104" xfId="57" applyFont="1" applyFill="1" applyBorder="1" applyAlignment="1">
      <alignment horizontal="left" vertical="center" wrapText="1"/>
    </xf>
    <xf numFmtId="0" fontId="89" fillId="34" borderId="49" xfId="0" applyFont="1" applyFill="1" applyBorder="1" applyAlignment="1">
      <alignment horizontal="center" vertical="center"/>
    </xf>
    <xf numFmtId="0" fontId="89" fillId="34" borderId="48" xfId="0" applyFont="1" applyFill="1" applyBorder="1" applyAlignment="1">
      <alignment horizontal="center" vertical="center"/>
    </xf>
    <xf numFmtId="0" fontId="89" fillId="34" borderId="50" xfId="0" applyFont="1" applyFill="1" applyBorder="1" applyAlignment="1">
      <alignment horizontal="center" vertical="center"/>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24FF9198-6AE1-4FF4-9AFA-A3D1CB65D563}"/>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 cent" xfId="37" builtinId="5"/>
    <cellStyle name="Percent 2" xfId="45" xr:uid="{00000000-0005-0000-0000-000030000000}"/>
    <cellStyle name="Percent 2 2" xfId="50" xr:uid="{00000000-0005-0000-0000-000031000000}"/>
    <cellStyle name="Percent 2 2 2" xfId="56" xr:uid="{00000000-0005-0000-0000-000032000000}"/>
    <cellStyle name="Percent 2 2 3" xfId="58" xr:uid="{18C6ABB4-73B2-4F69-B025-B6B3F9F83C24}"/>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735">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theme="0"/>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rgb="FF00CCFF"/>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theme="0"/>
        </patternFill>
      </fill>
    </dxf>
    <dxf>
      <font>
        <condense val="0"/>
        <extend val="0"/>
        <color auto="1"/>
      </font>
      <fill>
        <patternFill patternType="none">
          <bgColor indexed="65"/>
        </patternFill>
      </fill>
    </dxf>
    <dxf>
      <fill>
        <patternFill>
          <bgColor rgb="FFFFFFFF"/>
        </patternFill>
      </fill>
    </dxf>
    <dxf>
      <fill>
        <patternFill>
          <bgColor theme="0"/>
        </patternFill>
      </fill>
    </dxf>
    <dxf>
      <fill>
        <patternFill>
          <bgColor theme="0"/>
        </patternFill>
      </fill>
    </dxf>
    <dxf>
      <fill>
        <patternFill>
          <bgColor rgb="FF00CCFF"/>
        </patternFill>
      </fill>
    </dxf>
    <dxf>
      <fill>
        <patternFill>
          <bgColor indexed="40"/>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theme="0"/>
        </patternFill>
      </fill>
    </dxf>
    <dxf>
      <fill>
        <patternFill>
          <bgColor rgb="FFFFFF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patternType="solid">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patternType="none">
          <bgColor auto="1"/>
        </patternFill>
      </fill>
    </dxf>
    <dxf>
      <fill>
        <patternFill>
          <bgColor rgb="FFC0C0C0"/>
        </patternFill>
      </fill>
    </dxf>
    <dxf>
      <fill>
        <patternFill>
          <bgColor rgb="FFC0C0C0"/>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22"/>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patternType="none">
          <bgColor indexed="65"/>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800080"/>
      <color rgb="FF00FF00"/>
      <color rgb="FF3399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jpe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4124325</xdr:colOff>
      <xdr:row>2</xdr:row>
      <xdr:rowOff>506730</xdr:rowOff>
    </xdr:from>
    <xdr:to>
      <xdr:col>2</xdr:col>
      <xdr:colOff>8048625</xdr:colOff>
      <xdr:row>2</xdr:row>
      <xdr:rowOff>1706880</xdr:rowOff>
    </xdr:to>
    <xdr:sp macro="" textlink="">
      <xdr:nvSpPr>
        <xdr:cNvPr id="17412" name="Text Box 4">
          <a:extLst>
            <a:ext uri="{FF2B5EF4-FFF2-40B4-BE49-F238E27FC236}">
              <a16:creationId xmlns:a16="http://schemas.microsoft.com/office/drawing/2014/main" id="{00000000-0008-0000-0900-000004440000}"/>
            </a:ext>
          </a:extLst>
        </xdr:cNvPr>
        <xdr:cNvSpPr txBox="1">
          <a:spLocks noChangeArrowheads="1"/>
        </xdr:cNvSpPr>
      </xdr:nvSpPr>
      <xdr:spPr bwMode="auto">
        <a:xfrm>
          <a:off x="5572125" y="1419225"/>
          <a:ext cx="3810000" cy="120015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Chemical</a:t>
          </a:r>
        </a:p>
      </xdr:txBody>
    </xdr:sp>
    <xdr:clientData/>
  </xdr:twoCellAnchor>
  <xdr:twoCellAnchor>
    <xdr:from>
      <xdr:col>2</xdr:col>
      <xdr:colOff>76200</xdr:colOff>
      <xdr:row>2</xdr:row>
      <xdr:rowOff>114300</xdr:rowOff>
    </xdr:from>
    <xdr:to>
      <xdr:col>2</xdr:col>
      <xdr:colOff>2659380</xdr:colOff>
      <xdr:row>2</xdr:row>
      <xdr:rowOff>1981200</xdr:rowOff>
    </xdr:to>
    <xdr:pic>
      <xdr:nvPicPr>
        <xdr:cNvPr id="17513" name="Picture 12" descr="GA_logo">
          <a:extLst>
            <a:ext uri="{FF2B5EF4-FFF2-40B4-BE49-F238E27FC236}">
              <a16:creationId xmlns:a16="http://schemas.microsoft.com/office/drawing/2014/main" id="{00000000-0008-0000-0900-000069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6400" y="1013460"/>
          <a:ext cx="258318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4577715</xdr:colOff>
      <xdr:row>2</xdr:row>
      <xdr:rowOff>401955</xdr:rowOff>
    </xdr:from>
    <xdr:to>
      <xdr:col>2</xdr:col>
      <xdr:colOff>8580172</xdr:colOff>
      <xdr:row>2</xdr:row>
      <xdr:rowOff>1649730</xdr:rowOff>
    </xdr:to>
    <xdr:sp macro="" textlink="">
      <xdr:nvSpPr>
        <xdr:cNvPr id="5190" name="Text Box 70">
          <a:extLst>
            <a:ext uri="{FF2B5EF4-FFF2-40B4-BE49-F238E27FC236}">
              <a16:creationId xmlns:a16="http://schemas.microsoft.com/office/drawing/2014/main" id="{00000000-0008-0000-0B00-000046140000}"/>
            </a:ext>
          </a:extLst>
        </xdr:cNvPr>
        <xdr:cNvSpPr txBox="1">
          <a:spLocks noChangeArrowheads="1"/>
        </xdr:cNvSpPr>
      </xdr:nvSpPr>
      <xdr:spPr bwMode="auto">
        <a:xfrm>
          <a:off x="6000750" y="1304925"/>
          <a:ext cx="3895725" cy="12477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Chemical</a:t>
          </a:r>
        </a:p>
      </xdr:txBody>
    </xdr:sp>
    <xdr:clientData/>
  </xdr:twoCellAnchor>
  <xdr:twoCellAnchor>
    <xdr:from>
      <xdr:col>2</xdr:col>
      <xdr:colOff>53340</xdr:colOff>
      <xdr:row>2</xdr:row>
      <xdr:rowOff>99060</xdr:rowOff>
    </xdr:from>
    <xdr:to>
      <xdr:col>2</xdr:col>
      <xdr:colOff>2590800</xdr:colOff>
      <xdr:row>2</xdr:row>
      <xdr:rowOff>1950720</xdr:rowOff>
    </xdr:to>
    <xdr:pic>
      <xdr:nvPicPr>
        <xdr:cNvPr id="5337" name="Picture 71" descr="GA_logo">
          <a:extLst>
            <a:ext uri="{FF2B5EF4-FFF2-40B4-BE49-F238E27FC236}">
              <a16:creationId xmlns:a16="http://schemas.microsoft.com/office/drawing/2014/main" id="{00000000-0008-0000-0B00-0000D91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920" y="990600"/>
          <a:ext cx="253746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83820</xdr:colOff>
      <xdr:row>2</xdr:row>
      <xdr:rowOff>114300</xdr:rowOff>
    </xdr:from>
    <xdr:to>
      <xdr:col>2</xdr:col>
      <xdr:colOff>2621280</xdr:colOff>
      <xdr:row>2</xdr:row>
      <xdr:rowOff>1973580</xdr:rowOff>
    </xdr:to>
    <xdr:pic>
      <xdr:nvPicPr>
        <xdr:cNvPr id="33839" name="Picture 5" descr="GA_logo">
          <a:extLst>
            <a:ext uri="{FF2B5EF4-FFF2-40B4-BE49-F238E27FC236}">
              <a16:creationId xmlns:a16="http://schemas.microsoft.com/office/drawing/2014/main" id="{00000000-0008-0000-0C00-00002F8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6400" y="1005840"/>
          <a:ext cx="2537460" cy="1859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DA0267FA-5E4B-4D88-BA0D-E8A050B8A1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1</xdr:row>
      <xdr:rowOff>83820</xdr:rowOff>
    </xdr:from>
    <xdr:to>
      <xdr:col>2</xdr:col>
      <xdr:colOff>1165860</xdr:colOff>
      <xdr:row>1</xdr:row>
      <xdr:rowOff>891540</xdr:rowOff>
    </xdr:to>
    <xdr:pic>
      <xdr:nvPicPr>
        <xdr:cNvPr id="6395" name="Picture 11" descr="GA_logo">
          <a:extLst>
            <a:ext uri="{FF2B5EF4-FFF2-40B4-BE49-F238E27FC236}">
              <a16:creationId xmlns:a16="http://schemas.microsoft.com/office/drawing/2014/main" id="{00000000-0008-0000-1000-0000FB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7720" y="32004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39</xdr:row>
      <xdr:rowOff>45720</xdr:rowOff>
    </xdr:from>
    <xdr:to>
      <xdr:col>2</xdr:col>
      <xdr:colOff>1188720</xdr:colOff>
      <xdr:row>39</xdr:row>
      <xdr:rowOff>815340</xdr:rowOff>
    </xdr:to>
    <xdr:pic>
      <xdr:nvPicPr>
        <xdr:cNvPr id="6396" name="Picture 19" descr="GA_logo">
          <a:extLst>
            <a:ext uri="{FF2B5EF4-FFF2-40B4-BE49-F238E27FC236}">
              <a16:creationId xmlns:a16="http://schemas.microsoft.com/office/drawing/2014/main" id="{00000000-0008-0000-1000-0000FC1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0580" y="7802880"/>
          <a:ext cx="112776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80</xdr:row>
      <xdr:rowOff>45720</xdr:rowOff>
    </xdr:from>
    <xdr:to>
      <xdr:col>2</xdr:col>
      <xdr:colOff>1188720</xdr:colOff>
      <xdr:row>80</xdr:row>
      <xdr:rowOff>853440</xdr:rowOff>
    </xdr:to>
    <xdr:pic>
      <xdr:nvPicPr>
        <xdr:cNvPr id="6397" name="Picture 20" descr="GA_logo">
          <a:extLst>
            <a:ext uri="{FF2B5EF4-FFF2-40B4-BE49-F238E27FC236}">
              <a16:creationId xmlns:a16="http://schemas.microsoft.com/office/drawing/2014/main" id="{00000000-0008-0000-1000-0000FD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1564386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117</xdr:row>
      <xdr:rowOff>53340</xdr:rowOff>
    </xdr:from>
    <xdr:to>
      <xdr:col>2</xdr:col>
      <xdr:colOff>1188720</xdr:colOff>
      <xdr:row>117</xdr:row>
      <xdr:rowOff>861060</xdr:rowOff>
    </xdr:to>
    <xdr:pic>
      <xdr:nvPicPr>
        <xdr:cNvPr id="6398" name="Picture 22" descr="GA_logo">
          <a:extLst>
            <a:ext uri="{FF2B5EF4-FFF2-40B4-BE49-F238E27FC236}">
              <a16:creationId xmlns:a16="http://schemas.microsoft.com/office/drawing/2014/main" id="{00000000-0008-0000-1000-0000FE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2338578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45720</xdr:colOff>
      <xdr:row>155</xdr:row>
      <xdr:rowOff>45720</xdr:rowOff>
    </xdr:from>
    <xdr:to>
      <xdr:col>2</xdr:col>
      <xdr:colOff>1173480</xdr:colOff>
      <xdr:row>155</xdr:row>
      <xdr:rowOff>784860</xdr:rowOff>
    </xdr:to>
    <xdr:pic>
      <xdr:nvPicPr>
        <xdr:cNvPr id="6399" name="Picture 23" descr="GA_logo">
          <a:extLst>
            <a:ext uri="{FF2B5EF4-FFF2-40B4-BE49-F238E27FC236}">
              <a16:creationId xmlns:a16="http://schemas.microsoft.com/office/drawing/2014/main" id="{00000000-0008-0000-1000-0000FF18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5340" y="30952440"/>
          <a:ext cx="1127760" cy="739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195</xdr:row>
      <xdr:rowOff>53340</xdr:rowOff>
    </xdr:from>
    <xdr:to>
      <xdr:col>2</xdr:col>
      <xdr:colOff>1188720</xdr:colOff>
      <xdr:row>195</xdr:row>
      <xdr:rowOff>861060</xdr:rowOff>
    </xdr:to>
    <xdr:pic>
      <xdr:nvPicPr>
        <xdr:cNvPr id="6400" name="Picture 24" descr="GA_logo">
          <a:extLst>
            <a:ext uri="{FF2B5EF4-FFF2-40B4-BE49-F238E27FC236}">
              <a16:creationId xmlns:a16="http://schemas.microsoft.com/office/drawing/2014/main" id="{00000000-0008-0000-1000-000000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3866388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230</xdr:row>
      <xdr:rowOff>53340</xdr:rowOff>
    </xdr:from>
    <xdr:to>
      <xdr:col>2</xdr:col>
      <xdr:colOff>1188720</xdr:colOff>
      <xdr:row>230</xdr:row>
      <xdr:rowOff>861060</xdr:rowOff>
    </xdr:to>
    <xdr:pic>
      <xdr:nvPicPr>
        <xdr:cNvPr id="6401" name="Picture 25" descr="GA_logo">
          <a:extLst>
            <a:ext uri="{FF2B5EF4-FFF2-40B4-BE49-F238E27FC236}">
              <a16:creationId xmlns:a16="http://schemas.microsoft.com/office/drawing/2014/main" id="{00000000-0008-0000-1000-000001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4607052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261</xdr:row>
      <xdr:rowOff>30480</xdr:rowOff>
    </xdr:from>
    <xdr:to>
      <xdr:col>2</xdr:col>
      <xdr:colOff>1158240</xdr:colOff>
      <xdr:row>261</xdr:row>
      <xdr:rowOff>838200</xdr:rowOff>
    </xdr:to>
    <xdr:pic>
      <xdr:nvPicPr>
        <xdr:cNvPr id="6402" name="Picture 26" descr="GA_logo">
          <a:extLst>
            <a:ext uri="{FF2B5EF4-FFF2-40B4-BE49-F238E27FC236}">
              <a16:creationId xmlns:a16="http://schemas.microsoft.com/office/drawing/2014/main" id="{00000000-0008-0000-1000-000002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5258562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 Id="rId8" Type="http://schemas.openxmlformats.org/officeDocument/2006/relationships/hyperlink" Target="http://glomeep.imo.org/technology/shaft-generator/"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Z567"/>
  <sheetViews>
    <sheetView tabSelected="1" zoomScale="50" zoomScaleNormal="50" zoomScaleSheetLayoutView="50" workbookViewId="0">
      <pane ySplit="3" topLeftCell="A4" activePane="bottomLeft" state="frozen"/>
      <selection pane="bottomLeft" activeCell="W1" sqref="W1"/>
    </sheetView>
  </sheetViews>
  <sheetFormatPr defaultColWidth="9.140625" defaultRowHeight="12.75" x14ac:dyDescent="0.2"/>
  <cols>
    <col min="1" max="1" width="9.7109375" customWidth="1"/>
    <col min="2" max="2" width="13.7109375" style="113" customWidth="1"/>
    <col min="3" max="3" width="140.140625" style="5" customWidth="1"/>
    <col min="4" max="6" width="6.140625" customWidth="1"/>
    <col min="7" max="7" width="5.7109375" customWidth="1"/>
    <col min="8" max="17" width="6.140625" customWidth="1"/>
    <col min="18" max="19" width="6" customWidth="1"/>
    <col min="20" max="20" width="5.28515625" customWidth="1"/>
    <col min="21" max="21" width="2.42578125" style="68" hidden="1" customWidth="1"/>
    <col min="22" max="22" width="7.28515625" style="68" customWidth="1"/>
    <col min="23" max="182" width="9.140625" style="68"/>
  </cols>
  <sheetData>
    <row r="1" spans="1:182" ht="40.15" customHeight="1" thickBot="1" x14ac:dyDescent="0.3">
      <c r="A1" s="435" t="s">
        <v>3</v>
      </c>
      <c r="B1" s="439"/>
      <c r="C1" s="444" t="s">
        <v>24</v>
      </c>
      <c r="D1" s="436"/>
      <c r="E1" s="445"/>
      <c r="F1" s="445"/>
      <c r="G1" s="445"/>
      <c r="H1" s="445"/>
      <c r="I1" s="445"/>
      <c r="J1" s="445"/>
      <c r="K1" s="445"/>
      <c r="L1" s="445"/>
      <c r="M1" s="445"/>
      <c r="N1" s="445"/>
      <c r="O1" s="445"/>
      <c r="P1" s="445"/>
      <c r="Q1" s="445"/>
      <c r="R1" s="445"/>
      <c r="S1" s="445"/>
      <c r="T1" s="437" t="s">
        <v>25</v>
      </c>
    </row>
    <row r="2" spans="1:182" s="5" customFormat="1" ht="31.7" customHeight="1" thickBot="1" x14ac:dyDescent="0.25">
      <c r="A2" s="765" t="s">
        <v>1828</v>
      </c>
      <c r="B2" s="766"/>
      <c r="C2" s="766"/>
      <c r="D2" s="766"/>
      <c r="E2" s="766"/>
      <c r="F2" s="766"/>
      <c r="G2" s="766"/>
      <c r="H2" s="766"/>
      <c r="I2" s="766"/>
      <c r="J2" s="766"/>
      <c r="K2" s="766"/>
      <c r="L2" s="766"/>
      <c r="M2" s="766"/>
      <c r="N2" s="766"/>
      <c r="O2" s="766"/>
      <c r="P2" s="766"/>
      <c r="Q2" s="766"/>
      <c r="R2" s="766"/>
      <c r="S2" s="766"/>
      <c r="T2" s="767"/>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c r="ED2" s="93"/>
      <c r="EE2" s="93"/>
      <c r="EF2" s="93"/>
      <c r="EG2" s="93"/>
      <c r="EH2" s="93"/>
      <c r="EI2" s="93"/>
      <c r="EJ2" s="93"/>
      <c r="EK2" s="93"/>
      <c r="EL2" s="93"/>
      <c r="EM2" s="93"/>
      <c r="EN2" s="93"/>
      <c r="EO2" s="93"/>
      <c r="EP2" s="93"/>
      <c r="EQ2" s="93"/>
      <c r="ER2" s="93"/>
      <c r="ES2" s="93"/>
      <c r="ET2" s="93"/>
      <c r="EU2" s="93"/>
      <c r="EV2" s="93"/>
      <c r="EW2" s="93"/>
      <c r="EX2" s="93"/>
      <c r="EY2" s="93"/>
      <c r="EZ2" s="93"/>
      <c r="FA2" s="93"/>
      <c r="FB2" s="93"/>
      <c r="FC2" s="93"/>
      <c r="FD2" s="93"/>
      <c r="FE2" s="93"/>
      <c r="FF2" s="93"/>
      <c r="FG2" s="93"/>
      <c r="FH2" s="93"/>
      <c r="FI2" s="93"/>
      <c r="FJ2" s="93"/>
      <c r="FK2" s="93"/>
      <c r="FL2" s="93"/>
      <c r="FM2" s="93"/>
      <c r="FN2" s="93"/>
      <c r="FO2" s="93"/>
      <c r="FP2" s="93"/>
      <c r="FQ2" s="93"/>
      <c r="FR2" s="93"/>
      <c r="FS2" s="93"/>
      <c r="FT2" s="93"/>
      <c r="FU2" s="93"/>
      <c r="FV2" s="93"/>
      <c r="FW2" s="93"/>
      <c r="FX2" s="93"/>
      <c r="FY2" s="93"/>
      <c r="FZ2" s="93"/>
    </row>
    <row r="3" spans="1:182" ht="161.44999999999999" customHeight="1" thickBot="1" x14ac:dyDescent="0.25">
      <c r="A3" s="94" t="s">
        <v>147</v>
      </c>
      <c r="B3" s="94" t="s">
        <v>1163</v>
      </c>
      <c r="C3" s="95" t="s">
        <v>1183</v>
      </c>
      <c r="D3" s="11" t="s">
        <v>1164</v>
      </c>
      <c r="E3" s="8" t="s">
        <v>1184</v>
      </c>
      <c r="F3" s="9" t="s">
        <v>1165</v>
      </c>
      <c r="G3" s="10" t="s">
        <v>1184</v>
      </c>
      <c r="H3" s="11" t="s">
        <v>1166</v>
      </c>
      <c r="I3" s="8" t="s">
        <v>1184</v>
      </c>
      <c r="J3" s="7" t="s">
        <v>306</v>
      </c>
      <c r="K3" s="10" t="s">
        <v>1184</v>
      </c>
      <c r="L3" s="12" t="s">
        <v>307</v>
      </c>
      <c r="M3" s="8" t="s">
        <v>1184</v>
      </c>
      <c r="N3" s="11" t="s">
        <v>547</v>
      </c>
      <c r="O3" s="8" t="s">
        <v>1184</v>
      </c>
      <c r="P3" s="11" t="s">
        <v>548</v>
      </c>
      <c r="Q3" s="8" t="s">
        <v>1184</v>
      </c>
      <c r="R3" s="7" t="s">
        <v>80</v>
      </c>
      <c r="S3" s="10" t="s">
        <v>1184</v>
      </c>
      <c r="T3" s="466" t="s">
        <v>192</v>
      </c>
    </row>
    <row r="4" spans="1:182" ht="33" customHeight="1" thickBot="1" x14ac:dyDescent="0.35">
      <c r="A4" s="463"/>
      <c r="B4" s="346">
        <v>100</v>
      </c>
      <c r="C4" s="761" t="s">
        <v>1088</v>
      </c>
      <c r="D4" s="762"/>
      <c r="E4" s="762"/>
      <c r="F4" s="762"/>
      <c r="G4" s="762"/>
      <c r="H4" s="762"/>
      <c r="I4" s="762"/>
      <c r="J4" s="762"/>
      <c r="K4" s="762"/>
      <c r="L4" s="762"/>
      <c r="M4" s="762"/>
      <c r="N4" s="762"/>
      <c r="O4" s="762"/>
      <c r="P4" s="762"/>
      <c r="Q4" s="762"/>
      <c r="R4" s="762"/>
      <c r="S4" s="762"/>
      <c r="T4" s="945"/>
    </row>
    <row r="5" spans="1:182" ht="30" customHeight="1" thickBot="1" x14ac:dyDescent="0.5">
      <c r="A5" s="480"/>
      <c r="B5" s="325">
        <v>101</v>
      </c>
      <c r="C5" s="128" t="s">
        <v>358</v>
      </c>
      <c r="D5" s="62" t="s">
        <v>228</v>
      </c>
      <c r="E5" s="96"/>
      <c r="F5" s="62"/>
      <c r="G5" s="97"/>
      <c r="H5" s="63"/>
      <c r="I5" s="96"/>
      <c r="J5" s="62"/>
      <c r="K5" s="97"/>
      <c r="L5" s="63"/>
      <c r="M5" s="96"/>
      <c r="N5" s="62"/>
      <c r="O5" s="97"/>
      <c r="P5" s="96"/>
      <c r="Q5" s="97"/>
      <c r="R5" s="98"/>
      <c r="S5" s="99"/>
      <c r="T5" s="493"/>
    </row>
    <row r="6" spans="1:182" ht="27.75" customHeight="1" thickBot="1" x14ac:dyDescent="0.25">
      <c r="A6" s="485"/>
      <c r="B6" s="318" t="s">
        <v>1089</v>
      </c>
      <c r="C6" s="595" t="s">
        <v>277</v>
      </c>
      <c r="D6" s="940"/>
      <c r="E6" s="942"/>
      <c r="F6" s="940"/>
      <c r="G6" s="942"/>
      <c r="H6" s="940"/>
      <c r="I6" s="942"/>
      <c r="J6" s="940"/>
      <c r="K6" s="942"/>
      <c r="L6" s="940"/>
      <c r="M6" s="942"/>
      <c r="N6" s="940"/>
      <c r="O6" s="942"/>
      <c r="P6" s="940"/>
      <c r="Q6" s="942"/>
      <c r="R6" s="940"/>
      <c r="S6" s="941"/>
      <c r="T6" s="463"/>
      <c r="U6" s="68">
        <f>COUNTIF(D6:S6,"a")+COUNTIF(D6:S6,"s")</f>
        <v>0</v>
      </c>
      <c r="V6" s="293"/>
    </row>
    <row r="7" spans="1:182" ht="30" customHeight="1" thickBot="1" x14ac:dyDescent="0.5">
      <c r="A7" s="480"/>
      <c r="B7" s="325">
        <v>102</v>
      </c>
      <c r="C7" s="133" t="s">
        <v>1107</v>
      </c>
      <c r="D7" s="62" t="s">
        <v>228</v>
      </c>
      <c r="E7" s="97"/>
      <c r="F7" s="63" t="s">
        <v>228</v>
      </c>
      <c r="G7" s="96"/>
      <c r="H7" s="62" t="s">
        <v>228</v>
      </c>
      <c r="I7" s="97"/>
      <c r="J7" s="63" t="s">
        <v>228</v>
      </c>
      <c r="K7" s="96"/>
      <c r="L7" s="62" t="s">
        <v>228</v>
      </c>
      <c r="M7" s="100"/>
      <c r="N7" s="63" t="s">
        <v>228</v>
      </c>
      <c r="O7" s="100"/>
      <c r="P7" s="101" t="s">
        <v>228</v>
      </c>
      <c r="Q7" s="66"/>
      <c r="R7" s="62" t="s">
        <v>228</v>
      </c>
      <c r="S7" s="101"/>
      <c r="T7" s="493"/>
    </row>
    <row r="8" spans="1:182" ht="45" customHeight="1" thickBot="1" x14ac:dyDescent="0.25">
      <c r="A8" s="485"/>
      <c r="B8" s="318" t="s">
        <v>1090</v>
      </c>
      <c r="C8" s="172" t="s">
        <v>588</v>
      </c>
      <c r="D8" s="940"/>
      <c r="E8" s="942"/>
      <c r="F8" s="940"/>
      <c r="G8" s="942"/>
      <c r="H8" s="940"/>
      <c r="I8" s="942"/>
      <c r="J8" s="940"/>
      <c r="K8" s="942"/>
      <c r="L8" s="940"/>
      <c r="M8" s="942"/>
      <c r="N8" s="940"/>
      <c r="O8" s="942"/>
      <c r="P8" s="940"/>
      <c r="Q8" s="942"/>
      <c r="R8" s="940"/>
      <c r="S8" s="941"/>
      <c r="T8" s="463"/>
      <c r="U8" s="68">
        <f>COUNTIF(D8:S8,"a")+COUNTIF(D8:S8,"s")</f>
        <v>0</v>
      </c>
      <c r="V8" s="293"/>
    </row>
    <row r="9" spans="1:182" ht="30" customHeight="1" thickBot="1" x14ac:dyDescent="0.5">
      <c r="A9" s="480"/>
      <c r="B9" s="325">
        <v>103</v>
      </c>
      <c r="C9" s="133" t="s">
        <v>317</v>
      </c>
      <c r="D9" s="62" t="s">
        <v>228</v>
      </c>
      <c r="E9" s="97"/>
      <c r="F9" s="63" t="s">
        <v>228</v>
      </c>
      <c r="G9" s="96"/>
      <c r="H9" s="62" t="s">
        <v>228</v>
      </c>
      <c r="I9" s="97"/>
      <c r="J9" s="63" t="s">
        <v>228</v>
      </c>
      <c r="K9" s="96"/>
      <c r="L9" s="62" t="s">
        <v>228</v>
      </c>
      <c r="M9" s="97"/>
      <c r="N9" s="63" t="s">
        <v>228</v>
      </c>
      <c r="O9" s="97"/>
      <c r="P9" s="65" t="s">
        <v>228</v>
      </c>
      <c r="Q9" s="66"/>
      <c r="R9" s="62" t="s">
        <v>228</v>
      </c>
      <c r="S9" s="101"/>
      <c r="T9" s="493"/>
    </row>
    <row r="10" spans="1:182" ht="27.95" customHeight="1" x14ac:dyDescent="0.2">
      <c r="A10" s="480"/>
      <c r="B10" s="312" t="s">
        <v>475</v>
      </c>
      <c r="C10" s="135" t="s">
        <v>276</v>
      </c>
      <c r="D10" s="943"/>
      <c r="E10" s="944"/>
      <c r="F10" s="943"/>
      <c r="G10" s="944"/>
      <c r="H10" s="943"/>
      <c r="I10" s="944"/>
      <c r="J10" s="943"/>
      <c r="K10" s="944"/>
      <c r="L10" s="943"/>
      <c r="M10" s="944"/>
      <c r="N10" s="943"/>
      <c r="O10" s="944"/>
      <c r="P10" s="943"/>
      <c r="Q10" s="944"/>
      <c r="R10" s="943"/>
      <c r="S10" s="952"/>
      <c r="T10" s="463"/>
      <c r="U10" s="68">
        <f>COUNTIF(D10:S10,"a")+COUNTIF(D10:S10,"s")</f>
        <v>0</v>
      </c>
      <c r="V10" s="293"/>
    </row>
    <row r="11" spans="1:182" ht="45" customHeight="1" thickBot="1" x14ac:dyDescent="0.25">
      <c r="A11" s="480"/>
      <c r="B11" s="328" t="s">
        <v>476</v>
      </c>
      <c r="C11" s="137" t="s">
        <v>1087</v>
      </c>
      <c r="D11" s="946"/>
      <c r="E11" s="947"/>
      <c r="F11" s="946"/>
      <c r="G11" s="947"/>
      <c r="H11" s="946"/>
      <c r="I11" s="947"/>
      <c r="J11" s="946"/>
      <c r="K11" s="947"/>
      <c r="L11" s="946"/>
      <c r="M11" s="947"/>
      <c r="N11" s="946"/>
      <c r="O11" s="947"/>
      <c r="P11" s="946"/>
      <c r="Q11" s="947"/>
      <c r="R11" s="946"/>
      <c r="S11" s="953"/>
      <c r="T11" s="463"/>
      <c r="U11" s="68">
        <f>COUNTIF(D11:S11,"a")+COUNTIF(D11:S11,"s")</f>
        <v>0</v>
      </c>
      <c r="V11" s="293"/>
    </row>
    <row r="12" spans="1:182" ht="30" customHeight="1" thickBot="1" x14ac:dyDescent="0.5">
      <c r="A12" s="480"/>
      <c r="B12" s="325">
        <v>104</v>
      </c>
      <c r="C12" s="133" t="s">
        <v>364</v>
      </c>
      <c r="D12" s="62" t="s">
        <v>228</v>
      </c>
      <c r="E12" s="97"/>
      <c r="F12" s="63" t="s">
        <v>228</v>
      </c>
      <c r="G12" s="96"/>
      <c r="H12" s="62" t="s">
        <v>228</v>
      </c>
      <c r="I12" s="66"/>
      <c r="J12" s="63" t="s">
        <v>228</v>
      </c>
      <c r="K12" s="65"/>
      <c r="L12" s="62" t="s">
        <v>228</v>
      </c>
      <c r="M12" s="66"/>
      <c r="N12" s="63" t="s">
        <v>228</v>
      </c>
      <c r="O12" s="66"/>
      <c r="P12" s="65" t="s">
        <v>228</v>
      </c>
      <c r="Q12" s="66"/>
      <c r="R12" s="62" t="s">
        <v>228</v>
      </c>
      <c r="S12" s="101"/>
      <c r="T12" s="493"/>
    </row>
    <row r="13" spans="1:182" ht="27.95" customHeight="1" x14ac:dyDescent="0.2">
      <c r="A13" s="485"/>
      <c r="B13" s="312" t="s">
        <v>169</v>
      </c>
      <c r="C13" s="135" t="s">
        <v>170</v>
      </c>
      <c r="D13" s="943"/>
      <c r="E13" s="944"/>
      <c r="F13" s="943"/>
      <c r="G13" s="944"/>
      <c r="H13" s="943"/>
      <c r="I13" s="944"/>
      <c r="J13" s="943"/>
      <c r="K13" s="944"/>
      <c r="L13" s="943"/>
      <c r="M13" s="944"/>
      <c r="N13" s="943"/>
      <c r="O13" s="944"/>
      <c r="P13" s="943"/>
      <c r="Q13" s="944"/>
      <c r="R13" s="943"/>
      <c r="S13" s="952"/>
      <c r="T13" s="463"/>
      <c r="U13" s="68">
        <f>COUNTIF(D13:S13,"a")+COUNTIF(D13:S13,"s")</f>
        <v>0</v>
      </c>
      <c r="V13" s="293"/>
    </row>
    <row r="14" spans="1:182" ht="45" customHeight="1" thickBot="1" x14ac:dyDescent="0.25">
      <c r="A14" s="485"/>
      <c r="B14" s="328" t="s">
        <v>242</v>
      </c>
      <c r="C14" s="139" t="s">
        <v>49</v>
      </c>
      <c r="D14" s="946"/>
      <c r="E14" s="947"/>
      <c r="F14" s="946"/>
      <c r="G14" s="947"/>
      <c r="H14" s="946"/>
      <c r="I14" s="947"/>
      <c r="J14" s="946"/>
      <c r="K14" s="947"/>
      <c r="L14" s="946"/>
      <c r="M14" s="947"/>
      <c r="N14" s="946"/>
      <c r="O14" s="947"/>
      <c r="P14" s="946"/>
      <c r="Q14" s="947"/>
      <c r="R14" s="946"/>
      <c r="S14" s="953"/>
      <c r="T14" s="463"/>
      <c r="U14" s="68">
        <f>COUNTIF(D14:S14,"a")+COUNTIF(D14:S14,"s")</f>
        <v>0</v>
      </c>
      <c r="V14" s="293"/>
    </row>
    <row r="15" spans="1:182" ht="30" customHeight="1" thickBot="1" x14ac:dyDescent="0.5">
      <c r="A15" s="485"/>
      <c r="B15" s="325">
        <v>105</v>
      </c>
      <c r="C15" s="128" t="s">
        <v>787</v>
      </c>
      <c r="D15" s="62" t="s">
        <v>228</v>
      </c>
      <c r="E15" s="97"/>
      <c r="F15" s="63"/>
      <c r="G15" s="96"/>
      <c r="H15" s="62"/>
      <c r="I15" s="97"/>
      <c r="J15" s="63"/>
      <c r="K15" s="96"/>
      <c r="L15" s="62"/>
      <c r="M15" s="97"/>
      <c r="N15" s="63"/>
      <c r="O15" s="97"/>
      <c r="P15" s="65"/>
      <c r="Q15" s="66"/>
      <c r="R15" s="62"/>
      <c r="S15" s="101"/>
      <c r="T15" s="493"/>
    </row>
    <row r="16" spans="1:182" ht="27.95" customHeight="1" x14ac:dyDescent="0.2">
      <c r="A16" s="485"/>
      <c r="B16" s="312" t="s">
        <v>243</v>
      </c>
      <c r="C16" s="140" t="s">
        <v>784</v>
      </c>
      <c r="D16" s="943"/>
      <c r="E16" s="944"/>
      <c r="F16" s="943"/>
      <c r="G16" s="944"/>
      <c r="H16" s="943"/>
      <c r="I16" s="944"/>
      <c r="J16" s="943"/>
      <c r="K16" s="944"/>
      <c r="L16" s="943"/>
      <c r="M16" s="944"/>
      <c r="N16" s="943"/>
      <c r="O16" s="944"/>
      <c r="P16" s="943"/>
      <c r="Q16" s="944"/>
      <c r="R16" s="943"/>
      <c r="S16" s="952"/>
      <c r="T16" s="463"/>
      <c r="U16" s="68">
        <f>COUNTIF(D16:S16,"a")+COUNTIF(D16:S16,"s")</f>
        <v>0</v>
      </c>
      <c r="V16" s="293"/>
    </row>
    <row r="17" spans="1:182" ht="27.95" customHeight="1" x14ac:dyDescent="0.2">
      <c r="A17" s="485"/>
      <c r="B17" s="322" t="s">
        <v>785</v>
      </c>
      <c r="C17" s="162" t="s">
        <v>786</v>
      </c>
      <c r="D17" s="937"/>
      <c r="E17" s="939"/>
      <c r="F17" s="937"/>
      <c r="G17" s="939"/>
      <c r="H17" s="937"/>
      <c r="I17" s="939"/>
      <c r="J17" s="937"/>
      <c r="K17" s="939"/>
      <c r="L17" s="937"/>
      <c r="M17" s="939"/>
      <c r="N17" s="937"/>
      <c r="O17" s="939"/>
      <c r="P17" s="937"/>
      <c r="Q17" s="939"/>
      <c r="R17" s="937"/>
      <c r="S17" s="938"/>
      <c r="T17" s="463"/>
      <c r="U17" s="68">
        <f>COUNTIF(D17:S17,"a")+COUNTIF(D17:S17,"s")</f>
        <v>0</v>
      </c>
      <c r="V17" s="293"/>
    </row>
    <row r="18" spans="1:182" ht="27.95" customHeight="1" x14ac:dyDescent="0.2">
      <c r="A18" s="485"/>
      <c r="B18" s="322" t="s">
        <v>244</v>
      </c>
      <c r="C18" s="162" t="s">
        <v>245</v>
      </c>
      <c r="D18" s="937"/>
      <c r="E18" s="939"/>
      <c r="F18" s="937"/>
      <c r="G18" s="939"/>
      <c r="H18" s="937"/>
      <c r="I18" s="939"/>
      <c r="J18" s="937"/>
      <c r="K18" s="939"/>
      <c r="L18" s="937"/>
      <c r="M18" s="939"/>
      <c r="N18" s="937"/>
      <c r="O18" s="939"/>
      <c r="P18" s="937"/>
      <c r="Q18" s="939"/>
      <c r="R18" s="937"/>
      <c r="S18" s="938"/>
      <c r="T18" s="463"/>
      <c r="U18" s="68">
        <f>COUNTIF(D18:S18,"a")+COUNTIF(D18:S18,"s")</f>
        <v>0</v>
      </c>
      <c r="V18" s="293"/>
    </row>
    <row r="19" spans="1:182" ht="27.95" customHeight="1" x14ac:dyDescent="0.2">
      <c r="A19" s="485"/>
      <c r="B19" s="322" t="s">
        <v>246</v>
      </c>
      <c r="C19" s="162" t="s">
        <v>1102</v>
      </c>
      <c r="D19" s="937"/>
      <c r="E19" s="939"/>
      <c r="F19" s="937"/>
      <c r="G19" s="939"/>
      <c r="H19" s="937"/>
      <c r="I19" s="939"/>
      <c r="J19" s="937"/>
      <c r="K19" s="939"/>
      <c r="L19" s="937"/>
      <c r="M19" s="939"/>
      <c r="N19" s="937"/>
      <c r="O19" s="939"/>
      <c r="P19" s="937"/>
      <c r="Q19" s="939"/>
      <c r="R19" s="937"/>
      <c r="S19" s="938"/>
      <c r="T19" s="463"/>
      <c r="U19" s="68">
        <f>COUNTIF(D19:S19,"a")+COUNTIF(D19:S19,"s")</f>
        <v>0</v>
      </c>
      <c r="V19" s="293"/>
    </row>
    <row r="20" spans="1:182" ht="27.95" customHeight="1" thickBot="1" x14ac:dyDescent="0.25">
      <c r="A20" s="485"/>
      <c r="B20" s="328" t="s">
        <v>1103</v>
      </c>
      <c r="C20" s="163" t="s">
        <v>788</v>
      </c>
      <c r="D20" s="946"/>
      <c r="E20" s="947"/>
      <c r="F20" s="946"/>
      <c r="G20" s="947"/>
      <c r="H20" s="946"/>
      <c r="I20" s="947"/>
      <c r="J20" s="946"/>
      <c r="K20" s="947"/>
      <c r="L20" s="946"/>
      <c r="M20" s="947"/>
      <c r="N20" s="946"/>
      <c r="O20" s="947"/>
      <c r="P20" s="946"/>
      <c r="Q20" s="947"/>
      <c r="R20" s="946"/>
      <c r="S20" s="953"/>
      <c r="T20" s="463"/>
      <c r="U20" s="68">
        <f>COUNTIF(D20:S20,"a")+COUNTIF(D20:S20,"s")</f>
        <v>0</v>
      </c>
      <c r="V20" s="293"/>
    </row>
    <row r="21" spans="1:182" ht="30" customHeight="1" thickBot="1" x14ac:dyDescent="0.5">
      <c r="A21" s="485"/>
      <c r="B21" s="325">
        <v>106</v>
      </c>
      <c r="C21" s="142" t="s">
        <v>65</v>
      </c>
      <c r="D21" s="62" t="s">
        <v>228</v>
      </c>
      <c r="E21" s="97"/>
      <c r="F21" s="102"/>
      <c r="G21" s="103"/>
      <c r="H21" s="98"/>
      <c r="I21" s="97"/>
      <c r="J21" s="103"/>
      <c r="K21" s="103"/>
      <c r="L21" s="62" t="s">
        <v>228</v>
      </c>
      <c r="M21" s="97"/>
      <c r="N21" s="103"/>
      <c r="O21" s="97"/>
      <c r="P21" s="65"/>
      <c r="Q21" s="66"/>
      <c r="R21" s="62"/>
      <c r="S21" s="101"/>
      <c r="T21" s="493"/>
    </row>
    <row r="22" spans="1:182" ht="45" customHeight="1" x14ac:dyDescent="0.2">
      <c r="A22" s="485"/>
      <c r="B22" s="312" t="s">
        <v>744</v>
      </c>
      <c r="C22" s="164" t="s">
        <v>675</v>
      </c>
      <c r="D22" s="943"/>
      <c r="E22" s="944"/>
      <c r="F22" s="943"/>
      <c r="G22" s="944"/>
      <c r="H22" s="943"/>
      <c r="I22" s="944"/>
      <c r="J22" s="943"/>
      <c r="K22" s="944"/>
      <c r="L22" s="943"/>
      <c r="M22" s="944"/>
      <c r="N22" s="943"/>
      <c r="O22" s="944"/>
      <c r="P22" s="943"/>
      <c r="Q22" s="944"/>
      <c r="R22" s="943"/>
      <c r="S22" s="952"/>
      <c r="T22" s="463"/>
      <c r="U22" s="68">
        <f t="shared" ref="U22:U31" si="0">COUNTIF(D22:S22,"a")+COUNTIF(D22:S22,"s")</f>
        <v>0</v>
      </c>
      <c r="V22" s="293"/>
    </row>
    <row r="23" spans="1:182" ht="27.95" customHeight="1" x14ac:dyDescent="0.2">
      <c r="A23" s="485"/>
      <c r="B23" s="322" t="s">
        <v>745</v>
      </c>
      <c r="C23" s="165" t="s">
        <v>150</v>
      </c>
      <c r="D23" s="937"/>
      <c r="E23" s="939"/>
      <c r="F23" s="937"/>
      <c r="G23" s="939"/>
      <c r="H23" s="937"/>
      <c r="I23" s="939"/>
      <c r="J23" s="937"/>
      <c r="K23" s="939"/>
      <c r="L23" s="937"/>
      <c r="M23" s="939"/>
      <c r="N23" s="937"/>
      <c r="O23" s="939"/>
      <c r="P23" s="937"/>
      <c r="Q23" s="939"/>
      <c r="R23" s="937"/>
      <c r="S23" s="938"/>
      <c r="T23" s="463"/>
      <c r="U23" s="68">
        <f t="shared" si="0"/>
        <v>0</v>
      </c>
      <c r="V23" s="293"/>
    </row>
    <row r="24" spans="1:182" ht="27.95" customHeight="1" x14ac:dyDescent="0.2">
      <c r="A24" s="485"/>
      <c r="B24" s="322" t="s">
        <v>1172</v>
      </c>
      <c r="C24" s="147" t="s">
        <v>238</v>
      </c>
      <c r="D24" s="937"/>
      <c r="E24" s="939"/>
      <c r="F24" s="937"/>
      <c r="G24" s="939"/>
      <c r="H24" s="937"/>
      <c r="I24" s="939"/>
      <c r="J24" s="937"/>
      <c r="K24" s="939"/>
      <c r="L24" s="937"/>
      <c r="M24" s="939"/>
      <c r="N24" s="937"/>
      <c r="O24" s="939"/>
      <c r="P24" s="937"/>
      <c r="Q24" s="939"/>
      <c r="R24" s="937"/>
      <c r="S24" s="938"/>
      <c r="T24" s="463"/>
      <c r="U24" s="68">
        <f t="shared" si="0"/>
        <v>0</v>
      </c>
      <c r="V24" s="293"/>
    </row>
    <row r="25" spans="1:182" ht="27.95" customHeight="1" x14ac:dyDescent="0.2">
      <c r="A25" s="485"/>
      <c r="B25" s="322" t="s">
        <v>191</v>
      </c>
      <c r="C25" s="147" t="s">
        <v>248</v>
      </c>
      <c r="D25" s="937"/>
      <c r="E25" s="939"/>
      <c r="F25" s="937"/>
      <c r="G25" s="939"/>
      <c r="H25" s="937"/>
      <c r="I25" s="939"/>
      <c r="J25" s="937"/>
      <c r="K25" s="939"/>
      <c r="L25" s="937"/>
      <c r="M25" s="939"/>
      <c r="N25" s="937"/>
      <c r="O25" s="939"/>
      <c r="P25" s="937"/>
      <c r="Q25" s="939"/>
      <c r="R25" s="937"/>
      <c r="S25" s="938"/>
      <c r="T25" s="463"/>
      <c r="U25" s="68">
        <f t="shared" si="0"/>
        <v>0</v>
      </c>
      <c r="V25" s="293"/>
    </row>
    <row r="26" spans="1:182" s="5" customFormat="1" ht="27.95" customHeight="1" x14ac:dyDescent="0.2">
      <c r="A26" s="485"/>
      <c r="B26" s="322" t="s">
        <v>11</v>
      </c>
      <c r="C26" s="147" t="s">
        <v>367</v>
      </c>
      <c r="D26" s="937"/>
      <c r="E26" s="939"/>
      <c r="F26" s="937"/>
      <c r="G26" s="939"/>
      <c r="H26" s="937"/>
      <c r="I26" s="939"/>
      <c r="J26" s="937"/>
      <c r="K26" s="939"/>
      <c r="L26" s="937"/>
      <c r="M26" s="939"/>
      <c r="N26" s="937"/>
      <c r="O26" s="939"/>
      <c r="P26" s="937"/>
      <c r="Q26" s="939"/>
      <c r="R26" s="937"/>
      <c r="S26" s="938"/>
      <c r="T26" s="463"/>
      <c r="U26" s="68">
        <f t="shared" si="0"/>
        <v>0</v>
      </c>
      <c r="V26" s="2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row>
    <row r="27" spans="1:182" ht="45" customHeight="1" x14ac:dyDescent="0.2">
      <c r="A27" s="485"/>
      <c r="B27" s="322" t="s">
        <v>963</v>
      </c>
      <c r="C27" s="147" t="s">
        <v>1195</v>
      </c>
      <c r="D27" s="937"/>
      <c r="E27" s="939"/>
      <c r="F27" s="937"/>
      <c r="G27" s="939"/>
      <c r="H27" s="937"/>
      <c r="I27" s="939"/>
      <c r="J27" s="937"/>
      <c r="K27" s="939"/>
      <c r="L27" s="937"/>
      <c r="M27" s="939"/>
      <c r="N27" s="937"/>
      <c r="O27" s="939"/>
      <c r="P27" s="937"/>
      <c r="Q27" s="939"/>
      <c r="R27" s="937"/>
      <c r="S27" s="938"/>
      <c r="T27" s="463"/>
      <c r="U27" s="68">
        <f t="shared" si="0"/>
        <v>0</v>
      </c>
      <c r="V27" s="293"/>
    </row>
    <row r="28" spans="1:182" ht="27.75" customHeight="1" x14ac:dyDescent="0.2">
      <c r="A28" s="485"/>
      <c r="B28" s="322" t="s">
        <v>876</v>
      </c>
      <c r="C28" s="147" t="s">
        <v>305</v>
      </c>
      <c r="D28" s="937"/>
      <c r="E28" s="939"/>
      <c r="F28" s="937"/>
      <c r="G28" s="939"/>
      <c r="H28" s="937"/>
      <c r="I28" s="939"/>
      <c r="J28" s="937"/>
      <c r="K28" s="939"/>
      <c r="L28" s="937"/>
      <c r="M28" s="939"/>
      <c r="N28" s="937"/>
      <c r="O28" s="939"/>
      <c r="P28" s="937"/>
      <c r="Q28" s="939"/>
      <c r="R28" s="937"/>
      <c r="S28" s="938"/>
      <c r="T28" s="463"/>
      <c r="U28" s="68">
        <f t="shared" si="0"/>
        <v>0</v>
      </c>
      <c r="V28" s="293"/>
    </row>
    <row r="29" spans="1:182" ht="45" customHeight="1" x14ac:dyDescent="0.2">
      <c r="A29" s="485"/>
      <c r="B29" s="322" t="s">
        <v>882</v>
      </c>
      <c r="C29" s="147" t="s">
        <v>1116</v>
      </c>
      <c r="D29" s="937"/>
      <c r="E29" s="939"/>
      <c r="F29" s="937"/>
      <c r="G29" s="939"/>
      <c r="H29" s="937"/>
      <c r="I29" s="939"/>
      <c r="J29" s="937"/>
      <c r="K29" s="939"/>
      <c r="L29" s="937"/>
      <c r="M29" s="939"/>
      <c r="N29" s="937"/>
      <c r="O29" s="939"/>
      <c r="P29" s="937"/>
      <c r="Q29" s="939"/>
      <c r="R29" s="937"/>
      <c r="S29" s="938"/>
      <c r="T29" s="463"/>
      <c r="U29" s="68">
        <f t="shared" si="0"/>
        <v>0</v>
      </c>
      <c r="V29" s="293"/>
    </row>
    <row r="30" spans="1:182" ht="45" customHeight="1" x14ac:dyDescent="0.2">
      <c r="A30" s="485"/>
      <c r="B30" s="328" t="s">
        <v>883</v>
      </c>
      <c r="C30" s="139" t="s">
        <v>520</v>
      </c>
      <c r="D30" s="937"/>
      <c r="E30" s="939"/>
      <c r="F30" s="937"/>
      <c r="G30" s="939"/>
      <c r="H30" s="937"/>
      <c r="I30" s="939"/>
      <c r="J30" s="937"/>
      <c r="K30" s="939"/>
      <c r="L30" s="937"/>
      <c r="M30" s="939"/>
      <c r="N30" s="937"/>
      <c r="O30" s="939"/>
      <c r="P30" s="937"/>
      <c r="Q30" s="939"/>
      <c r="R30" s="937"/>
      <c r="S30" s="938"/>
      <c r="T30" s="463"/>
      <c r="U30" s="68">
        <f t="shared" si="0"/>
        <v>0</v>
      </c>
      <c r="V30" s="293"/>
    </row>
    <row r="31" spans="1:182" ht="27.95" customHeight="1" thickBot="1" x14ac:dyDescent="0.25">
      <c r="A31" s="464"/>
      <c r="B31" s="329" t="s">
        <v>877</v>
      </c>
      <c r="C31" s="159" t="s">
        <v>869</v>
      </c>
      <c r="D31" s="946"/>
      <c r="E31" s="947"/>
      <c r="F31" s="946"/>
      <c r="G31" s="947"/>
      <c r="H31" s="946"/>
      <c r="I31" s="947"/>
      <c r="J31" s="946"/>
      <c r="K31" s="947"/>
      <c r="L31" s="946"/>
      <c r="M31" s="947"/>
      <c r="N31" s="946"/>
      <c r="O31" s="947"/>
      <c r="P31" s="946"/>
      <c r="Q31" s="947"/>
      <c r="R31" s="946"/>
      <c r="S31" s="953"/>
      <c r="T31" s="464"/>
      <c r="U31" s="68">
        <f t="shared" si="0"/>
        <v>0</v>
      </c>
      <c r="V31" s="293"/>
    </row>
    <row r="32" spans="1:182" s="5" customFormat="1" ht="30" customHeight="1" thickBot="1" x14ac:dyDescent="0.25">
      <c r="A32" s="463"/>
      <c r="B32" s="319">
        <v>107</v>
      </c>
      <c r="C32" s="403" t="s">
        <v>713</v>
      </c>
      <c r="D32" s="596" t="s">
        <v>228</v>
      </c>
      <c r="E32" s="497"/>
      <c r="F32" s="396" t="s">
        <v>228</v>
      </c>
      <c r="G32" s="498"/>
      <c r="H32" s="596"/>
      <c r="I32" s="497"/>
      <c r="J32" s="396"/>
      <c r="K32" s="498"/>
      <c r="L32" s="596" t="s">
        <v>228</v>
      </c>
      <c r="M32" s="497"/>
      <c r="N32" s="396"/>
      <c r="O32" s="497"/>
      <c r="P32" s="110"/>
      <c r="Q32" s="597"/>
      <c r="R32" s="596" t="s">
        <v>228</v>
      </c>
      <c r="S32" s="598"/>
      <c r="T32" s="494"/>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3"/>
      <c r="BX32" s="93"/>
      <c r="BY32" s="93"/>
      <c r="BZ32" s="93"/>
      <c r="CA32" s="93"/>
      <c r="CB32" s="93"/>
      <c r="CC32" s="93"/>
      <c r="CD32" s="93"/>
      <c r="CE32" s="93"/>
      <c r="CF32" s="93"/>
      <c r="CG32" s="93"/>
      <c r="CH32" s="93"/>
      <c r="CI32" s="93"/>
      <c r="CJ32" s="93"/>
      <c r="CK32" s="93"/>
      <c r="CL32" s="93"/>
      <c r="CM32" s="93"/>
      <c r="CN32" s="93"/>
      <c r="CO32" s="93"/>
      <c r="CP32" s="93"/>
      <c r="CQ32" s="93"/>
      <c r="CR32" s="93"/>
      <c r="CS32" s="93"/>
      <c r="CT32" s="93"/>
      <c r="CU32" s="93"/>
      <c r="CV32" s="93"/>
      <c r="CW32" s="93"/>
      <c r="CX32" s="93"/>
      <c r="CY32" s="93"/>
      <c r="CZ32" s="93"/>
      <c r="DA32" s="93"/>
      <c r="DB32" s="93"/>
      <c r="DC32" s="93"/>
      <c r="DD32" s="93"/>
      <c r="DE32" s="93"/>
      <c r="DF32" s="93"/>
      <c r="DG32" s="93"/>
      <c r="DH32" s="93"/>
      <c r="DI32" s="93"/>
      <c r="DJ32" s="93"/>
      <c r="DK32" s="93"/>
      <c r="DL32" s="93"/>
      <c r="DM32" s="93"/>
      <c r="DN32" s="93"/>
      <c r="DO32" s="93"/>
      <c r="DP32" s="93"/>
      <c r="DQ32" s="93"/>
      <c r="DR32" s="93"/>
      <c r="DS32" s="93"/>
      <c r="DT32" s="93"/>
      <c r="DU32" s="93"/>
      <c r="DV32" s="93"/>
      <c r="DW32" s="93"/>
      <c r="DX32" s="93"/>
      <c r="DY32" s="93"/>
      <c r="DZ32" s="93"/>
      <c r="EA32" s="93"/>
      <c r="EB32" s="93"/>
      <c r="EC32" s="93"/>
      <c r="ED32" s="93"/>
      <c r="EE32" s="93"/>
      <c r="EF32" s="93"/>
      <c r="EG32" s="93"/>
      <c r="EH32" s="93"/>
      <c r="EI32" s="93"/>
      <c r="EJ32" s="93"/>
      <c r="EK32" s="93"/>
      <c r="EL32" s="93"/>
      <c r="EM32" s="93"/>
      <c r="EN32" s="93"/>
      <c r="EO32" s="93"/>
      <c r="EP32" s="93"/>
      <c r="EQ32" s="93"/>
      <c r="ER32" s="93"/>
      <c r="ES32" s="93"/>
      <c r="ET32" s="93"/>
      <c r="EU32" s="93"/>
      <c r="EV32" s="93"/>
      <c r="EW32" s="93"/>
      <c r="EX32" s="93"/>
      <c r="EY32" s="93"/>
      <c r="EZ32" s="93"/>
      <c r="FA32" s="93"/>
      <c r="FB32" s="93"/>
      <c r="FC32" s="93"/>
      <c r="FD32" s="93"/>
      <c r="FE32" s="93"/>
      <c r="FF32" s="93"/>
      <c r="FG32" s="93"/>
      <c r="FH32" s="93"/>
      <c r="FI32" s="93"/>
      <c r="FJ32" s="93"/>
      <c r="FK32" s="93"/>
      <c r="FL32" s="93"/>
      <c r="FM32" s="93"/>
      <c r="FN32" s="93"/>
      <c r="FO32" s="93"/>
      <c r="FP32" s="93"/>
      <c r="FQ32" s="93"/>
      <c r="FR32" s="93"/>
      <c r="FS32" s="93"/>
      <c r="FT32" s="93"/>
      <c r="FU32" s="93"/>
      <c r="FV32" s="93"/>
      <c r="FW32" s="93"/>
      <c r="FX32" s="93"/>
      <c r="FY32" s="93"/>
      <c r="FZ32" s="93"/>
    </row>
    <row r="33" spans="1:22" ht="45" customHeight="1" x14ac:dyDescent="0.2">
      <c r="A33" s="485"/>
      <c r="B33" s="312" t="s">
        <v>884</v>
      </c>
      <c r="C33" s="146" t="s">
        <v>237</v>
      </c>
      <c r="D33" s="943"/>
      <c r="E33" s="944"/>
      <c r="F33" s="943"/>
      <c r="G33" s="944"/>
      <c r="H33" s="943"/>
      <c r="I33" s="944"/>
      <c r="J33" s="943"/>
      <c r="K33" s="944"/>
      <c r="L33" s="943"/>
      <c r="M33" s="944"/>
      <c r="N33" s="943"/>
      <c r="O33" s="944"/>
      <c r="P33" s="943"/>
      <c r="Q33" s="944"/>
      <c r="R33" s="943"/>
      <c r="S33" s="952"/>
      <c r="T33" s="463"/>
      <c r="U33" s="68">
        <f>COUNTIF(D33:S33,"a")+COUNTIF(D33:S33,"s")</f>
        <v>0</v>
      </c>
      <c r="V33" s="293"/>
    </row>
    <row r="34" spans="1:22" ht="30" customHeight="1" thickBot="1" x14ac:dyDescent="0.25">
      <c r="A34" s="485"/>
      <c r="B34" s="329" t="s">
        <v>878</v>
      </c>
      <c r="C34" s="166" t="s">
        <v>488</v>
      </c>
      <c r="D34" s="946"/>
      <c r="E34" s="947"/>
      <c r="F34" s="946"/>
      <c r="G34" s="947"/>
      <c r="H34" s="946"/>
      <c r="I34" s="947"/>
      <c r="J34" s="946"/>
      <c r="K34" s="947"/>
      <c r="L34" s="946"/>
      <c r="M34" s="947"/>
      <c r="N34" s="946"/>
      <c r="O34" s="947"/>
      <c r="P34" s="946"/>
      <c r="Q34" s="947"/>
      <c r="R34" s="946"/>
      <c r="S34" s="953"/>
      <c r="T34" s="464"/>
      <c r="U34" s="68">
        <f>COUNTIF(D34:S34,"a")+COUNTIF(D34:S34,"s")</f>
        <v>0</v>
      </c>
      <c r="V34" s="293"/>
    </row>
    <row r="35" spans="1:22" ht="30" customHeight="1" thickBot="1" x14ac:dyDescent="0.25">
      <c r="A35" s="485"/>
      <c r="B35" s="325">
        <v>108</v>
      </c>
      <c r="C35" s="133" t="s">
        <v>714</v>
      </c>
      <c r="D35" s="27" t="s">
        <v>228</v>
      </c>
      <c r="E35" s="104"/>
      <c r="F35" s="38" t="s">
        <v>228</v>
      </c>
      <c r="G35" s="105"/>
      <c r="H35" s="27" t="s">
        <v>228</v>
      </c>
      <c r="I35" s="104"/>
      <c r="J35" s="38" t="s">
        <v>228</v>
      </c>
      <c r="K35" s="105"/>
      <c r="L35" s="27" t="s">
        <v>228</v>
      </c>
      <c r="M35" s="104"/>
      <c r="N35" s="38" t="s">
        <v>228</v>
      </c>
      <c r="O35" s="104"/>
      <c r="P35" s="39" t="s">
        <v>228</v>
      </c>
      <c r="Q35" s="37"/>
      <c r="R35" s="27" t="s">
        <v>228</v>
      </c>
      <c r="S35" s="53"/>
      <c r="T35" s="493"/>
    </row>
    <row r="36" spans="1:22" ht="45" customHeight="1" x14ac:dyDescent="0.2">
      <c r="A36" s="485"/>
      <c r="B36" s="312" t="s">
        <v>879</v>
      </c>
      <c r="C36" s="146" t="s">
        <v>291</v>
      </c>
      <c r="D36" s="943"/>
      <c r="E36" s="944"/>
      <c r="F36" s="943"/>
      <c r="G36" s="944"/>
      <c r="H36" s="943"/>
      <c r="I36" s="944"/>
      <c r="J36" s="943"/>
      <c r="K36" s="944"/>
      <c r="L36" s="943"/>
      <c r="M36" s="944"/>
      <c r="N36" s="943"/>
      <c r="O36" s="944"/>
      <c r="P36" s="943"/>
      <c r="Q36" s="944"/>
      <c r="R36" s="943"/>
      <c r="S36" s="952"/>
      <c r="T36" s="463"/>
      <c r="U36" s="68">
        <f>COUNTIF(D36:S36,"a")+COUNTIF(D36:S36,"s")</f>
        <v>0</v>
      </c>
      <c r="V36" s="293"/>
    </row>
    <row r="37" spans="1:22" ht="45" customHeight="1" x14ac:dyDescent="0.2">
      <c r="A37" s="485"/>
      <c r="B37" s="322" t="s">
        <v>880</v>
      </c>
      <c r="C37" s="147" t="s">
        <v>79</v>
      </c>
      <c r="D37" s="937"/>
      <c r="E37" s="939"/>
      <c r="F37" s="937"/>
      <c r="G37" s="939"/>
      <c r="H37" s="937"/>
      <c r="I37" s="939"/>
      <c r="J37" s="937"/>
      <c r="K37" s="939"/>
      <c r="L37" s="937"/>
      <c r="M37" s="939"/>
      <c r="N37" s="937"/>
      <c r="O37" s="939"/>
      <c r="P37" s="937"/>
      <c r="Q37" s="939"/>
      <c r="R37" s="937"/>
      <c r="S37" s="938"/>
      <c r="T37" s="463"/>
      <c r="U37" s="68">
        <f>COUNTIF(D37:S37,"a")+COUNTIF(D37:S37,"s")</f>
        <v>0</v>
      </c>
      <c r="V37" s="293"/>
    </row>
    <row r="38" spans="1:22" ht="45" customHeight="1" x14ac:dyDescent="0.2">
      <c r="A38" s="485"/>
      <c r="B38" s="328" t="s">
        <v>881</v>
      </c>
      <c r="C38" s="139" t="s">
        <v>1117</v>
      </c>
      <c r="D38" s="937"/>
      <c r="E38" s="939"/>
      <c r="F38" s="937"/>
      <c r="G38" s="939"/>
      <c r="H38" s="937"/>
      <c r="I38" s="939"/>
      <c r="J38" s="937"/>
      <c r="K38" s="939"/>
      <c r="L38" s="937"/>
      <c r="M38" s="939"/>
      <c r="N38" s="937"/>
      <c r="O38" s="939"/>
      <c r="P38" s="937"/>
      <c r="Q38" s="939"/>
      <c r="R38" s="937"/>
      <c r="S38" s="938"/>
      <c r="T38" s="463"/>
      <c r="U38" s="68">
        <f>COUNTIF(D38:S38,"a")+COUNTIF(D38:S38,"s")</f>
        <v>0</v>
      </c>
      <c r="V38" s="293"/>
    </row>
    <row r="39" spans="1:22" ht="30" customHeight="1" thickBot="1" x14ac:dyDescent="0.25">
      <c r="A39" s="485"/>
      <c r="B39" s="328" t="s">
        <v>916</v>
      </c>
      <c r="C39" s="166" t="s">
        <v>461</v>
      </c>
      <c r="D39" s="946"/>
      <c r="E39" s="947"/>
      <c r="F39" s="946"/>
      <c r="G39" s="947"/>
      <c r="H39" s="946"/>
      <c r="I39" s="947"/>
      <c r="J39" s="946"/>
      <c r="K39" s="947"/>
      <c r="L39" s="946"/>
      <c r="M39" s="947"/>
      <c r="N39" s="946"/>
      <c r="O39" s="947"/>
      <c r="P39" s="946"/>
      <c r="Q39" s="947"/>
      <c r="R39" s="946"/>
      <c r="S39" s="953"/>
      <c r="T39" s="463"/>
      <c r="U39" s="68">
        <f>COUNTIF(D39:S39,"a")+COUNTIF(D39:S39,"s")</f>
        <v>0</v>
      </c>
      <c r="V39" s="293"/>
    </row>
    <row r="40" spans="1:22" ht="33" customHeight="1" thickBot="1" x14ac:dyDescent="0.25">
      <c r="A40" s="485"/>
      <c r="B40" s="325">
        <v>109</v>
      </c>
      <c r="C40" s="391" t="s">
        <v>308</v>
      </c>
      <c r="D40" s="27" t="s">
        <v>228</v>
      </c>
      <c r="E40" s="106"/>
      <c r="F40" s="38" t="s">
        <v>228</v>
      </c>
      <c r="G40" s="107"/>
      <c r="H40" s="27"/>
      <c r="I40" s="106"/>
      <c r="J40" s="38"/>
      <c r="K40" s="107"/>
      <c r="L40" s="27" t="s">
        <v>228</v>
      </c>
      <c r="M40" s="106"/>
      <c r="N40" s="38"/>
      <c r="O40" s="106"/>
      <c r="P40" s="107"/>
      <c r="Q40" s="106"/>
      <c r="R40" s="27" t="s">
        <v>228</v>
      </c>
      <c r="S40" s="108"/>
      <c r="T40" s="493"/>
    </row>
    <row r="41" spans="1:22" ht="30" customHeight="1" x14ac:dyDescent="0.2">
      <c r="A41" s="485"/>
      <c r="B41" s="312" t="s">
        <v>1110</v>
      </c>
      <c r="C41" s="146" t="s">
        <v>1111</v>
      </c>
      <c r="D41" s="943"/>
      <c r="E41" s="944"/>
      <c r="F41" s="943"/>
      <c r="G41" s="944"/>
      <c r="H41" s="943"/>
      <c r="I41" s="944"/>
      <c r="J41" s="943"/>
      <c r="K41" s="944"/>
      <c r="L41" s="943"/>
      <c r="M41" s="944"/>
      <c r="N41" s="943"/>
      <c r="O41" s="944"/>
      <c r="P41" s="943"/>
      <c r="Q41" s="944"/>
      <c r="R41" s="943"/>
      <c r="S41" s="952"/>
      <c r="T41" s="463"/>
      <c r="U41" s="68">
        <f>COUNTIF(D41:S41,"a")+COUNTIF(D41:S41,"s")</f>
        <v>0</v>
      </c>
      <c r="V41" s="293"/>
    </row>
    <row r="42" spans="1:22" ht="30" customHeight="1" x14ac:dyDescent="0.2">
      <c r="A42" s="485"/>
      <c r="B42" s="322" t="s">
        <v>1112</v>
      </c>
      <c r="C42" s="138" t="s">
        <v>979</v>
      </c>
      <c r="D42" s="937"/>
      <c r="E42" s="939"/>
      <c r="F42" s="937"/>
      <c r="G42" s="939"/>
      <c r="H42" s="937"/>
      <c r="I42" s="939"/>
      <c r="J42" s="937"/>
      <c r="K42" s="939"/>
      <c r="L42" s="937"/>
      <c r="M42" s="939"/>
      <c r="N42" s="937"/>
      <c r="O42" s="939"/>
      <c r="P42" s="937"/>
      <c r="Q42" s="939"/>
      <c r="R42" s="937"/>
      <c r="S42" s="938"/>
      <c r="T42" s="463"/>
      <c r="U42" s="68">
        <f>COUNTIF(D42:S42,"a")+COUNTIF(D42:S42,"s")</f>
        <v>0</v>
      </c>
      <c r="V42" s="293"/>
    </row>
    <row r="43" spans="1:22" ht="30" customHeight="1" x14ac:dyDescent="0.2">
      <c r="A43" s="485"/>
      <c r="B43" s="322" t="s">
        <v>723</v>
      </c>
      <c r="C43" s="147" t="s">
        <v>1750</v>
      </c>
      <c r="D43" s="937"/>
      <c r="E43" s="939"/>
      <c r="F43" s="937"/>
      <c r="G43" s="939"/>
      <c r="H43" s="937"/>
      <c r="I43" s="939"/>
      <c r="J43" s="937"/>
      <c r="K43" s="939"/>
      <c r="L43" s="937"/>
      <c r="M43" s="939"/>
      <c r="N43" s="937"/>
      <c r="O43" s="939"/>
      <c r="P43" s="937"/>
      <c r="Q43" s="939"/>
      <c r="R43" s="937"/>
      <c r="S43" s="938"/>
      <c r="T43" s="463"/>
      <c r="U43" s="68">
        <f>COUNTIF(D43:S43,"a")+COUNTIF(D43:S43,"s")</f>
        <v>0</v>
      </c>
      <c r="V43" s="293"/>
    </row>
    <row r="44" spans="1:22" ht="30" customHeight="1" x14ac:dyDescent="0.2">
      <c r="A44" s="485"/>
      <c r="B44" s="322" t="s">
        <v>600</v>
      </c>
      <c r="C44" s="138" t="s">
        <v>258</v>
      </c>
      <c r="D44" s="937"/>
      <c r="E44" s="939"/>
      <c r="F44" s="937"/>
      <c r="G44" s="939"/>
      <c r="H44" s="937"/>
      <c r="I44" s="939"/>
      <c r="J44" s="937"/>
      <c r="K44" s="939"/>
      <c r="L44" s="937"/>
      <c r="M44" s="939"/>
      <c r="N44" s="937"/>
      <c r="O44" s="939"/>
      <c r="P44" s="937"/>
      <c r="Q44" s="939"/>
      <c r="R44" s="937"/>
      <c r="S44" s="938"/>
      <c r="T44" s="463"/>
      <c r="U44" s="68">
        <f>COUNTIF(D44:S44,"a")+COUNTIF(D44:S44,"s")</f>
        <v>0</v>
      </c>
      <c r="V44" s="293"/>
    </row>
    <row r="45" spans="1:22" ht="45" customHeight="1" thickBot="1" x14ac:dyDescent="0.25">
      <c r="A45" s="485"/>
      <c r="B45" s="328" t="s">
        <v>601</v>
      </c>
      <c r="C45" s="139" t="s">
        <v>611</v>
      </c>
      <c r="D45" s="946"/>
      <c r="E45" s="947"/>
      <c r="F45" s="946"/>
      <c r="G45" s="947"/>
      <c r="H45" s="946"/>
      <c r="I45" s="947"/>
      <c r="J45" s="946"/>
      <c r="K45" s="947"/>
      <c r="L45" s="946"/>
      <c r="M45" s="947"/>
      <c r="N45" s="946"/>
      <c r="O45" s="947"/>
      <c r="P45" s="946"/>
      <c r="Q45" s="947"/>
      <c r="R45" s="946"/>
      <c r="S45" s="953"/>
      <c r="T45" s="463"/>
      <c r="U45" s="68">
        <f>COUNTIF(D45:S45,"a")+COUNTIF(D45:S45,"s")</f>
        <v>0</v>
      </c>
      <c r="V45" s="293"/>
    </row>
    <row r="46" spans="1:22" ht="30" customHeight="1" thickBot="1" x14ac:dyDescent="0.25">
      <c r="A46" s="485"/>
      <c r="B46" s="325">
        <v>110</v>
      </c>
      <c r="C46" s="148" t="s">
        <v>495</v>
      </c>
      <c r="D46" s="27" t="s">
        <v>228</v>
      </c>
      <c r="E46" s="106"/>
      <c r="F46" s="38" t="s">
        <v>228</v>
      </c>
      <c r="G46" s="107"/>
      <c r="H46" s="27"/>
      <c r="I46" s="106"/>
      <c r="J46" s="38"/>
      <c r="K46" s="107"/>
      <c r="L46" s="27" t="s">
        <v>228</v>
      </c>
      <c r="M46" s="106"/>
      <c r="N46" s="38"/>
      <c r="O46" s="106"/>
      <c r="P46" s="107"/>
      <c r="Q46" s="106"/>
      <c r="R46" s="27" t="s">
        <v>228</v>
      </c>
      <c r="S46" s="108"/>
      <c r="T46" s="493"/>
    </row>
    <row r="47" spans="1:22" ht="30" customHeight="1" x14ac:dyDescent="0.2">
      <c r="A47" s="485"/>
      <c r="B47" s="312" t="s">
        <v>602</v>
      </c>
      <c r="C47" s="146" t="s">
        <v>218</v>
      </c>
      <c r="D47" s="943"/>
      <c r="E47" s="944"/>
      <c r="F47" s="943"/>
      <c r="G47" s="944"/>
      <c r="H47" s="943"/>
      <c r="I47" s="944"/>
      <c r="J47" s="943"/>
      <c r="K47" s="944"/>
      <c r="L47" s="943"/>
      <c r="M47" s="944"/>
      <c r="N47" s="943"/>
      <c r="O47" s="944"/>
      <c r="P47" s="943"/>
      <c r="Q47" s="944"/>
      <c r="R47" s="943"/>
      <c r="S47" s="952"/>
      <c r="T47" s="463"/>
      <c r="U47" s="68">
        <f t="shared" ref="U47:U52" si="1">COUNTIF(D47:S47,"a")+COUNTIF(D47:S47,"s")</f>
        <v>0</v>
      </c>
      <c r="V47" s="293"/>
    </row>
    <row r="48" spans="1:22" ht="30" customHeight="1" x14ac:dyDescent="0.2">
      <c r="A48" s="485"/>
      <c r="B48" s="322" t="s">
        <v>499</v>
      </c>
      <c r="C48" s="147" t="s">
        <v>489</v>
      </c>
      <c r="D48" s="937"/>
      <c r="E48" s="939"/>
      <c r="F48" s="937"/>
      <c r="G48" s="939"/>
      <c r="H48" s="937"/>
      <c r="I48" s="939"/>
      <c r="J48" s="937"/>
      <c r="K48" s="939"/>
      <c r="L48" s="937"/>
      <c r="M48" s="939"/>
      <c r="N48" s="937"/>
      <c r="O48" s="939"/>
      <c r="P48" s="937"/>
      <c r="Q48" s="939"/>
      <c r="R48" s="937"/>
      <c r="S48" s="938"/>
      <c r="T48" s="463"/>
      <c r="U48" s="68">
        <f t="shared" si="1"/>
        <v>0</v>
      </c>
      <c r="V48" s="293"/>
    </row>
    <row r="49" spans="1:22" ht="30" customHeight="1" x14ac:dyDescent="0.2">
      <c r="A49" s="485"/>
      <c r="B49" s="322" t="s">
        <v>500</v>
      </c>
      <c r="C49" s="138" t="s">
        <v>1153</v>
      </c>
      <c r="D49" s="937"/>
      <c r="E49" s="939"/>
      <c r="F49" s="937"/>
      <c r="G49" s="939"/>
      <c r="H49" s="937"/>
      <c r="I49" s="939"/>
      <c r="J49" s="937"/>
      <c r="K49" s="939"/>
      <c r="L49" s="937"/>
      <c r="M49" s="939"/>
      <c r="N49" s="937"/>
      <c r="O49" s="939"/>
      <c r="P49" s="937"/>
      <c r="Q49" s="939"/>
      <c r="R49" s="937"/>
      <c r="S49" s="938"/>
      <c r="T49" s="463"/>
      <c r="U49" s="68">
        <f t="shared" si="1"/>
        <v>0</v>
      </c>
      <c r="V49" s="293"/>
    </row>
    <row r="50" spans="1:22" ht="30" customHeight="1" x14ac:dyDescent="0.2">
      <c r="A50" s="485"/>
      <c r="B50" s="328" t="s">
        <v>1154</v>
      </c>
      <c r="C50" s="139" t="s">
        <v>1155</v>
      </c>
      <c r="D50" s="937"/>
      <c r="E50" s="939"/>
      <c r="F50" s="937"/>
      <c r="G50" s="939"/>
      <c r="H50" s="937"/>
      <c r="I50" s="939"/>
      <c r="J50" s="937"/>
      <c r="K50" s="939"/>
      <c r="L50" s="937"/>
      <c r="M50" s="939"/>
      <c r="N50" s="937"/>
      <c r="O50" s="939"/>
      <c r="P50" s="937"/>
      <c r="Q50" s="939"/>
      <c r="R50" s="937"/>
      <c r="S50" s="938"/>
      <c r="T50" s="463"/>
      <c r="U50" s="68">
        <f t="shared" si="1"/>
        <v>0</v>
      </c>
      <c r="V50" s="293"/>
    </row>
    <row r="51" spans="1:22" ht="30" customHeight="1" x14ac:dyDescent="0.2">
      <c r="A51" s="485"/>
      <c r="B51" s="328" t="s">
        <v>1156</v>
      </c>
      <c r="C51" s="136" t="s">
        <v>677</v>
      </c>
      <c r="D51" s="937"/>
      <c r="E51" s="939"/>
      <c r="F51" s="937"/>
      <c r="G51" s="939"/>
      <c r="H51" s="937"/>
      <c r="I51" s="939"/>
      <c r="J51" s="937"/>
      <c r="K51" s="939"/>
      <c r="L51" s="937"/>
      <c r="M51" s="939"/>
      <c r="N51" s="937"/>
      <c r="O51" s="939"/>
      <c r="P51" s="937"/>
      <c r="Q51" s="939"/>
      <c r="R51" s="937"/>
      <c r="S51" s="938"/>
      <c r="T51" s="463"/>
      <c r="U51" s="68">
        <f t="shared" si="1"/>
        <v>0</v>
      </c>
      <c r="V51" s="293"/>
    </row>
    <row r="52" spans="1:22" ht="45" customHeight="1" thickBot="1" x14ac:dyDescent="0.25">
      <c r="A52" s="485"/>
      <c r="B52" s="329" t="s">
        <v>1157</v>
      </c>
      <c r="C52" s="402" t="s">
        <v>1182</v>
      </c>
      <c r="D52" s="946"/>
      <c r="E52" s="947"/>
      <c r="F52" s="946"/>
      <c r="G52" s="947"/>
      <c r="H52" s="946"/>
      <c r="I52" s="947"/>
      <c r="J52" s="946"/>
      <c r="K52" s="947"/>
      <c r="L52" s="946"/>
      <c r="M52" s="947"/>
      <c r="N52" s="946"/>
      <c r="O52" s="947"/>
      <c r="P52" s="946"/>
      <c r="Q52" s="947"/>
      <c r="R52" s="946"/>
      <c r="S52" s="953"/>
      <c r="T52" s="464"/>
      <c r="U52" s="68">
        <f t="shared" si="1"/>
        <v>0</v>
      </c>
      <c r="V52" s="293"/>
    </row>
    <row r="53" spans="1:22" ht="30" customHeight="1" thickBot="1" x14ac:dyDescent="0.25">
      <c r="A53" s="485"/>
      <c r="B53" s="319">
        <v>111</v>
      </c>
      <c r="C53" s="408" t="s">
        <v>496</v>
      </c>
      <c r="D53" s="596" t="s">
        <v>228</v>
      </c>
      <c r="E53" s="409"/>
      <c r="F53" s="396" t="s">
        <v>228</v>
      </c>
      <c r="G53" s="410"/>
      <c r="H53" s="596"/>
      <c r="I53" s="409"/>
      <c r="J53" s="396"/>
      <c r="K53" s="410"/>
      <c r="L53" s="596" t="s">
        <v>228</v>
      </c>
      <c r="M53" s="409"/>
      <c r="N53" s="396"/>
      <c r="O53" s="409"/>
      <c r="P53" s="410"/>
      <c r="Q53" s="409"/>
      <c r="R53" s="411"/>
      <c r="S53" s="412"/>
      <c r="T53" s="494"/>
    </row>
    <row r="54" spans="1:22" ht="30" customHeight="1" x14ac:dyDescent="0.2">
      <c r="A54" s="485"/>
      <c r="B54" s="312" t="s">
        <v>153</v>
      </c>
      <c r="C54" s="167" t="s">
        <v>119</v>
      </c>
      <c r="D54" s="943"/>
      <c r="E54" s="944"/>
      <c r="F54" s="943"/>
      <c r="G54" s="944"/>
      <c r="H54" s="943"/>
      <c r="I54" s="944"/>
      <c r="J54" s="943"/>
      <c r="K54" s="944"/>
      <c r="L54" s="943"/>
      <c r="M54" s="944"/>
      <c r="N54" s="943"/>
      <c r="O54" s="944"/>
      <c r="P54" s="943"/>
      <c r="Q54" s="944"/>
      <c r="R54" s="943"/>
      <c r="S54" s="952"/>
      <c r="T54" s="463"/>
      <c r="U54" s="68">
        <f>COUNTIF(D54:S54,"a")+COUNTIF(D54:S54,"s")</f>
        <v>0</v>
      </c>
      <c r="V54" s="293"/>
    </row>
    <row r="55" spans="1:22" ht="30" customHeight="1" x14ac:dyDescent="0.2">
      <c r="A55" s="485"/>
      <c r="B55" s="322" t="s">
        <v>154</v>
      </c>
      <c r="C55" s="136" t="s">
        <v>273</v>
      </c>
      <c r="D55" s="937"/>
      <c r="E55" s="939"/>
      <c r="F55" s="937"/>
      <c r="G55" s="939"/>
      <c r="H55" s="937"/>
      <c r="I55" s="939"/>
      <c r="J55" s="937"/>
      <c r="K55" s="939"/>
      <c r="L55" s="937"/>
      <c r="M55" s="939"/>
      <c r="N55" s="937"/>
      <c r="O55" s="939"/>
      <c r="P55" s="937"/>
      <c r="Q55" s="939"/>
      <c r="R55" s="937"/>
      <c r="S55" s="938"/>
      <c r="T55" s="463"/>
      <c r="U55" s="68">
        <f>COUNTIF(D55:S55,"a")+COUNTIF(D55:S55,"s")</f>
        <v>0</v>
      </c>
      <c r="V55" s="293"/>
    </row>
    <row r="56" spans="1:22" ht="30" customHeight="1" x14ac:dyDescent="0.2">
      <c r="A56" s="485"/>
      <c r="B56" s="322" t="s">
        <v>274</v>
      </c>
      <c r="C56" s="139" t="s">
        <v>275</v>
      </c>
      <c r="D56" s="937"/>
      <c r="E56" s="939"/>
      <c r="F56" s="937"/>
      <c r="G56" s="939"/>
      <c r="H56" s="937"/>
      <c r="I56" s="939"/>
      <c r="J56" s="937"/>
      <c r="K56" s="939"/>
      <c r="L56" s="937"/>
      <c r="M56" s="939"/>
      <c r="N56" s="937"/>
      <c r="O56" s="939"/>
      <c r="P56" s="937"/>
      <c r="Q56" s="939"/>
      <c r="R56" s="937"/>
      <c r="S56" s="938"/>
      <c r="T56" s="463"/>
      <c r="U56" s="68">
        <f>COUNTIF(D56:S56,"a")+COUNTIF(D56:S56,"s")</f>
        <v>0</v>
      </c>
      <c r="V56" s="293"/>
    </row>
    <row r="57" spans="1:22" ht="30" customHeight="1" thickBot="1" x14ac:dyDescent="0.25">
      <c r="A57" s="485"/>
      <c r="B57" s="328" t="s">
        <v>557</v>
      </c>
      <c r="C57" s="136" t="s">
        <v>934</v>
      </c>
      <c r="D57" s="946"/>
      <c r="E57" s="947"/>
      <c r="F57" s="946"/>
      <c r="G57" s="947"/>
      <c r="H57" s="946"/>
      <c r="I57" s="947"/>
      <c r="J57" s="946"/>
      <c r="K57" s="947"/>
      <c r="L57" s="946"/>
      <c r="M57" s="947"/>
      <c r="N57" s="946"/>
      <c r="O57" s="947"/>
      <c r="P57" s="946"/>
      <c r="Q57" s="947"/>
      <c r="R57" s="946"/>
      <c r="S57" s="953"/>
      <c r="T57" s="463"/>
      <c r="U57" s="68">
        <f>COUNTIF(D57:S57,"a")+COUNTIF(D57:S57,"s")</f>
        <v>0</v>
      </c>
      <c r="V57" s="293"/>
    </row>
    <row r="58" spans="1:22" ht="30" customHeight="1" thickBot="1" x14ac:dyDescent="0.25">
      <c r="A58" s="485"/>
      <c r="B58" s="325">
        <v>112</v>
      </c>
      <c r="C58" s="133" t="s">
        <v>497</v>
      </c>
      <c r="D58" s="27" t="s">
        <v>228</v>
      </c>
      <c r="E58" s="106"/>
      <c r="F58" s="38" t="s">
        <v>228</v>
      </c>
      <c r="G58" s="107"/>
      <c r="H58" s="27"/>
      <c r="I58" s="106"/>
      <c r="J58" s="38"/>
      <c r="K58" s="107"/>
      <c r="L58" s="27" t="s">
        <v>228</v>
      </c>
      <c r="M58" s="106"/>
      <c r="N58" s="38"/>
      <c r="O58" s="106"/>
      <c r="P58" s="107"/>
      <c r="Q58" s="106"/>
      <c r="R58" s="109"/>
      <c r="S58" s="108"/>
      <c r="T58" s="493"/>
    </row>
    <row r="59" spans="1:22" ht="45" customHeight="1" x14ac:dyDescent="0.2">
      <c r="A59" s="485"/>
      <c r="B59" s="312" t="s">
        <v>558</v>
      </c>
      <c r="C59" s="146" t="s">
        <v>1118</v>
      </c>
      <c r="D59" s="943"/>
      <c r="E59" s="944"/>
      <c r="F59" s="943"/>
      <c r="G59" s="944"/>
      <c r="H59" s="943"/>
      <c r="I59" s="944"/>
      <c r="J59" s="943"/>
      <c r="K59" s="944"/>
      <c r="L59" s="943"/>
      <c r="M59" s="944"/>
      <c r="N59" s="943"/>
      <c r="O59" s="944"/>
      <c r="P59" s="943"/>
      <c r="Q59" s="944"/>
      <c r="R59" s="943"/>
      <c r="S59" s="952"/>
      <c r="T59" s="463"/>
      <c r="U59" s="68">
        <f>COUNTIF(D59:S59,"a")+COUNTIF(D59:S59,"s")</f>
        <v>0</v>
      </c>
      <c r="V59" s="293"/>
    </row>
    <row r="60" spans="1:22" ht="45" customHeight="1" thickBot="1" x14ac:dyDescent="0.25">
      <c r="A60" s="464"/>
      <c r="B60" s="329" t="s">
        <v>637</v>
      </c>
      <c r="C60" s="402" t="s">
        <v>16</v>
      </c>
      <c r="D60" s="946"/>
      <c r="E60" s="947"/>
      <c r="F60" s="946"/>
      <c r="G60" s="947"/>
      <c r="H60" s="946"/>
      <c r="I60" s="947"/>
      <c r="J60" s="946"/>
      <c r="K60" s="947"/>
      <c r="L60" s="946"/>
      <c r="M60" s="947"/>
      <c r="N60" s="946"/>
      <c r="O60" s="947"/>
      <c r="P60" s="946"/>
      <c r="Q60" s="947"/>
      <c r="R60" s="946"/>
      <c r="S60" s="953"/>
      <c r="T60" s="464"/>
      <c r="U60" s="68">
        <f>COUNTIF(D60:S60,"a")+COUNTIF(D60:S60,"s")</f>
        <v>0</v>
      </c>
      <c r="V60" s="293"/>
    </row>
    <row r="61" spans="1:22" ht="33" customHeight="1" thickBot="1" x14ac:dyDescent="0.35">
      <c r="A61" s="499"/>
      <c r="B61" s="500" t="s">
        <v>604</v>
      </c>
      <c r="C61" s="761" t="s">
        <v>498</v>
      </c>
      <c r="D61" s="762"/>
      <c r="E61" s="762"/>
      <c r="F61" s="762"/>
      <c r="G61" s="762"/>
      <c r="H61" s="762"/>
      <c r="I61" s="762"/>
      <c r="J61" s="762"/>
      <c r="K61" s="762"/>
      <c r="L61" s="762"/>
      <c r="M61" s="762"/>
      <c r="N61" s="762"/>
      <c r="O61" s="762"/>
      <c r="P61" s="762"/>
      <c r="Q61" s="762"/>
      <c r="R61" s="762"/>
      <c r="S61" s="762"/>
      <c r="T61" s="945"/>
    </row>
    <row r="62" spans="1:22" ht="33" customHeight="1" thickBot="1" x14ac:dyDescent="0.35">
      <c r="A62" s="480"/>
      <c r="B62" s="334">
        <v>200</v>
      </c>
      <c r="C62" s="763" t="s">
        <v>503</v>
      </c>
      <c r="D62" s="764"/>
      <c r="E62" s="764"/>
      <c r="F62" s="764"/>
      <c r="G62" s="764"/>
      <c r="H62" s="764"/>
      <c r="I62" s="764"/>
      <c r="J62" s="764"/>
      <c r="K62" s="764"/>
      <c r="L62" s="764"/>
      <c r="M62" s="764"/>
      <c r="N62" s="764"/>
      <c r="O62" s="764"/>
      <c r="P62" s="764"/>
      <c r="Q62" s="764"/>
      <c r="R62" s="764"/>
      <c r="S62" s="764"/>
      <c r="T62" s="948"/>
    </row>
    <row r="63" spans="1:22" ht="30" customHeight="1" thickBot="1" x14ac:dyDescent="0.5">
      <c r="A63" s="485"/>
      <c r="B63" s="333" t="s">
        <v>345</v>
      </c>
      <c r="C63" s="150" t="s">
        <v>480</v>
      </c>
      <c r="D63" s="62" t="s">
        <v>228</v>
      </c>
      <c r="E63" s="97"/>
      <c r="F63" s="63"/>
      <c r="G63" s="96"/>
      <c r="H63" s="62"/>
      <c r="I63" s="97"/>
      <c r="J63" s="63"/>
      <c r="K63" s="96"/>
      <c r="L63" s="62" t="s">
        <v>228</v>
      </c>
      <c r="M63" s="97"/>
      <c r="N63" s="63"/>
      <c r="O63" s="97"/>
      <c r="P63" s="65"/>
      <c r="Q63" s="66"/>
      <c r="R63" s="62"/>
      <c r="S63" s="101"/>
      <c r="T63" s="493"/>
    </row>
    <row r="64" spans="1:22" ht="27.95" customHeight="1" x14ac:dyDescent="0.2">
      <c r="A64" s="485"/>
      <c r="B64" s="404" t="s">
        <v>344</v>
      </c>
      <c r="C64" s="405" t="s">
        <v>814</v>
      </c>
      <c r="D64" s="943"/>
      <c r="E64" s="944"/>
      <c r="F64" s="943"/>
      <c r="G64" s="944"/>
      <c r="H64" s="943"/>
      <c r="I64" s="944"/>
      <c r="J64" s="943"/>
      <c r="K64" s="944"/>
      <c r="L64" s="943"/>
      <c r="M64" s="944"/>
      <c r="N64" s="943"/>
      <c r="O64" s="944"/>
      <c r="P64" s="943"/>
      <c r="Q64" s="944"/>
      <c r="R64" s="943"/>
      <c r="S64" s="952"/>
      <c r="T64" s="463"/>
      <c r="U64" s="68">
        <f>COUNTIF(D64:S64,"a")+COUNTIF(D64:S64,"s")</f>
        <v>0</v>
      </c>
      <c r="V64" s="293"/>
    </row>
    <row r="65" spans="1:22" ht="27.95" customHeight="1" thickBot="1" x14ac:dyDescent="0.25">
      <c r="A65" s="485"/>
      <c r="B65" s="406" t="s">
        <v>627</v>
      </c>
      <c r="C65" s="407" t="s">
        <v>628</v>
      </c>
      <c r="D65" s="937"/>
      <c r="E65" s="939"/>
      <c r="F65" s="937"/>
      <c r="G65" s="939"/>
      <c r="H65" s="937"/>
      <c r="I65" s="939"/>
      <c r="J65" s="937"/>
      <c r="K65" s="939"/>
      <c r="L65" s="937"/>
      <c r="M65" s="939"/>
      <c r="N65" s="937"/>
      <c r="O65" s="939"/>
      <c r="P65" s="937"/>
      <c r="Q65" s="939"/>
      <c r="R65" s="937"/>
      <c r="S65" s="938"/>
      <c r="T65" s="463"/>
      <c r="U65" s="68">
        <f>COUNTIF(D65:S65,"a")+COUNTIF(D65:S65,"s")</f>
        <v>0</v>
      </c>
      <c r="V65" s="293"/>
    </row>
    <row r="66" spans="1:22" ht="30" customHeight="1" thickBot="1" x14ac:dyDescent="0.25">
      <c r="A66" s="480"/>
      <c r="B66" s="325">
        <v>213</v>
      </c>
      <c r="C66" s="129" t="s">
        <v>481</v>
      </c>
      <c r="D66" s="27" t="s">
        <v>228</v>
      </c>
      <c r="E66" s="37"/>
      <c r="F66" s="27"/>
      <c r="G66" s="37"/>
      <c r="H66" s="27"/>
      <c r="I66" s="37"/>
      <c r="J66" s="27"/>
      <c r="K66" s="37"/>
      <c r="L66" s="27" t="s">
        <v>228</v>
      </c>
      <c r="M66" s="37"/>
      <c r="N66" s="27"/>
      <c r="O66" s="37"/>
      <c r="P66" s="51"/>
      <c r="Q66" s="37"/>
      <c r="R66" s="27"/>
      <c r="S66" s="53"/>
      <c r="T66" s="493"/>
    </row>
    <row r="67" spans="1:22" ht="27.95" customHeight="1" thickBot="1" x14ac:dyDescent="0.25">
      <c r="A67" s="481"/>
      <c r="B67" s="325" t="s">
        <v>17</v>
      </c>
      <c r="C67" s="168" t="s">
        <v>195</v>
      </c>
      <c r="D67" s="940"/>
      <c r="E67" s="942"/>
      <c r="F67" s="940"/>
      <c r="G67" s="942"/>
      <c r="H67" s="940"/>
      <c r="I67" s="942"/>
      <c r="J67" s="940"/>
      <c r="K67" s="942"/>
      <c r="L67" s="940"/>
      <c r="M67" s="942"/>
      <c r="N67" s="940"/>
      <c r="O67" s="942"/>
      <c r="P67" s="940"/>
      <c r="Q67" s="942"/>
      <c r="R67" s="940"/>
      <c r="S67" s="941"/>
      <c r="T67" s="463"/>
      <c r="U67" s="68">
        <f>COUNTIF(D67:S67,"a")+COUNTIF(D67:S67,"s")</f>
        <v>0</v>
      </c>
      <c r="V67" s="293"/>
    </row>
    <row r="68" spans="1:22" ht="30" customHeight="1" thickBot="1" x14ac:dyDescent="0.25">
      <c r="A68" s="485"/>
      <c r="B68" s="325">
        <v>216</v>
      </c>
      <c r="C68" s="157" t="s">
        <v>137</v>
      </c>
      <c r="D68" s="27" t="s">
        <v>228</v>
      </c>
      <c r="E68" s="37"/>
      <c r="F68" s="38"/>
      <c r="G68" s="39"/>
      <c r="H68" s="27"/>
      <c r="I68" s="37"/>
      <c r="J68" s="38"/>
      <c r="K68" s="39"/>
      <c r="L68" s="27"/>
      <c r="M68" s="37"/>
      <c r="N68" s="38"/>
      <c r="O68" s="37"/>
      <c r="P68" s="39"/>
      <c r="Q68" s="37"/>
      <c r="R68" s="27"/>
      <c r="S68" s="53"/>
      <c r="T68" s="493"/>
    </row>
    <row r="69" spans="1:22" ht="27.95" customHeight="1" thickBot="1" x14ac:dyDescent="0.25">
      <c r="A69" s="485"/>
      <c r="B69" s="325" t="s">
        <v>449</v>
      </c>
      <c r="C69" s="141" t="s">
        <v>1036</v>
      </c>
      <c r="D69" s="943"/>
      <c r="E69" s="944"/>
      <c r="F69" s="943"/>
      <c r="G69" s="944"/>
      <c r="H69" s="943"/>
      <c r="I69" s="944"/>
      <c r="J69" s="943"/>
      <c r="K69" s="944"/>
      <c r="L69" s="943"/>
      <c r="M69" s="944"/>
      <c r="N69" s="943"/>
      <c r="O69" s="944"/>
      <c r="P69" s="943"/>
      <c r="Q69" s="944"/>
      <c r="R69" s="943"/>
      <c r="S69" s="952"/>
      <c r="T69" s="463"/>
      <c r="U69" s="68">
        <f>COUNTIF(D69:S69,"a")+COUNTIF(D69:S69,"s")</f>
        <v>0</v>
      </c>
      <c r="V69" s="293"/>
    </row>
    <row r="70" spans="1:22" ht="27.95" customHeight="1" thickBot="1" x14ac:dyDescent="0.25">
      <c r="A70" s="485"/>
      <c r="B70" s="325" t="s">
        <v>450</v>
      </c>
      <c r="C70" s="413" t="s">
        <v>1037</v>
      </c>
      <c r="D70" s="949"/>
      <c r="E70" s="951"/>
      <c r="F70" s="949"/>
      <c r="G70" s="951"/>
      <c r="H70" s="949"/>
      <c r="I70" s="951"/>
      <c r="J70" s="949"/>
      <c r="K70" s="951"/>
      <c r="L70" s="949"/>
      <c r="M70" s="951"/>
      <c r="N70" s="949"/>
      <c r="O70" s="951"/>
      <c r="P70" s="949"/>
      <c r="Q70" s="951"/>
      <c r="R70" s="949"/>
      <c r="S70" s="950"/>
      <c r="T70" s="489"/>
      <c r="U70" s="68">
        <f>COUNTIF(D70:S70,"a")+COUNTIF(D70:S70,"s")</f>
        <v>0</v>
      </c>
      <c r="V70" s="293"/>
    </row>
    <row r="71" spans="1:22" ht="30" customHeight="1" thickBot="1" x14ac:dyDescent="0.25">
      <c r="A71" s="485"/>
      <c r="B71" s="319" t="s">
        <v>323</v>
      </c>
      <c r="C71" s="160" t="s">
        <v>1020</v>
      </c>
      <c r="D71" s="596" t="s">
        <v>228</v>
      </c>
      <c r="E71" s="597"/>
      <c r="F71" s="396"/>
      <c r="G71" s="110"/>
      <c r="H71" s="596" t="s">
        <v>228</v>
      </c>
      <c r="I71" s="597"/>
      <c r="J71" s="396"/>
      <c r="K71" s="110"/>
      <c r="L71" s="596"/>
      <c r="M71" s="597"/>
      <c r="N71" s="396"/>
      <c r="O71" s="597"/>
      <c r="P71" s="110"/>
      <c r="Q71" s="597"/>
      <c r="R71" s="596"/>
      <c r="S71" s="598"/>
      <c r="T71" s="494"/>
    </row>
    <row r="72" spans="1:22" ht="30" customHeight="1" x14ac:dyDescent="0.45">
      <c r="A72" s="485"/>
      <c r="B72" s="324"/>
      <c r="C72" s="169" t="s">
        <v>1289</v>
      </c>
      <c r="D72" s="954"/>
      <c r="E72" s="955"/>
      <c r="F72" s="956"/>
      <c r="G72" s="956"/>
      <c r="H72" s="956"/>
      <c r="I72" s="956"/>
      <c r="J72" s="956"/>
      <c r="K72" s="956"/>
      <c r="L72" s="956"/>
      <c r="M72" s="956"/>
      <c r="N72" s="956"/>
      <c r="O72" s="956"/>
      <c r="P72" s="956"/>
      <c r="Q72" s="956"/>
      <c r="R72" s="956"/>
      <c r="S72" s="956"/>
      <c r="T72" s="957"/>
    </row>
    <row r="73" spans="1:22" ht="45" customHeight="1" x14ac:dyDescent="0.2">
      <c r="A73" s="485"/>
      <c r="B73" s="328" t="s">
        <v>318</v>
      </c>
      <c r="C73" s="144" t="s">
        <v>1290</v>
      </c>
      <c r="D73" s="937"/>
      <c r="E73" s="939"/>
      <c r="F73" s="937"/>
      <c r="G73" s="939"/>
      <c r="H73" s="937"/>
      <c r="I73" s="939"/>
      <c r="J73" s="937"/>
      <c r="K73" s="939"/>
      <c r="L73" s="937"/>
      <c r="M73" s="939"/>
      <c r="N73" s="937"/>
      <c r="O73" s="939"/>
      <c r="P73" s="937"/>
      <c r="Q73" s="939"/>
      <c r="R73" s="937"/>
      <c r="S73" s="938"/>
      <c r="T73" s="79"/>
      <c r="U73" s="68">
        <f>IF((COUNTIF(D73:S73,"a")+COUNTIF(D73:S73,"s")+COUNTIF(T73,"na"))&gt;0,IF(OR((COUNTIF(D77:S77,"a")+COUNTIF(D77:S77,"s")),(COUNTIF(D78:S78,"a")+COUNTIF(D78:S78,"s")),(COUNTIF(D79:S79,"a")+COUNTIF(D79:S79,"s")),(COUNTIF(D80:S80,"a")+COUNTIF(D80:S80,"s"))),0,COUNTIF(D73:S73,"a")+COUNTIF(D73:S73,"s")+COUNTIF(T73,"na")),COUNTIF(D73:S73,"a")+COUNTIF(D73:S73,"s")+COUNTIF(T73,"na"))</f>
        <v>0</v>
      </c>
      <c r="V73" s="293"/>
    </row>
    <row r="74" spans="1:22" ht="67.7" customHeight="1" x14ac:dyDescent="0.2">
      <c r="A74" s="485"/>
      <c r="B74" s="322" t="s">
        <v>319</v>
      </c>
      <c r="C74" s="149" t="s">
        <v>1291</v>
      </c>
      <c r="D74" s="937"/>
      <c r="E74" s="939"/>
      <c r="F74" s="937"/>
      <c r="G74" s="939"/>
      <c r="H74" s="937"/>
      <c r="I74" s="939"/>
      <c r="J74" s="937"/>
      <c r="K74" s="939"/>
      <c r="L74" s="937"/>
      <c r="M74" s="939"/>
      <c r="N74" s="937"/>
      <c r="O74" s="939"/>
      <c r="P74" s="937"/>
      <c r="Q74" s="939"/>
      <c r="R74" s="937"/>
      <c r="S74" s="938"/>
      <c r="T74" s="79"/>
      <c r="U74" s="68">
        <f>IF((COUNTIF(D74:S74,"a")+COUNTIF(D74:S74,"s")+COUNTIF(T74,"na"))&gt;0,IF(OR((COUNTIF(D77:S77,"a")+COUNTIF(D77:S77,"s")),(COUNTIF(D78:S78,"a")+COUNTIF(D78:S78,"s")),(COUNTIF(D79:S79,"a")+COUNTIF(D79:S79,"s")),(COUNTIF(D80:S80,"a")+COUNTIF(D80:S80,"s"))),0,COUNTIF(D74:S74,"a")+COUNTIF(D74:S74,"s")+COUNTIF(T74,"na")),COUNTIF(D74:S74,"a")+COUNTIF(D74:S74,"s")+COUNTIF(T74,"na"))</f>
        <v>0</v>
      </c>
      <c r="V74" s="293"/>
    </row>
    <row r="75" spans="1:22" ht="27.95" customHeight="1" x14ac:dyDescent="0.2">
      <c r="A75" s="485"/>
      <c r="B75" s="322" t="s">
        <v>346</v>
      </c>
      <c r="C75" s="144" t="s">
        <v>254</v>
      </c>
      <c r="D75" s="937"/>
      <c r="E75" s="939"/>
      <c r="F75" s="937"/>
      <c r="G75" s="939"/>
      <c r="H75" s="937"/>
      <c r="I75" s="939"/>
      <c r="J75" s="937"/>
      <c r="K75" s="939"/>
      <c r="L75" s="937"/>
      <c r="M75" s="939"/>
      <c r="N75" s="937"/>
      <c r="O75" s="939"/>
      <c r="P75" s="937"/>
      <c r="Q75" s="939"/>
      <c r="R75" s="937"/>
      <c r="S75" s="938"/>
      <c r="T75" s="79"/>
      <c r="U75" s="68">
        <f>IF((COUNTIF(D75:S75,"a")+COUNTIF(D75:S75,"s")+COUNTIF(T75,"na"))&gt;0,IF(OR((COUNTIF(D78:S78,"a")+COUNTIF(D78:S78,"s")),(COUNTIF(D79:S79,"a")+COUNTIF(D79:S79,"s")),(COUNTIF(D80:S80,"a")+COUNTIF(D80:S80,"s")),(COUNTIF(D77:S77,"a")+COUNTIF(D77:S77,"s"))),0,COUNTIF(D75:S75,"a")+COUNTIF(D75:S75,"s")+COUNTIF(T75,"na")),COUNTIF(D75:S75,"a")+COUNTIF(D75:S75,"s")+COUNTIF(T75,"na"))</f>
        <v>0</v>
      </c>
      <c r="V75" s="293"/>
    </row>
    <row r="76" spans="1:22" ht="45" customHeight="1" x14ac:dyDescent="0.3">
      <c r="A76" s="485"/>
      <c r="B76" s="324"/>
      <c r="C76" s="170" t="s">
        <v>1292</v>
      </c>
      <c r="D76" s="963"/>
      <c r="E76" s="964"/>
      <c r="F76" s="965"/>
      <c r="G76" s="965"/>
      <c r="H76" s="965"/>
      <c r="I76" s="965"/>
      <c r="J76" s="965"/>
      <c r="K76" s="965"/>
      <c r="L76" s="965"/>
      <c r="M76" s="965"/>
      <c r="N76" s="965"/>
      <c r="O76" s="965"/>
      <c r="P76" s="965"/>
      <c r="Q76" s="965"/>
      <c r="R76" s="965"/>
      <c r="S76" s="965"/>
      <c r="T76" s="966"/>
    </row>
    <row r="77" spans="1:22" ht="45" customHeight="1" x14ac:dyDescent="0.2">
      <c r="A77" s="485"/>
      <c r="B77" s="322" t="s">
        <v>318</v>
      </c>
      <c r="C77" s="144" t="s">
        <v>1293</v>
      </c>
      <c r="D77" s="937"/>
      <c r="E77" s="939"/>
      <c r="F77" s="937"/>
      <c r="G77" s="939"/>
      <c r="H77" s="937"/>
      <c r="I77" s="939"/>
      <c r="J77" s="937"/>
      <c r="K77" s="939"/>
      <c r="L77" s="937"/>
      <c r="M77" s="939"/>
      <c r="N77" s="937"/>
      <c r="O77" s="939"/>
      <c r="P77" s="937"/>
      <c r="Q77" s="939"/>
      <c r="R77" s="937"/>
      <c r="S77" s="938"/>
      <c r="T77" s="79"/>
      <c r="U77" s="68">
        <f>IF((COUNTIF(D77:S77,"a")+COUNTIF(D77:S77,"s")+COUNTIF(T77,"na"))&gt;0,IF(OR((COUNTIF(D73:S73,"a")+COUNTIF(D73:S73,"s")),(COUNTIF(D74:S74,"a")+COUNTIF(D74:S74,"s")),(COUNTIF(D75:S75,"a")+COUNTIF(D75:S75,"s"))),0,COUNTIF(D77:S77,"a")+COUNTIF(D77:S77,"s")+COUNTIF(T77,"na")),COUNTIF(D77:S77,"a")+COUNTIF(D77:S77,"s")+COUNTIF(T77,"na"))</f>
        <v>0</v>
      </c>
      <c r="V77" s="293"/>
    </row>
    <row r="78" spans="1:22" ht="45" customHeight="1" x14ac:dyDescent="0.2">
      <c r="A78" s="485"/>
      <c r="B78" s="322" t="s">
        <v>347</v>
      </c>
      <c r="C78" s="144" t="s">
        <v>587</v>
      </c>
      <c r="D78" s="937"/>
      <c r="E78" s="939"/>
      <c r="F78" s="937"/>
      <c r="G78" s="939"/>
      <c r="H78" s="937"/>
      <c r="I78" s="939"/>
      <c r="J78" s="937"/>
      <c r="K78" s="939"/>
      <c r="L78" s="937"/>
      <c r="M78" s="939"/>
      <c r="N78" s="937"/>
      <c r="O78" s="939"/>
      <c r="P78" s="937"/>
      <c r="Q78" s="939"/>
      <c r="R78" s="937"/>
      <c r="S78" s="938"/>
      <c r="T78" s="79"/>
      <c r="U78" s="68">
        <f>IF((COUNTIF(D78:S78,"a")+COUNTIF(D78:S78,"s")+COUNTIF(T78,"na"))&gt;0,IF(OR((COUNTIF(D74:S74,"a")+COUNTIF(D74:S74,"s")),(COUNTIF(D75:S75,"a")+COUNTIF(D75:S75,"s")),(COUNTIF(D73:S73,"a")+COUNTIF(D73:S73,"s"))),0,COUNTIF(D78:S78,"a")+COUNTIF(D78:S78,"s")+COUNTIF(T78,"na")),COUNTIF(D78:S78,"a")+COUNTIF(D78:S78,"s")+COUNTIF(T78,"na"))</f>
        <v>0</v>
      </c>
      <c r="V78" s="293"/>
    </row>
    <row r="79" spans="1:22" ht="67.7" customHeight="1" x14ac:dyDescent="0.2">
      <c r="A79" s="485"/>
      <c r="B79" s="322" t="s">
        <v>319</v>
      </c>
      <c r="C79" s="147" t="s">
        <v>1294</v>
      </c>
      <c r="D79" s="937"/>
      <c r="E79" s="939"/>
      <c r="F79" s="937"/>
      <c r="G79" s="939"/>
      <c r="H79" s="937"/>
      <c r="I79" s="939"/>
      <c r="J79" s="937"/>
      <c r="K79" s="939"/>
      <c r="L79" s="937"/>
      <c r="M79" s="939"/>
      <c r="N79" s="937"/>
      <c r="O79" s="939"/>
      <c r="P79" s="937"/>
      <c r="Q79" s="939"/>
      <c r="R79" s="937"/>
      <c r="S79" s="938"/>
      <c r="T79" s="79"/>
      <c r="U79" s="68">
        <f>IF((COUNTIF(D79:S79,"a")+COUNTIF(D79:S79,"s")+COUNTIF(T79,"na"))&gt;0,IF(OR((COUNTIF(D75:S75,"a")+COUNTIF(D75:S75,"s")),(COUNTIF(D73:S73,"a")+COUNTIF(D73:S73,"s")),(COUNTIF(D74:S74,"a")+COUNTIF(D74:S74,"s"))),0,COUNTIF(D79:S79,"a")+COUNTIF(D79:S79,"s")+COUNTIF(T79,"na")),COUNTIF(D79:S79,"a")+COUNTIF(D79:S79,"s")+COUNTIF(T79,"na"))</f>
        <v>0</v>
      </c>
      <c r="V79" s="293"/>
    </row>
    <row r="80" spans="1:22" ht="27.95" customHeight="1" thickBot="1" x14ac:dyDescent="0.25">
      <c r="A80" s="485"/>
      <c r="B80" s="328" t="s">
        <v>346</v>
      </c>
      <c r="C80" s="145" t="s">
        <v>776</v>
      </c>
      <c r="D80" s="958"/>
      <c r="E80" s="959"/>
      <c r="F80" s="958"/>
      <c r="G80" s="959"/>
      <c r="H80" s="958"/>
      <c r="I80" s="959"/>
      <c r="J80" s="958"/>
      <c r="K80" s="959"/>
      <c r="L80" s="958"/>
      <c r="M80" s="959"/>
      <c r="N80" s="958"/>
      <c r="O80" s="959"/>
      <c r="P80" s="958"/>
      <c r="Q80" s="959"/>
      <c r="R80" s="958"/>
      <c r="S80" s="960"/>
      <c r="T80" s="584"/>
      <c r="U80" s="68">
        <f>IF((COUNTIF(D80:S80,"a")+COUNTIF(D80:S80,"s")+COUNTIF(T80,"na"))&gt;0,IF(OR((COUNTIF(D73:S73,"a")+COUNTIF(D73:S73,"s")),(COUNTIF(D74:S74,"a")+COUNTIF(D74:S74,"s")),(COUNTIF(D75:S75,"a")+COUNTIF(D75:S75,"s"))),0,COUNTIF(D80:S80,"a")+COUNTIF(D80:S80,"s")+COUNTIF(T80,"na")),COUNTIF(D80:S80,"a")+COUNTIF(D80:S80,"s")+COUNTIF(T80,"na"))</f>
        <v>0</v>
      </c>
      <c r="V80" s="293"/>
    </row>
    <row r="81" spans="1:22" ht="30" customHeight="1" thickBot="1" x14ac:dyDescent="0.25">
      <c r="A81" s="485"/>
      <c r="B81" s="322"/>
      <c r="C81" s="594" t="s">
        <v>1275</v>
      </c>
      <c r="D81" s="27"/>
      <c r="E81" s="37"/>
      <c r="F81" s="38"/>
      <c r="G81" s="39"/>
      <c r="H81" s="27"/>
      <c r="I81" s="37"/>
      <c r="J81" s="38"/>
      <c r="K81" s="39"/>
      <c r="L81" s="27"/>
      <c r="M81" s="37"/>
      <c r="N81" s="38"/>
      <c r="O81" s="37"/>
      <c r="P81" s="39"/>
      <c r="Q81" s="37"/>
      <c r="R81" s="27"/>
      <c r="S81" s="585"/>
      <c r="T81" s="494"/>
    </row>
    <row r="82" spans="1:22" ht="45" customHeight="1" x14ac:dyDescent="0.2">
      <c r="A82" s="485"/>
      <c r="B82" s="328" t="s">
        <v>320</v>
      </c>
      <c r="C82" s="156" t="s">
        <v>1295</v>
      </c>
      <c r="D82" s="961"/>
      <c r="E82" s="962"/>
      <c r="F82" s="961"/>
      <c r="G82" s="962"/>
      <c r="H82" s="961"/>
      <c r="I82" s="962"/>
      <c r="J82" s="961"/>
      <c r="K82" s="962"/>
      <c r="L82" s="961"/>
      <c r="M82" s="962"/>
      <c r="N82" s="961"/>
      <c r="O82" s="962"/>
      <c r="P82" s="961"/>
      <c r="Q82" s="962"/>
      <c r="R82" s="961"/>
      <c r="S82" s="967"/>
      <c r="T82" s="120"/>
      <c r="U82" s="68">
        <f>IF((COUNTIF(D82:S82,"a")+COUNTIF(D82:S82,"s"))&gt;0,IF((COUNTIF(#REF!,"a")+COUNTIF(#REF!,"s"))&gt;0,0,COUNTIF(D82:S82,"a")+COUNTIF(D82:S82,"s")), COUNTIF(D82:S82,"a")+COUNTIF(D82:S82,"s"))</f>
        <v>0</v>
      </c>
      <c r="V82" s="293"/>
    </row>
    <row r="83" spans="1:22" ht="45" customHeight="1" x14ac:dyDescent="0.2">
      <c r="A83" s="485"/>
      <c r="B83" s="322" t="s">
        <v>321</v>
      </c>
      <c r="C83" s="144" t="s">
        <v>749</v>
      </c>
      <c r="D83" s="937"/>
      <c r="E83" s="939"/>
      <c r="F83" s="937"/>
      <c r="G83" s="939"/>
      <c r="H83" s="937"/>
      <c r="I83" s="939"/>
      <c r="J83" s="937"/>
      <c r="K83" s="939"/>
      <c r="L83" s="937"/>
      <c r="M83" s="939"/>
      <c r="N83" s="937"/>
      <c r="O83" s="939"/>
      <c r="P83" s="937"/>
      <c r="Q83" s="939"/>
      <c r="R83" s="937"/>
      <c r="S83" s="938"/>
      <c r="T83" s="79"/>
      <c r="U83" s="68">
        <f>IF((COUNTIF(D83:S83,"a")+COUNTIF(D83:S83,"s"))&gt;0,IF((COUNTIF(#REF!,"a")+COUNTIF(#REF!,"s"))&gt;0,0,COUNTIF(D83:S83,"a")+COUNTIF(D83:S83,"s")), COUNTIF(D83:S83,"a")+COUNTIF(D83:S83,"s"))</f>
        <v>0</v>
      </c>
      <c r="V83" s="293"/>
    </row>
    <row r="84" spans="1:22" ht="27.95" customHeight="1" x14ac:dyDescent="0.2">
      <c r="A84" s="485"/>
      <c r="B84" s="322" t="s">
        <v>348</v>
      </c>
      <c r="C84" s="155" t="s">
        <v>565</v>
      </c>
      <c r="D84" s="937"/>
      <c r="E84" s="939"/>
      <c r="F84" s="937"/>
      <c r="G84" s="939"/>
      <c r="H84" s="937"/>
      <c r="I84" s="939"/>
      <c r="J84" s="937"/>
      <c r="K84" s="939"/>
      <c r="L84" s="937"/>
      <c r="M84" s="939"/>
      <c r="N84" s="937"/>
      <c r="O84" s="939"/>
      <c r="P84" s="937"/>
      <c r="Q84" s="939"/>
      <c r="R84" s="937"/>
      <c r="S84" s="938"/>
      <c r="T84" s="79"/>
      <c r="U84" s="68">
        <f>IF((COUNTIF(D84:S84,"a")+COUNTIF(D84:S84,"s"))&gt;0,IF((COUNTIF(#REF!,"a")+COUNTIF(#REF!,"s"))&gt;0,0,COUNTIF(D84:S84,"a")+COUNTIF(D84:S84,"s")), COUNTIF(D84:S84,"a")+COUNTIF(D84:S84,"s"))</f>
        <v>0</v>
      </c>
      <c r="V84" s="293"/>
    </row>
    <row r="85" spans="1:22" ht="45" customHeight="1" thickBot="1" x14ac:dyDescent="0.25">
      <c r="A85" s="464"/>
      <c r="B85" s="329" t="s">
        <v>322</v>
      </c>
      <c r="C85" s="159" t="s">
        <v>1002</v>
      </c>
      <c r="D85" s="946"/>
      <c r="E85" s="947"/>
      <c r="F85" s="946"/>
      <c r="G85" s="947"/>
      <c r="H85" s="946"/>
      <c r="I85" s="947"/>
      <c r="J85" s="946"/>
      <c r="K85" s="947"/>
      <c r="L85" s="946"/>
      <c r="M85" s="947"/>
      <c r="N85" s="946"/>
      <c r="O85" s="947"/>
      <c r="P85" s="946"/>
      <c r="Q85" s="947"/>
      <c r="R85" s="946"/>
      <c r="S85" s="953"/>
      <c r="T85" s="605"/>
      <c r="U85" s="68">
        <f>IF((COUNTIF(D85:S85,"a")+COUNTIF(D85:S85,"s"))&gt;0,IF((COUNTIF(#REF!,"a")+COUNTIF(#REF!,"s"))&gt;0,0,COUNTIF(D85:S85,"a")+COUNTIF(D85:S85,"s")), COUNTIF(D85:S85,"a")+COUNTIF(D85:S85,"s"))</f>
        <v>0</v>
      </c>
      <c r="V85" s="293"/>
    </row>
    <row r="86" spans="1:22" ht="30" customHeight="1" thickBot="1" x14ac:dyDescent="0.25">
      <c r="A86" s="463"/>
      <c r="B86" s="420" t="s">
        <v>1197</v>
      </c>
      <c r="C86" s="403" t="s">
        <v>1198</v>
      </c>
      <c r="D86" s="596"/>
      <c r="E86" s="597"/>
      <c r="F86" s="596"/>
      <c r="G86" s="110"/>
      <c r="H86" s="596"/>
      <c r="I86" s="597"/>
      <c r="J86" s="396"/>
      <c r="K86" s="110"/>
      <c r="L86" s="596"/>
      <c r="M86" s="597"/>
      <c r="N86" s="396"/>
      <c r="O86" s="597"/>
      <c r="P86" s="110"/>
      <c r="Q86" s="597"/>
      <c r="R86" s="596"/>
      <c r="S86" s="598"/>
      <c r="T86" s="494"/>
    </row>
    <row r="87" spans="1:22" ht="48" customHeight="1" x14ac:dyDescent="0.3">
      <c r="A87" s="485"/>
      <c r="B87" s="560"/>
      <c r="C87" s="627" t="s">
        <v>1375</v>
      </c>
      <c r="D87" s="934"/>
      <c r="E87" s="935"/>
      <c r="F87" s="935"/>
      <c r="G87" s="935"/>
      <c r="H87" s="935"/>
      <c r="I87" s="935"/>
      <c r="J87" s="935"/>
      <c r="K87" s="935"/>
      <c r="L87" s="935"/>
      <c r="M87" s="935"/>
      <c r="N87" s="935"/>
      <c r="O87" s="935"/>
      <c r="P87" s="935"/>
      <c r="Q87" s="935"/>
      <c r="R87" s="935"/>
      <c r="S87" s="935"/>
      <c r="T87" s="936"/>
    </row>
    <row r="88" spans="1:22" ht="27.95" customHeight="1" x14ac:dyDescent="0.2">
      <c r="A88" s="485"/>
      <c r="B88" s="312" t="s">
        <v>1199</v>
      </c>
      <c r="C88" s="146" t="s">
        <v>1211</v>
      </c>
      <c r="D88" s="961"/>
      <c r="E88" s="962"/>
      <c r="F88" s="961"/>
      <c r="G88" s="962"/>
      <c r="H88" s="961"/>
      <c r="I88" s="962"/>
      <c r="J88" s="961"/>
      <c r="K88" s="962"/>
      <c r="L88" s="961"/>
      <c r="M88" s="962"/>
      <c r="N88" s="961"/>
      <c r="O88" s="962"/>
      <c r="P88" s="961"/>
      <c r="Q88" s="962"/>
      <c r="R88" s="961"/>
      <c r="S88" s="967"/>
      <c r="T88" s="120"/>
      <c r="U88" s="68">
        <f>COUNTIF(D88:S88,"a")+COUNTIF(D88:S88,"s")+COUNTIF(T88,"na")</f>
        <v>0</v>
      </c>
      <c r="V88" s="293"/>
    </row>
    <row r="89" spans="1:22" ht="45" customHeight="1" x14ac:dyDescent="0.2">
      <c r="A89" s="485"/>
      <c r="B89" s="322" t="s">
        <v>1200</v>
      </c>
      <c r="C89" s="147" t="s">
        <v>1212</v>
      </c>
      <c r="D89" s="937"/>
      <c r="E89" s="939"/>
      <c r="F89" s="937"/>
      <c r="G89" s="939"/>
      <c r="H89" s="937"/>
      <c r="I89" s="939"/>
      <c r="J89" s="937"/>
      <c r="K89" s="939"/>
      <c r="L89" s="937"/>
      <c r="M89" s="939"/>
      <c r="N89" s="937"/>
      <c r="O89" s="939"/>
      <c r="P89" s="937"/>
      <c r="Q89" s="939"/>
      <c r="R89" s="937"/>
      <c r="S89" s="938"/>
      <c r="T89" s="463"/>
      <c r="U89" s="68">
        <f>COUNTIF(D89:S89,"a")+COUNTIF(D89:S89,"s")</f>
        <v>0</v>
      </c>
      <c r="V89" s="293"/>
    </row>
    <row r="90" spans="1:22" ht="33" customHeight="1" thickBot="1" x14ac:dyDescent="0.35">
      <c r="A90" s="485"/>
      <c r="B90" s="487">
        <v>300</v>
      </c>
      <c r="C90" s="761" t="s">
        <v>504</v>
      </c>
      <c r="D90" s="762"/>
      <c r="E90" s="762"/>
      <c r="F90" s="762"/>
      <c r="G90" s="762"/>
      <c r="H90" s="762"/>
      <c r="I90" s="762"/>
      <c r="J90" s="762"/>
      <c r="K90" s="762"/>
      <c r="L90" s="762"/>
      <c r="M90" s="762"/>
      <c r="N90" s="762"/>
      <c r="O90" s="762"/>
      <c r="P90" s="762"/>
      <c r="Q90" s="762"/>
      <c r="R90" s="762"/>
      <c r="S90" s="762"/>
      <c r="T90" s="945"/>
    </row>
    <row r="91" spans="1:22" ht="30" customHeight="1" thickBot="1" x14ac:dyDescent="0.25">
      <c r="A91" s="485"/>
      <c r="B91" s="325">
        <v>301</v>
      </c>
      <c r="C91" s="594" t="s">
        <v>362</v>
      </c>
      <c r="D91" s="27" t="s">
        <v>228</v>
      </c>
      <c r="E91" s="37"/>
      <c r="F91" s="38" t="s">
        <v>228</v>
      </c>
      <c r="G91" s="39"/>
      <c r="H91" s="27"/>
      <c r="I91" s="37"/>
      <c r="J91" s="38"/>
      <c r="K91" s="39"/>
      <c r="L91" s="27"/>
      <c r="M91" s="37"/>
      <c r="N91" s="38"/>
      <c r="O91" s="37"/>
      <c r="P91" s="39"/>
      <c r="Q91" s="37"/>
      <c r="R91" s="27"/>
      <c r="S91" s="53"/>
      <c r="T91" s="493"/>
    </row>
    <row r="92" spans="1:22" ht="27.95" customHeight="1" thickBot="1" x14ac:dyDescent="0.25">
      <c r="A92" s="485"/>
      <c r="B92" s="325" t="s">
        <v>639</v>
      </c>
      <c r="C92" s="171" t="s">
        <v>77</v>
      </c>
      <c r="D92" s="940"/>
      <c r="E92" s="942"/>
      <c r="F92" s="940"/>
      <c r="G92" s="942"/>
      <c r="H92" s="940"/>
      <c r="I92" s="942"/>
      <c r="J92" s="940"/>
      <c r="K92" s="942"/>
      <c r="L92" s="940"/>
      <c r="M92" s="942"/>
      <c r="N92" s="940"/>
      <c r="O92" s="942"/>
      <c r="P92" s="940"/>
      <c r="Q92" s="942"/>
      <c r="R92" s="940"/>
      <c r="S92" s="941"/>
      <c r="T92" s="463"/>
      <c r="U92" s="68">
        <f>COUNTIF(D92:S92,"a")+COUNTIF(D92:S92,"s")</f>
        <v>0</v>
      </c>
      <c r="V92" s="293"/>
    </row>
    <row r="93" spans="1:22" ht="30" customHeight="1" thickBot="1" x14ac:dyDescent="0.5">
      <c r="A93" s="485"/>
      <c r="B93" s="333">
        <v>310</v>
      </c>
      <c r="C93" s="594" t="s">
        <v>1021</v>
      </c>
      <c r="D93" s="62" t="s">
        <v>228</v>
      </c>
      <c r="E93" s="97"/>
      <c r="F93" s="62" t="s">
        <v>228</v>
      </c>
      <c r="G93" s="103"/>
      <c r="H93" s="62" t="s">
        <v>228</v>
      </c>
      <c r="I93" s="97"/>
      <c r="J93" s="62" t="s">
        <v>228</v>
      </c>
      <c r="K93" s="103"/>
      <c r="L93" s="62" t="s">
        <v>228</v>
      </c>
      <c r="M93" s="97"/>
      <c r="N93" s="62" t="s">
        <v>228</v>
      </c>
      <c r="O93" s="97"/>
      <c r="P93" s="62" t="s">
        <v>228</v>
      </c>
      <c r="Q93" s="66"/>
      <c r="R93" s="62" t="s">
        <v>228</v>
      </c>
      <c r="S93" s="101"/>
      <c r="T93" s="493"/>
    </row>
    <row r="94" spans="1:22" ht="27.95" customHeight="1" x14ac:dyDescent="0.2">
      <c r="A94" s="485"/>
      <c r="B94" s="312" t="s">
        <v>78</v>
      </c>
      <c r="C94" s="146" t="s">
        <v>629</v>
      </c>
      <c r="D94" s="943"/>
      <c r="E94" s="944"/>
      <c r="F94" s="943"/>
      <c r="G94" s="944"/>
      <c r="H94" s="943"/>
      <c r="I94" s="944"/>
      <c r="J94" s="943"/>
      <c r="K94" s="944"/>
      <c r="L94" s="943"/>
      <c r="M94" s="944"/>
      <c r="N94" s="943"/>
      <c r="O94" s="944"/>
      <c r="P94" s="943"/>
      <c r="Q94" s="944"/>
      <c r="R94" s="943"/>
      <c r="S94" s="952"/>
      <c r="T94" s="463"/>
      <c r="U94" s="68">
        <f t="shared" ref="U94:U99" si="2">COUNTIF(D94:S94,"a")+COUNTIF(D94:S94,"s")</f>
        <v>0</v>
      </c>
      <c r="V94" s="293"/>
    </row>
    <row r="95" spans="1:22" ht="27.95" customHeight="1" x14ac:dyDescent="0.2">
      <c r="A95" s="485"/>
      <c r="B95" s="322" t="s">
        <v>708</v>
      </c>
      <c r="C95" s="147" t="s">
        <v>459</v>
      </c>
      <c r="D95" s="937"/>
      <c r="E95" s="939"/>
      <c r="F95" s="937"/>
      <c r="G95" s="939"/>
      <c r="H95" s="937"/>
      <c r="I95" s="939"/>
      <c r="J95" s="937"/>
      <c r="K95" s="939"/>
      <c r="L95" s="937"/>
      <c r="M95" s="939"/>
      <c r="N95" s="937"/>
      <c r="O95" s="939"/>
      <c r="P95" s="937"/>
      <c r="Q95" s="939"/>
      <c r="R95" s="937"/>
      <c r="S95" s="938"/>
      <c r="T95" s="463"/>
      <c r="U95" s="68">
        <f t="shared" si="2"/>
        <v>0</v>
      </c>
      <c r="V95" s="293"/>
    </row>
    <row r="96" spans="1:22" ht="27.95" customHeight="1" x14ac:dyDescent="0.2">
      <c r="A96" s="485"/>
      <c r="B96" s="328" t="s">
        <v>709</v>
      </c>
      <c r="C96" s="155" t="s">
        <v>710</v>
      </c>
      <c r="D96" s="937"/>
      <c r="E96" s="939"/>
      <c r="F96" s="937"/>
      <c r="G96" s="939"/>
      <c r="H96" s="937"/>
      <c r="I96" s="939"/>
      <c r="J96" s="937"/>
      <c r="K96" s="939"/>
      <c r="L96" s="937"/>
      <c r="M96" s="939"/>
      <c r="N96" s="937"/>
      <c r="O96" s="939"/>
      <c r="P96" s="937"/>
      <c r="Q96" s="939"/>
      <c r="R96" s="937"/>
      <c r="S96" s="938"/>
      <c r="T96" s="463"/>
      <c r="U96" s="68">
        <f t="shared" si="2"/>
        <v>0</v>
      </c>
      <c r="V96" s="293"/>
    </row>
    <row r="97" spans="1:182" ht="45" customHeight="1" x14ac:dyDescent="0.2">
      <c r="A97" s="485"/>
      <c r="B97" s="322" t="s">
        <v>1133</v>
      </c>
      <c r="C97" s="149" t="s">
        <v>590</v>
      </c>
      <c r="D97" s="937"/>
      <c r="E97" s="939"/>
      <c r="F97" s="937"/>
      <c r="G97" s="939"/>
      <c r="H97" s="937"/>
      <c r="I97" s="939"/>
      <c r="J97" s="937"/>
      <c r="K97" s="939"/>
      <c r="L97" s="937"/>
      <c r="M97" s="939"/>
      <c r="N97" s="937"/>
      <c r="O97" s="939"/>
      <c r="P97" s="937"/>
      <c r="Q97" s="939"/>
      <c r="R97" s="937"/>
      <c r="S97" s="938"/>
      <c r="T97" s="463"/>
      <c r="U97" s="68">
        <f t="shared" si="2"/>
        <v>0</v>
      </c>
      <c r="V97" s="293"/>
    </row>
    <row r="98" spans="1:182" s="5" customFormat="1" ht="27.95" customHeight="1" x14ac:dyDescent="0.2">
      <c r="A98" s="485"/>
      <c r="B98" s="322" t="s">
        <v>1134</v>
      </c>
      <c r="C98" s="155" t="s">
        <v>148</v>
      </c>
      <c r="D98" s="937"/>
      <c r="E98" s="939"/>
      <c r="F98" s="937"/>
      <c r="G98" s="939"/>
      <c r="H98" s="937"/>
      <c r="I98" s="939"/>
      <c r="J98" s="937"/>
      <c r="K98" s="939"/>
      <c r="L98" s="937"/>
      <c r="M98" s="939"/>
      <c r="N98" s="937"/>
      <c r="O98" s="939"/>
      <c r="P98" s="937"/>
      <c r="Q98" s="939"/>
      <c r="R98" s="937"/>
      <c r="S98" s="938"/>
      <c r="T98" s="463"/>
      <c r="U98" s="68">
        <f t="shared" si="2"/>
        <v>0</v>
      </c>
      <c r="V98" s="2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E98" s="93"/>
      <c r="BF98" s="93"/>
      <c r="BG98" s="93"/>
      <c r="BH98" s="93"/>
      <c r="BI98" s="93"/>
      <c r="BJ98" s="93"/>
      <c r="BK98" s="93"/>
      <c r="BL98" s="93"/>
      <c r="BM98" s="93"/>
      <c r="BN98" s="93"/>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93"/>
      <c r="CN98" s="93"/>
      <c r="CO98" s="93"/>
      <c r="CP98" s="93"/>
      <c r="CQ98" s="93"/>
      <c r="CR98" s="93"/>
      <c r="CS98" s="93"/>
      <c r="CT98" s="93"/>
      <c r="CU98" s="93"/>
      <c r="CV98" s="93"/>
      <c r="CW98" s="93"/>
      <c r="CX98" s="93"/>
      <c r="CY98" s="93"/>
      <c r="CZ98" s="93"/>
      <c r="DA98" s="93"/>
      <c r="DB98" s="93"/>
      <c r="DC98" s="93"/>
      <c r="DD98" s="93"/>
      <c r="DE98" s="93"/>
      <c r="DF98" s="93"/>
      <c r="DG98" s="93"/>
      <c r="DH98" s="93"/>
      <c r="DI98" s="93"/>
      <c r="DJ98" s="93"/>
      <c r="DK98" s="93"/>
      <c r="DL98" s="93"/>
      <c r="DM98" s="93"/>
      <c r="DN98" s="93"/>
      <c r="DO98" s="93"/>
      <c r="DP98" s="93"/>
      <c r="DQ98" s="93"/>
      <c r="DR98" s="93"/>
      <c r="DS98" s="93"/>
      <c r="DT98" s="93"/>
      <c r="DU98" s="93"/>
      <c r="DV98" s="93"/>
      <c r="DW98" s="93"/>
      <c r="DX98" s="93"/>
      <c r="DY98" s="93"/>
      <c r="DZ98" s="93"/>
      <c r="EA98" s="93"/>
      <c r="EB98" s="93"/>
      <c r="EC98" s="93"/>
      <c r="ED98" s="93"/>
      <c r="EE98" s="93"/>
      <c r="EF98" s="93"/>
      <c r="EG98" s="93"/>
      <c r="EH98" s="93"/>
      <c r="EI98" s="93"/>
      <c r="EJ98" s="93"/>
      <c r="EK98" s="93"/>
      <c r="EL98" s="93"/>
      <c r="EM98" s="93"/>
      <c r="EN98" s="93"/>
      <c r="EO98" s="93"/>
      <c r="EP98" s="93"/>
      <c r="EQ98" s="93"/>
      <c r="ER98" s="93"/>
      <c r="ES98" s="93"/>
      <c r="ET98" s="93"/>
      <c r="EU98" s="93"/>
      <c r="EV98" s="93"/>
      <c r="EW98" s="93"/>
      <c r="EX98" s="93"/>
      <c r="EY98" s="93"/>
      <c r="EZ98" s="93"/>
      <c r="FA98" s="93"/>
      <c r="FB98" s="93"/>
      <c r="FC98" s="93"/>
      <c r="FD98" s="93"/>
      <c r="FE98" s="93"/>
      <c r="FF98" s="93"/>
      <c r="FG98" s="93"/>
      <c r="FH98" s="93"/>
      <c r="FI98" s="93"/>
      <c r="FJ98" s="93"/>
      <c r="FK98" s="93"/>
      <c r="FL98" s="93"/>
      <c r="FM98" s="93"/>
      <c r="FN98" s="93"/>
      <c r="FO98" s="93"/>
      <c r="FP98" s="93"/>
      <c r="FQ98" s="93"/>
      <c r="FR98" s="93"/>
      <c r="FS98" s="93"/>
      <c r="FT98" s="93"/>
      <c r="FU98" s="93"/>
      <c r="FV98" s="93"/>
      <c r="FW98" s="93"/>
      <c r="FX98" s="93"/>
      <c r="FY98" s="93"/>
      <c r="FZ98" s="93"/>
    </row>
    <row r="99" spans="1:182" ht="27.95" customHeight="1" thickBot="1" x14ac:dyDescent="0.25">
      <c r="A99" s="485"/>
      <c r="B99" s="322" t="s">
        <v>1135</v>
      </c>
      <c r="C99" s="155" t="s">
        <v>589</v>
      </c>
      <c r="D99" s="937"/>
      <c r="E99" s="939"/>
      <c r="F99" s="937"/>
      <c r="G99" s="939"/>
      <c r="H99" s="937"/>
      <c r="I99" s="939"/>
      <c r="J99" s="937"/>
      <c r="K99" s="939"/>
      <c r="L99" s="937"/>
      <c r="M99" s="939"/>
      <c r="N99" s="937"/>
      <c r="O99" s="939"/>
      <c r="P99" s="937"/>
      <c r="Q99" s="939"/>
      <c r="R99" s="937"/>
      <c r="S99" s="938"/>
      <c r="T99" s="463"/>
      <c r="U99" s="68">
        <f t="shared" si="2"/>
        <v>0</v>
      </c>
      <c r="V99" s="293"/>
    </row>
    <row r="100" spans="1:182" ht="30" customHeight="1" thickBot="1" x14ac:dyDescent="0.5">
      <c r="A100" s="485"/>
      <c r="B100" s="325" t="s">
        <v>625</v>
      </c>
      <c r="C100" s="152" t="s">
        <v>681</v>
      </c>
      <c r="D100" s="62"/>
      <c r="E100" s="97"/>
      <c r="F100" s="102"/>
      <c r="G100" s="103"/>
      <c r="H100" s="98"/>
      <c r="I100" s="97"/>
      <c r="J100" s="103"/>
      <c r="K100" s="103"/>
      <c r="L100" s="62"/>
      <c r="M100" s="97"/>
      <c r="N100" s="103"/>
      <c r="O100" s="97"/>
      <c r="P100" s="65"/>
      <c r="Q100" s="66"/>
      <c r="R100" s="62"/>
      <c r="S100" s="101"/>
      <c r="T100" s="493"/>
    </row>
    <row r="101" spans="1:182" ht="27.95" customHeight="1" x14ac:dyDescent="0.2">
      <c r="A101" s="485"/>
      <c r="B101" s="348" t="s">
        <v>626</v>
      </c>
      <c r="C101" s="146" t="s">
        <v>591</v>
      </c>
      <c r="D101" s="943"/>
      <c r="E101" s="944"/>
      <c r="F101" s="943"/>
      <c r="G101" s="944"/>
      <c r="H101" s="943"/>
      <c r="I101" s="944"/>
      <c r="J101" s="943"/>
      <c r="K101" s="944"/>
      <c r="L101" s="943"/>
      <c r="M101" s="944"/>
      <c r="N101" s="943"/>
      <c r="O101" s="944"/>
      <c r="P101" s="943"/>
      <c r="Q101" s="944"/>
      <c r="R101" s="943"/>
      <c r="S101" s="952"/>
      <c r="T101" s="463"/>
      <c r="U101" s="68">
        <f t="shared" ref="U101:U106" si="3">COUNTIF(D101:S101,"a")+COUNTIF(D101:S101,"s")</f>
        <v>0</v>
      </c>
      <c r="V101" s="293"/>
    </row>
    <row r="102" spans="1:182" ht="27.95" customHeight="1" x14ac:dyDescent="0.2">
      <c r="A102" s="485"/>
      <c r="B102" s="348" t="s">
        <v>592</v>
      </c>
      <c r="C102" s="167" t="s">
        <v>593</v>
      </c>
      <c r="D102" s="937"/>
      <c r="E102" s="939"/>
      <c r="F102" s="937"/>
      <c r="G102" s="939"/>
      <c r="H102" s="937"/>
      <c r="I102" s="939"/>
      <c r="J102" s="937"/>
      <c r="K102" s="939"/>
      <c r="L102" s="937"/>
      <c r="M102" s="939"/>
      <c r="N102" s="937"/>
      <c r="O102" s="939"/>
      <c r="P102" s="937"/>
      <c r="Q102" s="939"/>
      <c r="R102" s="937"/>
      <c r="S102" s="938"/>
      <c r="T102" s="463"/>
      <c r="U102" s="68">
        <f t="shared" si="3"/>
        <v>0</v>
      </c>
      <c r="V102" s="293"/>
    </row>
    <row r="103" spans="1:182" ht="27.95" customHeight="1" x14ac:dyDescent="0.2">
      <c r="A103" s="485"/>
      <c r="B103" s="348" t="s">
        <v>594</v>
      </c>
      <c r="C103" s="155" t="s">
        <v>203</v>
      </c>
      <c r="D103" s="937"/>
      <c r="E103" s="939"/>
      <c r="F103" s="937"/>
      <c r="G103" s="939"/>
      <c r="H103" s="937"/>
      <c r="I103" s="939"/>
      <c r="J103" s="937"/>
      <c r="K103" s="939"/>
      <c r="L103" s="937"/>
      <c r="M103" s="939"/>
      <c r="N103" s="937"/>
      <c r="O103" s="939"/>
      <c r="P103" s="937"/>
      <c r="Q103" s="939"/>
      <c r="R103" s="937"/>
      <c r="S103" s="938"/>
      <c r="T103" s="463"/>
      <c r="U103" s="68">
        <f t="shared" si="3"/>
        <v>0</v>
      </c>
      <c r="V103" s="293"/>
    </row>
    <row r="104" spans="1:182" ht="45" customHeight="1" x14ac:dyDescent="0.2">
      <c r="A104" s="485"/>
      <c r="B104" s="348" t="s">
        <v>204</v>
      </c>
      <c r="C104" s="144" t="s">
        <v>205</v>
      </c>
      <c r="D104" s="937"/>
      <c r="E104" s="939"/>
      <c r="F104" s="937"/>
      <c r="G104" s="939"/>
      <c r="H104" s="937"/>
      <c r="I104" s="939"/>
      <c r="J104" s="937"/>
      <c r="K104" s="939"/>
      <c r="L104" s="937"/>
      <c r="M104" s="939"/>
      <c r="N104" s="937"/>
      <c r="O104" s="939"/>
      <c r="P104" s="937"/>
      <c r="Q104" s="939"/>
      <c r="R104" s="937"/>
      <c r="S104" s="938"/>
      <c r="T104" s="463"/>
      <c r="U104" s="68">
        <f t="shared" si="3"/>
        <v>0</v>
      </c>
      <c r="V104" s="293"/>
    </row>
    <row r="105" spans="1:182" s="5" customFormat="1" ht="45" customHeight="1" x14ac:dyDescent="0.2">
      <c r="A105" s="485"/>
      <c r="B105" s="348" t="s">
        <v>206</v>
      </c>
      <c r="C105" s="144" t="s">
        <v>444</v>
      </c>
      <c r="D105" s="937"/>
      <c r="E105" s="939"/>
      <c r="F105" s="937"/>
      <c r="G105" s="939"/>
      <c r="H105" s="937"/>
      <c r="I105" s="939"/>
      <c r="J105" s="937"/>
      <c r="K105" s="939"/>
      <c r="L105" s="937"/>
      <c r="M105" s="939"/>
      <c r="N105" s="937"/>
      <c r="O105" s="939"/>
      <c r="P105" s="937"/>
      <c r="Q105" s="939"/>
      <c r="R105" s="937"/>
      <c r="S105" s="938"/>
      <c r="T105" s="463"/>
      <c r="U105" s="68">
        <f t="shared" si="3"/>
        <v>0</v>
      </c>
      <c r="V105" s="2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c r="BM105" s="93"/>
      <c r="BN105" s="93"/>
      <c r="BO105" s="93"/>
      <c r="BP105" s="93"/>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c r="EB105" s="93"/>
      <c r="EC105" s="93"/>
      <c r="ED105" s="93"/>
      <c r="EE105" s="93"/>
      <c r="EF105" s="93"/>
      <c r="EG105" s="93"/>
      <c r="EH105" s="93"/>
      <c r="EI105" s="93"/>
      <c r="EJ105" s="93"/>
      <c r="EK105" s="93"/>
      <c r="EL105" s="93"/>
      <c r="EM105" s="93"/>
      <c r="EN105" s="93"/>
      <c r="EO105" s="93"/>
      <c r="EP105" s="93"/>
      <c r="EQ105" s="93"/>
      <c r="ER105" s="93"/>
      <c r="ES105" s="93"/>
      <c r="ET105" s="93"/>
      <c r="EU105" s="93"/>
      <c r="EV105" s="93"/>
      <c r="EW105" s="93"/>
      <c r="EX105" s="93"/>
      <c r="EY105" s="93"/>
      <c r="EZ105" s="93"/>
      <c r="FA105" s="93"/>
      <c r="FB105" s="93"/>
      <c r="FC105" s="93"/>
      <c r="FD105" s="93"/>
      <c r="FE105" s="93"/>
      <c r="FF105" s="93"/>
      <c r="FG105" s="93"/>
      <c r="FH105" s="93"/>
      <c r="FI105" s="93"/>
      <c r="FJ105" s="93"/>
      <c r="FK105" s="93"/>
      <c r="FL105" s="93"/>
      <c r="FM105" s="93"/>
      <c r="FN105" s="93"/>
      <c r="FO105" s="93"/>
      <c r="FP105" s="93"/>
      <c r="FQ105" s="93"/>
      <c r="FR105" s="93"/>
      <c r="FS105" s="93"/>
      <c r="FT105" s="93"/>
      <c r="FU105" s="93"/>
      <c r="FV105" s="93"/>
      <c r="FW105" s="93"/>
      <c r="FX105" s="93"/>
      <c r="FY105" s="93"/>
      <c r="FZ105" s="93"/>
    </row>
    <row r="106" spans="1:182" ht="27.95" customHeight="1" thickBot="1" x14ac:dyDescent="0.25">
      <c r="A106" s="485"/>
      <c r="B106" s="348" t="s">
        <v>207</v>
      </c>
      <c r="C106" s="151" t="s">
        <v>208</v>
      </c>
      <c r="D106" s="937"/>
      <c r="E106" s="939"/>
      <c r="F106" s="937"/>
      <c r="G106" s="939"/>
      <c r="H106" s="937"/>
      <c r="I106" s="939"/>
      <c r="J106" s="937"/>
      <c r="K106" s="939"/>
      <c r="L106" s="937"/>
      <c r="M106" s="939"/>
      <c r="N106" s="937"/>
      <c r="O106" s="939"/>
      <c r="P106" s="937"/>
      <c r="Q106" s="939"/>
      <c r="R106" s="937"/>
      <c r="S106" s="938"/>
      <c r="T106" s="463"/>
      <c r="U106" s="68">
        <f t="shared" si="3"/>
        <v>0</v>
      </c>
      <c r="V106" s="293"/>
    </row>
    <row r="107" spans="1:182" ht="30" customHeight="1" thickBot="1" x14ac:dyDescent="0.25">
      <c r="A107" s="485"/>
      <c r="B107" s="333" t="s">
        <v>349</v>
      </c>
      <c r="C107" s="594" t="s">
        <v>505</v>
      </c>
      <c r="D107" s="27" t="s">
        <v>228</v>
      </c>
      <c r="E107" s="37"/>
      <c r="F107" s="38" t="s">
        <v>228</v>
      </c>
      <c r="G107" s="37"/>
      <c r="H107" s="38" t="s">
        <v>228</v>
      </c>
      <c r="I107" s="37"/>
      <c r="J107" s="38" t="s">
        <v>228</v>
      </c>
      <c r="K107" s="39"/>
      <c r="L107" s="27" t="s">
        <v>228</v>
      </c>
      <c r="M107" s="37"/>
      <c r="N107" s="38" t="s">
        <v>228</v>
      </c>
      <c r="O107" s="37"/>
      <c r="P107" s="39" t="s">
        <v>228</v>
      </c>
      <c r="Q107" s="37"/>
      <c r="R107" s="27" t="s">
        <v>228</v>
      </c>
      <c r="S107" s="53"/>
      <c r="T107" s="493"/>
    </row>
    <row r="108" spans="1:182" ht="45" customHeight="1" x14ac:dyDescent="0.2">
      <c r="A108" s="485"/>
      <c r="B108" s="312" t="s">
        <v>660</v>
      </c>
      <c r="C108" s="146" t="s">
        <v>1679</v>
      </c>
      <c r="D108" s="943"/>
      <c r="E108" s="944"/>
      <c r="F108" s="943"/>
      <c r="G108" s="944"/>
      <c r="H108" s="943"/>
      <c r="I108" s="944"/>
      <c r="J108" s="943"/>
      <c r="K108" s="944"/>
      <c r="L108" s="943"/>
      <c r="M108" s="944"/>
      <c r="N108" s="943"/>
      <c r="O108" s="944"/>
      <c r="P108" s="943"/>
      <c r="Q108" s="944"/>
      <c r="R108" s="943"/>
      <c r="S108" s="952"/>
      <c r="T108" s="463"/>
      <c r="U108" s="68">
        <f>COUNTIF(D108:S108,"a")+COUNTIF(D108:S108,"s")</f>
        <v>0</v>
      </c>
      <c r="V108" s="293"/>
    </row>
    <row r="109" spans="1:182" ht="27.95" customHeight="1" thickBot="1" x14ac:dyDescent="0.25">
      <c r="A109" s="485"/>
      <c r="B109" s="322" t="s">
        <v>735</v>
      </c>
      <c r="C109" s="149" t="s">
        <v>1233</v>
      </c>
      <c r="D109" s="937"/>
      <c r="E109" s="939"/>
      <c r="F109" s="937"/>
      <c r="G109" s="939"/>
      <c r="H109" s="937"/>
      <c r="I109" s="939"/>
      <c r="J109" s="937"/>
      <c r="K109" s="939"/>
      <c r="L109" s="937"/>
      <c r="M109" s="939"/>
      <c r="N109" s="937"/>
      <c r="O109" s="939"/>
      <c r="P109" s="937"/>
      <c r="Q109" s="939"/>
      <c r="R109" s="937"/>
      <c r="S109" s="938"/>
      <c r="T109" s="463"/>
      <c r="U109" s="68">
        <f>COUNTIF(D109:S109,"a")+COUNTIF(D109:S109,"s")</f>
        <v>0</v>
      </c>
      <c r="V109" s="293"/>
    </row>
    <row r="110" spans="1:182" ht="30" customHeight="1" thickBot="1" x14ac:dyDescent="0.5">
      <c r="A110" s="485"/>
      <c r="B110" s="414">
        <v>400</v>
      </c>
      <c r="C110" s="152" t="s">
        <v>669</v>
      </c>
      <c r="D110" s="62" t="s">
        <v>228</v>
      </c>
      <c r="E110" s="97"/>
      <c r="F110" s="63"/>
      <c r="G110" s="96"/>
      <c r="H110" s="62"/>
      <c r="I110" s="97"/>
      <c r="J110" s="63"/>
      <c r="K110" s="96"/>
      <c r="L110" s="62"/>
      <c r="M110" s="97"/>
      <c r="N110" s="63"/>
      <c r="O110" s="97"/>
      <c r="P110" s="65"/>
      <c r="Q110" s="66"/>
      <c r="R110" s="62"/>
      <c r="S110" s="101"/>
      <c r="T110" s="493"/>
    </row>
    <row r="111" spans="1:182" ht="67.7" customHeight="1" thickBot="1" x14ac:dyDescent="0.25">
      <c r="A111" s="464"/>
      <c r="B111" s="495">
        <v>400.2</v>
      </c>
      <c r="C111" s="496" t="s">
        <v>1073</v>
      </c>
      <c r="D111" s="940"/>
      <c r="E111" s="942"/>
      <c r="F111" s="940"/>
      <c r="G111" s="942"/>
      <c r="H111" s="940"/>
      <c r="I111" s="942"/>
      <c r="J111" s="940"/>
      <c r="K111" s="942"/>
      <c r="L111" s="940"/>
      <c r="M111" s="942"/>
      <c r="N111" s="940"/>
      <c r="O111" s="942"/>
      <c r="P111" s="940"/>
      <c r="Q111" s="942"/>
      <c r="R111" s="940"/>
      <c r="S111" s="941"/>
      <c r="T111" s="489"/>
      <c r="U111" s="68">
        <f>COUNTIF(D111:S111,"a")+COUNTIF(D111:S111,"s")</f>
        <v>0</v>
      </c>
      <c r="V111" s="293"/>
    </row>
    <row r="112" spans="1:182" s="68" customFormat="1" x14ac:dyDescent="0.2">
      <c r="B112" s="112"/>
      <c r="C112" s="93"/>
    </row>
    <row r="113" spans="2:3" s="68" customFormat="1" x14ac:dyDescent="0.2">
      <c r="B113" s="112"/>
      <c r="C113" s="93"/>
    </row>
    <row r="114" spans="2:3" s="68" customFormat="1" x14ac:dyDescent="0.2">
      <c r="B114" s="112"/>
      <c r="C114" s="93"/>
    </row>
    <row r="115" spans="2:3" s="68" customFormat="1" x14ac:dyDescent="0.2">
      <c r="B115" s="112"/>
      <c r="C115" s="93"/>
    </row>
    <row r="116" spans="2:3" s="68" customFormat="1" x14ac:dyDescent="0.2">
      <c r="B116" s="112"/>
      <c r="C116" s="93"/>
    </row>
    <row r="117" spans="2:3" s="68" customFormat="1" x14ac:dyDescent="0.2">
      <c r="B117" s="112"/>
      <c r="C117" s="93"/>
    </row>
    <row r="118" spans="2:3" s="68" customFormat="1" x14ac:dyDescent="0.2">
      <c r="B118" s="112"/>
      <c r="C118" s="93"/>
    </row>
    <row r="119" spans="2:3" s="68" customFormat="1" x14ac:dyDescent="0.2">
      <c r="B119" s="112"/>
      <c r="C119" s="93"/>
    </row>
    <row r="120" spans="2:3" s="68" customFormat="1" x14ac:dyDescent="0.2">
      <c r="B120" s="112"/>
      <c r="C120" s="93"/>
    </row>
    <row r="121" spans="2:3" s="68" customFormat="1" x14ac:dyDescent="0.2">
      <c r="B121" s="112"/>
      <c r="C121" s="93"/>
    </row>
    <row r="122" spans="2:3" s="68" customFormat="1" x14ac:dyDescent="0.2">
      <c r="B122" s="112"/>
      <c r="C122" s="93"/>
    </row>
    <row r="123" spans="2:3" s="68" customFormat="1" x14ac:dyDescent="0.2">
      <c r="B123" s="112"/>
      <c r="C123" s="93"/>
    </row>
    <row r="124" spans="2:3" s="68" customFormat="1" x14ac:dyDescent="0.2">
      <c r="B124" s="112"/>
      <c r="C124" s="93"/>
    </row>
    <row r="125" spans="2:3" s="68" customFormat="1" x14ac:dyDescent="0.2">
      <c r="B125" s="112"/>
      <c r="C125" s="93"/>
    </row>
    <row r="126" spans="2:3" s="68" customFormat="1" x14ac:dyDescent="0.2">
      <c r="B126" s="112"/>
      <c r="C126" s="93"/>
    </row>
    <row r="127" spans="2:3" s="68" customFormat="1" x14ac:dyDescent="0.2">
      <c r="B127" s="112"/>
      <c r="C127" s="93"/>
    </row>
    <row r="128" spans="2:3" s="68" customFormat="1" x14ac:dyDescent="0.2">
      <c r="B128" s="112"/>
      <c r="C128" s="93"/>
    </row>
    <row r="129" spans="2:3" s="68" customFormat="1" x14ac:dyDescent="0.2">
      <c r="B129" s="112"/>
      <c r="C129" s="93"/>
    </row>
    <row r="130" spans="2:3" s="68" customFormat="1" x14ac:dyDescent="0.2">
      <c r="B130" s="112"/>
      <c r="C130" s="93"/>
    </row>
    <row r="131" spans="2:3" s="68" customFormat="1" x14ac:dyDescent="0.2">
      <c r="B131" s="112"/>
      <c r="C131" s="93"/>
    </row>
    <row r="132" spans="2:3" s="68" customFormat="1" x14ac:dyDescent="0.2">
      <c r="B132" s="112"/>
      <c r="C132" s="93"/>
    </row>
    <row r="133" spans="2:3" s="68" customFormat="1" x14ac:dyDescent="0.2">
      <c r="B133" s="112"/>
      <c r="C133" s="93"/>
    </row>
    <row r="134" spans="2:3" s="68" customFormat="1" x14ac:dyDescent="0.2">
      <c r="B134" s="112"/>
      <c r="C134" s="93"/>
    </row>
    <row r="135" spans="2:3" s="68" customFormat="1" x14ac:dyDescent="0.2">
      <c r="B135" s="112"/>
      <c r="C135" s="93"/>
    </row>
    <row r="136" spans="2:3" s="68" customFormat="1" x14ac:dyDescent="0.2">
      <c r="B136" s="112"/>
      <c r="C136" s="93"/>
    </row>
    <row r="137" spans="2:3" s="68" customFormat="1" x14ac:dyDescent="0.2">
      <c r="B137" s="112"/>
      <c r="C137" s="93"/>
    </row>
    <row r="138" spans="2:3" s="68" customFormat="1" x14ac:dyDescent="0.2">
      <c r="B138" s="112"/>
      <c r="C138" s="93"/>
    </row>
    <row r="139" spans="2:3" s="68" customFormat="1" x14ac:dyDescent="0.2">
      <c r="B139" s="112"/>
      <c r="C139" s="93"/>
    </row>
    <row r="140" spans="2:3" s="68" customFormat="1" x14ac:dyDescent="0.2">
      <c r="B140" s="112"/>
      <c r="C140" s="93"/>
    </row>
    <row r="141" spans="2:3" s="68" customFormat="1" x14ac:dyDescent="0.2">
      <c r="B141" s="112"/>
      <c r="C141" s="93"/>
    </row>
    <row r="142" spans="2:3" s="68" customFormat="1" x14ac:dyDescent="0.2">
      <c r="B142" s="112"/>
      <c r="C142" s="93"/>
    </row>
    <row r="143" spans="2:3" s="68" customFormat="1" x14ac:dyDescent="0.2">
      <c r="B143" s="112"/>
      <c r="C143" s="93"/>
    </row>
    <row r="144" spans="2:3" s="68" customFormat="1" x14ac:dyDescent="0.2">
      <c r="B144" s="112"/>
      <c r="C144" s="93"/>
    </row>
    <row r="145" spans="2:3" s="68" customFormat="1" x14ac:dyDescent="0.2">
      <c r="B145" s="112"/>
      <c r="C145" s="93"/>
    </row>
    <row r="146" spans="2:3" s="68" customFormat="1" x14ac:dyDescent="0.2">
      <c r="B146" s="112"/>
      <c r="C146" s="93"/>
    </row>
    <row r="147" spans="2:3" s="68" customFormat="1" x14ac:dyDescent="0.2">
      <c r="B147" s="112"/>
      <c r="C147" s="93"/>
    </row>
    <row r="148" spans="2:3" s="68" customFormat="1" x14ac:dyDescent="0.2">
      <c r="B148" s="112"/>
      <c r="C148" s="93"/>
    </row>
    <row r="149" spans="2:3" s="68" customFormat="1" x14ac:dyDescent="0.2">
      <c r="B149" s="112"/>
      <c r="C149" s="93"/>
    </row>
    <row r="150" spans="2:3" s="68" customFormat="1" x14ac:dyDescent="0.2">
      <c r="B150" s="112"/>
      <c r="C150" s="93"/>
    </row>
    <row r="151" spans="2:3" s="68" customFormat="1" x14ac:dyDescent="0.2">
      <c r="B151" s="112"/>
      <c r="C151" s="93"/>
    </row>
    <row r="152" spans="2:3" s="68" customFormat="1" x14ac:dyDescent="0.2">
      <c r="B152" s="112"/>
      <c r="C152" s="93"/>
    </row>
    <row r="153" spans="2:3" s="68" customFormat="1" x14ac:dyDescent="0.2">
      <c r="B153" s="112"/>
      <c r="C153" s="93"/>
    </row>
    <row r="154" spans="2:3" s="68" customFormat="1" x14ac:dyDescent="0.2">
      <c r="B154" s="112"/>
      <c r="C154" s="93"/>
    </row>
    <row r="155" spans="2:3" s="68" customFormat="1" x14ac:dyDescent="0.2">
      <c r="B155" s="112"/>
      <c r="C155" s="93"/>
    </row>
    <row r="156" spans="2:3" s="68" customFormat="1" x14ac:dyDescent="0.2">
      <c r="B156" s="112"/>
      <c r="C156" s="93"/>
    </row>
    <row r="157" spans="2:3" s="68" customFormat="1" x14ac:dyDescent="0.2">
      <c r="B157" s="112"/>
      <c r="C157" s="93"/>
    </row>
    <row r="158" spans="2:3" s="68" customFormat="1" x14ac:dyDescent="0.2">
      <c r="B158" s="112"/>
      <c r="C158" s="93"/>
    </row>
    <row r="159" spans="2:3" s="68" customFormat="1" x14ac:dyDescent="0.2">
      <c r="B159" s="112"/>
      <c r="C159" s="93"/>
    </row>
    <row r="160" spans="2:3" s="68" customFormat="1" x14ac:dyDescent="0.2">
      <c r="B160" s="112"/>
      <c r="C160" s="93"/>
    </row>
    <row r="161" spans="2:3" s="68" customFormat="1" x14ac:dyDescent="0.2">
      <c r="B161" s="112"/>
      <c r="C161" s="93"/>
    </row>
    <row r="162" spans="2:3" s="68" customFormat="1" x14ac:dyDescent="0.2">
      <c r="B162" s="112"/>
      <c r="C162" s="93"/>
    </row>
    <row r="163" spans="2:3" s="68" customFormat="1" x14ac:dyDescent="0.2">
      <c r="B163" s="112"/>
      <c r="C163" s="93"/>
    </row>
    <row r="164" spans="2:3" s="68" customFormat="1" x14ac:dyDescent="0.2">
      <c r="B164" s="112"/>
      <c r="C164" s="93"/>
    </row>
    <row r="165" spans="2:3" s="68" customFormat="1" x14ac:dyDescent="0.2">
      <c r="B165" s="112"/>
      <c r="C165" s="93"/>
    </row>
    <row r="166" spans="2:3" s="68" customFormat="1" x14ac:dyDescent="0.2">
      <c r="B166" s="112"/>
      <c r="C166" s="93"/>
    </row>
    <row r="167" spans="2:3" s="68" customFormat="1" x14ac:dyDescent="0.2">
      <c r="B167" s="112"/>
      <c r="C167" s="93"/>
    </row>
    <row r="168" spans="2:3" s="68" customFormat="1" x14ac:dyDescent="0.2">
      <c r="B168" s="112"/>
      <c r="C168" s="93"/>
    </row>
    <row r="169" spans="2:3" s="68" customFormat="1" x14ac:dyDescent="0.2">
      <c r="B169" s="112"/>
      <c r="C169" s="93"/>
    </row>
    <row r="170" spans="2:3" s="68" customFormat="1" x14ac:dyDescent="0.2">
      <c r="B170" s="112"/>
      <c r="C170" s="93"/>
    </row>
    <row r="171" spans="2:3" s="68" customFormat="1" x14ac:dyDescent="0.2">
      <c r="B171" s="112"/>
      <c r="C171" s="93"/>
    </row>
    <row r="172" spans="2:3" s="68" customFormat="1" x14ac:dyDescent="0.2">
      <c r="B172" s="112"/>
      <c r="C172" s="93"/>
    </row>
    <row r="173" spans="2:3" s="68" customFormat="1" x14ac:dyDescent="0.2">
      <c r="B173" s="112"/>
      <c r="C173" s="93"/>
    </row>
    <row r="174" spans="2:3" s="68" customFormat="1" x14ac:dyDescent="0.2">
      <c r="B174" s="112"/>
      <c r="C174" s="93"/>
    </row>
    <row r="175" spans="2:3" s="68" customFormat="1" x14ac:dyDescent="0.2">
      <c r="B175" s="112"/>
      <c r="C175" s="93"/>
    </row>
    <row r="176" spans="2:3" s="68" customFormat="1" x14ac:dyDescent="0.2">
      <c r="B176" s="112"/>
      <c r="C176" s="93"/>
    </row>
    <row r="177" spans="1:20" s="68" customFormat="1" x14ac:dyDescent="0.2">
      <c r="B177" s="112"/>
      <c r="C177" s="93"/>
    </row>
    <row r="178" spans="1:20" s="68" customFormat="1" x14ac:dyDescent="0.2">
      <c r="B178" s="112"/>
      <c r="C178" s="93"/>
    </row>
    <row r="179" spans="1:20" s="68" customFormat="1" x14ac:dyDescent="0.2">
      <c r="B179" s="112"/>
      <c r="C179" s="93"/>
    </row>
    <row r="180" spans="1:20" s="68" customFormat="1" x14ac:dyDescent="0.2">
      <c r="B180" s="112"/>
      <c r="C180" s="93"/>
    </row>
    <row r="181" spans="1:20" s="68" customFormat="1" x14ac:dyDescent="0.2">
      <c r="B181" s="112"/>
      <c r="C181" s="93"/>
    </row>
    <row r="182" spans="1:20" s="68" customFormat="1" x14ac:dyDescent="0.2">
      <c r="B182" s="112"/>
      <c r="C182" s="93"/>
    </row>
    <row r="183" spans="1:20" s="68" customFormat="1" x14ac:dyDescent="0.2">
      <c r="B183" s="112"/>
      <c r="C183" s="93"/>
    </row>
    <row r="184" spans="1:20" s="68" customFormat="1" x14ac:dyDescent="0.2">
      <c r="B184" s="112"/>
      <c r="C184" s="93"/>
    </row>
    <row r="185" spans="1:20" s="68" customFormat="1" x14ac:dyDescent="0.2">
      <c r="B185" s="112"/>
      <c r="C185" s="93"/>
    </row>
    <row r="186" spans="1:20" s="68" customFormat="1" x14ac:dyDescent="0.2">
      <c r="B186" s="112"/>
      <c r="C186" s="93"/>
    </row>
    <row r="187" spans="1:20" s="68" customFormat="1" x14ac:dyDescent="0.2">
      <c r="B187" s="112"/>
      <c r="C187" s="93"/>
    </row>
    <row r="188" spans="1:20" s="68" customFormat="1" x14ac:dyDescent="0.2">
      <c r="B188" s="112"/>
      <c r="C188" s="93"/>
    </row>
    <row r="189" spans="1:20" s="68" customFormat="1" x14ac:dyDescent="0.2">
      <c r="B189" s="112"/>
      <c r="C189" s="93"/>
    </row>
    <row r="190" spans="1:20" s="68" customFormat="1" x14ac:dyDescent="0.2">
      <c r="B190" s="112"/>
      <c r="C190" s="93"/>
    </row>
    <row r="191" spans="1:20" x14ac:dyDescent="0.2">
      <c r="A191" s="68"/>
      <c r="B191" s="112"/>
      <c r="C191" s="93"/>
      <c r="D191" s="68"/>
      <c r="E191" s="68"/>
      <c r="F191" s="68"/>
      <c r="G191" s="68"/>
      <c r="H191" s="68"/>
      <c r="I191" s="68"/>
      <c r="J191" s="68"/>
      <c r="K191" s="68"/>
      <c r="L191" s="68"/>
      <c r="M191" s="68"/>
      <c r="N191" s="68"/>
      <c r="O191" s="68"/>
      <c r="P191" s="68"/>
      <c r="Q191" s="68"/>
      <c r="R191" s="68"/>
      <c r="S191" s="68"/>
      <c r="T191" s="68"/>
    </row>
    <row r="192" spans="1:20" x14ac:dyDescent="0.2">
      <c r="A192" s="68"/>
      <c r="B192" s="112"/>
      <c r="C192" s="93"/>
      <c r="D192" s="68"/>
      <c r="E192" s="68"/>
      <c r="F192" s="68"/>
      <c r="G192" s="68"/>
      <c r="H192" s="68"/>
      <c r="I192" s="68"/>
      <c r="J192" s="68"/>
      <c r="K192" s="68"/>
      <c r="L192" s="68"/>
      <c r="M192" s="68"/>
      <c r="N192" s="68"/>
      <c r="O192" s="68"/>
      <c r="P192" s="68"/>
      <c r="Q192" s="68"/>
      <c r="R192" s="68"/>
      <c r="S192" s="68"/>
      <c r="T192" s="68"/>
    </row>
    <row r="193" spans="1:20" x14ac:dyDescent="0.2">
      <c r="A193" s="68"/>
      <c r="B193" s="112"/>
      <c r="C193" s="93"/>
      <c r="D193" s="68"/>
      <c r="E193" s="68"/>
      <c r="F193" s="68"/>
      <c r="G193" s="68"/>
      <c r="H193" s="68"/>
      <c r="I193" s="68"/>
      <c r="J193" s="68"/>
      <c r="K193" s="68"/>
      <c r="L193" s="68"/>
      <c r="M193" s="68"/>
      <c r="N193" s="68"/>
      <c r="O193" s="68"/>
      <c r="P193" s="68"/>
      <c r="Q193" s="68"/>
      <c r="R193" s="68"/>
      <c r="S193" s="68"/>
      <c r="T193" s="68"/>
    </row>
    <row r="194" spans="1:20" x14ac:dyDescent="0.2">
      <c r="A194" s="68"/>
      <c r="B194" s="112"/>
      <c r="C194" s="93"/>
      <c r="D194" s="68"/>
      <c r="E194" s="68"/>
      <c r="F194" s="68"/>
      <c r="G194" s="68"/>
      <c r="H194" s="68"/>
      <c r="I194" s="68"/>
      <c r="J194" s="68"/>
      <c r="K194" s="68"/>
      <c r="L194" s="68"/>
      <c r="M194" s="68"/>
      <c r="N194" s="68"/>
      <c r="O194" s="68"/>
      <c r="P194" s="68"/>
      <c r="Q194" s="68"/>
      <c r="R194" s="68"/>
      <c r="S194" s="68"/>
      <c r="T194" s="68"/>
    </row>
    <row r="195" spans="1:20" x14ac:dyDescent="0.2">
      <c r="A195" s="68"/>
      <c r="B195" s="112"/>
      <c r="C195" s="93"/>
      <c r="D195" s="68"/>
      <c r="E195" s="68"/>
      <c r="F195" s="68"/>
      <c r="G195" s="68"/>
      <c r="H195" s="68"/>
      <c r="I195" s="68"/>
      <c r="J195" s="68"/>
      <c r="K195" s="68"/>
      <c r="L195" s="68"/>
      <c r="M195" s="68"/>
      <c r="N195" s="68"/>
      <c r="O195" s="68"/>
      <c r="P195" s="68"/>
      <c r="Q195" s="68"/>
      <c r="R195" s="68"/>
      <c r="S195" s="68"/>
      <c r="T195" s="68"/>
    </row>
    <row r="196" spans="1:20" x14ac:dyDescent="0.2">
      <c r="A196" s="68"/>
      <c r="B196" s="112"/>
      <c r="C196" s="93"/>
      <c r="D196" s="68"/>
      <c r="E196" s="68"/>
      <c r="F196" s="68"/>
      <c r="G196" s="68"/>
      <c r="H196" s="68"/>
      <c r="I196" s="68"/>
      <c r="J196" s="68"/>
      <c r="K196" s="68"/>
      <c r="L196" s="68"/>
      <c r="M196" s="68"/>
      <c r="N196" s="68"/>
      <c r="O196" s="68"/>
      <c r="P196" s="68"/>
      <c r="Q196" s="68"/>
      <c r="R196" s="68"/>
      <c r="S196" s="68"/>
      <c r="T196" s="68"/>
    </row>
    <row r="197" spans="1:20" x14ac:dyDescent="0.2">
      <c r="A197" s="68"/>
      <c r="B197" s="112"/>
      <c r="C197" s="93"/>
      <c r="D197" s="68"/>
      <c r="E197" s="68"/>
      <c r="F197" s="68"/>
      <c r="G197" s="68"/>
      <c r="H197" s="68"/>
      <c r="I197" s="68"/>
      <c r="J197" s="68"/>
      <c r="K197" s="68"/>
      <c r="L197" s="68"/>
      <c r="M197" s="68"/>
      <c r="N197" s="68"/>
      <c r="O197" s="68"/>
      <c r="P197" s="68"/>
      <c r="Q197" s="68"/>
      <c r="R197" s="68"/>
      <c r="S197" s="68"/>
      <c r="T197" s="68"/>
    </row>
    <row r="198" spans="1:20" x14ac:dyDescent="0.2">
      <c r="A198" s="68"/>
      <c r="B198" s="112"/>
      <c r="C198" s="93"/>
      <c r="D198" s="68"/>
      <c r="E198" s="68"/>
      <c r="F198" s="68"/>
      <c r="G198" s="68"/>
      <c r="H198" s="68"/>
      <c r="I198" s="68"/>
      <c r="J198" s="68"/>
      <c r="K198" s="68"/>
      <c r="L198" s="68"/>
      <c r="M198" s="68"/>
      <c r="N198" s="68"/>
      <c r="O198" s="68"/>
      <c r="P198" s="68"/>
      <c r="Q198" s="68"/>
      <c r="R198" s="68"/>
      <c r="S198" s="68"/>
      <c r="T198" s="68"/>
    </row>
    <row r="199" spans="1:20" x14ac:dyDescent="0.2">
      <c r="A199" s="68"/>
      <c r="B199" s="112"/>
      <c r="C199" s="93"/>
      <c r="D199" s="68"/>
      <c r="E199" s="68"/>
      <c r="F199" s="68"/>
      <c r="G199" s="68"/>
      <c r="H199" s="68"/>
      <c r="I199" s="68"/>
      <c r="J199" s="68"/>
      <c r="K199" s="68"/>
      <c r="L199" s="68"/>
      <c r="M199" s="68"/>
      <c r="N199" s="68"/>
      <c r="O199" s="68"/>
      <c r="P199" s="68"/>
      <c r="Q199" s="68"/>
      <c r="R199" s="68"/>
      <c r="S199" s="68"/>
      <c r="T199" s="68"/>
    </row>
    <row r="200" spans="1:20" x14ac:dyDescent="0.2">
      <c r="A200" s="68"/>
      <c r="B200" s="112"/>
      <c r="C200" s="93"/>
      <c r="D200" s="68"/>
      <c r="E200" s="68"/>
      <c r="F200" s="68"/>
      <c r="G200" s="68"/>
      <c r="H200" s="68"/>
      <c r="I200" s="68"/>
      <c r="J200" s="68"/>
      <c r="K200" s="68"/>
      <c r="L200" s="68"/>
      <c r="M200" s="68"/>
      <c r="N200" s="68"/>
      <c r="O200" s="68"/>
      <c r="P200" s="68"/>
      <c r="Q200" s="68"/>
      <c r="R200" s="68"/>
      <c r="S200" s="68"/>
      <c r="T200" s="68"/>
    </row>
    <row r="201" spans="1:20" x14ac:dyDescent="0.2">
      <c r="A201" s="68"/>
      <c r="B201" s="112"/>
      <c r="C201" s="93"/>
      <c r="D201" s="68"/>
      <c r="E201" s="68"/>
      <c r="F201" s="68"/>
      <c r="G201" s="68"/>
      <c r="H201" s="68"/>
      <c r="I201" s="68"/>
      <c r="J201" s="68"/>
      <c r="K201" s="68"/>
      <c r="L201" s="68"/>
      <c r="M201" s="68"/>
      <c r="N201" s="68"/>
      <c r="O201" s="68"/>
      <c r="P201" s="68"/>
      <c r="Q201" s="68"/>
      <c r="R201" s="68"/>
      <c r="S201" s="68"/>
      <c r="T201" s="68"/>
    </row>
    <row r="202" spans="1:20" x14ac:dyDescent="0.2">
      <c r="A202" s="68"/>
      <c r="B202" s="112"/>
      <c r="C202" s="93"/>
      <c r="D202" s="68"/>
      <c r="E202" s="68"/>
      <c r="F202" s="68"/>
      <c r="G202" s="68"/>
      <c r="H202" s="68"/>
      <c r="I202" s="68"/>
      <c r="J202" s="68"/>
      <c r="K202" s="68"/>
      <c r="L202" s="68"/>
      <c r="M202" s="68"/>
      <c r="N202" s="68"/>
      <c r="O202" s="68"/>
      <c r="P202" s="68"/>
      <c r="Q202" s="68"/>
      <c r="R202" s="68"/>
      <c r="S202" s="68"/>
      <c r="T202" s="68"/>
    </row>
    <row r="203" spans="1:20" x14ac:dyDescent="0.2">
      <c r="A203" s="68"/>
      <c r="B203" s="112"/>
      <c r="C203" s="93"/>
      <c r="D203" s="68"/>
      <c r="E203" s="68"/>
      <c r="F203" s="68"/>
      <c r="G203" s="68"/>
      <c r="H203" s="68"/>
      <c r="I203" s="68"/>
      <c r="J203" s="68"/>
      <c r="K203" s="68"/>
      <c r="L203" s="68"/>
      <c r="M203" s="68"/>
      <c r="N203" s="68"/>
      <c r="O203" s="68"/>
      <c r="P203" s="68"/>
      <c r="Q203" s="68"/>
      <c r="R203" s="68"/>
      <c r="S203" s="68"/>
      <c r="T203" s="68"/>
    </row>
    <row r="204" spans="1:20" x14ac:dyDescent="0.2">
      <c r="A204" s="68"/>
      <c r="B204" s="112"/>
      <c r="C204" s="93"/>
      <c r="D204" s="68"/>
      <c r="E204" s="68"/>
      <c r="F204" s="68"/>
      <c r="G204" s="68"/>
      <c r="H204" s="68"/>
      <c r="I204" s="68"/>
      <c r="J204" s="68"/>
      <c r="K204" s="68"/>
      <c r="L204" s="68"/>
      <c r="M204" s="68"/>
      <c r="N204" s="68"/>
      <c r="O204" s="68"/>
      <c r="P204" s="68"/>
      <c r="Q204" s="68"/>
      <c r="R204" s="68"/>
      <c r="S204" s="68"/>
      <c r="T204" s="68"/>
    </row>
    <row r="205" spans="1:20" x14ac:dyDescent="0.2">
      <c r="A205" s="68"/>
      <c r="B205" s="112"/>
      <c r="C205" s="93"/>
      <c r="D205" s="68"/>
      <c r="E205" s="68"/>
      <c r="F205" s="68"/>
      <c r="G205" s="68"/>
      <c r="H205" s="68"/>
      <c r="I205" s="68"/>
      <c r="J205" s="68"/>
      <c r="K205" s="68"/>
      <c r="L205" s="68"/>
      <c r="M205" s="68"/>
      <c r="N205" s="68"/>
      <c r="O205" s="68"/>
      <c r="P205" s="68"/>
      <c r="Q205" s="68"/>
      <c r="R205" s="68"/>
      <c r="S205" s="68"/>
      <c r="T205" s="68"/>
    </row>
    <row r="206" spans="1:20" x14ac:dyDescent="0.2">
      <c r="A206" s="68"/>
      <c r="B206" s="112"/>
      <c r="C206" s="93"/>
      <c r="D206" s="68"/>
      <c r="E206" s="68"/>
      <c r="F206" s="68"/>
      <c r="G206" s="68"/>
      <c r="H206" s="68"/>
      <c r="I206" s="68"/>
      <c r="J206" s="68"/>
      <c r="K206" s="68"/>
      <c r="L206" s="68"/>
      <c r="M206" s="68"/>
      <c r="N206" s="68"/>
      <c r="O206" s="68"/>
      <c r="P206" s="68"/>
      <c r="Q206" s="68"/>
      <c r="R206" s="68"/>
      <c r="S206" s="68"/>
      <c r="T206" s="68"/>
    </row>
    <row r="207" spans="1:20" x14ac:dyDescent="0.2">
      <c r="A207" s="68"/>
      <c r="B207" s="112"/>
      <c r="C207" s="93"/>
      <c r="D207" s="68"/>
      <c r="E207" s="68"/>
      <c r="F207" s="68"/>
      <c r="G207" s="68"/>
      <c r="H207" s="68"/>
      <c r="I207" s="68"/>
      <c r="J207" s="68"/>
      <c r="K207" s="68"/>
      <c r="L207" s="68"/>
      <c r="M207" s="68"/>
      <c r="N207" s="68"/>
      <c r="O207" s="68"/>
      <c r="P207" s="68"/>
      <c r="Q207" s="68"/>
      <c r="R207" s="68"/>
      <c r="S207" s="68"/>
      <c r="T207" s="68"/>
    </row>
    <row r="208" spans="1:20" x14ac:dyDescent="0.2">
      <c r="A208" s="68"/>
      <c r="B208" s="112"/>
      <c r="C208" s="93"/>
      <c r="D208" s="68"/>
      <c r="E208" s="68"/>
      <c r="F208" s="68"/>
      <c r="G208" s="68"/>
      <c r="H208" s="68"/>
      <c r="I208" s="68"/>
      <c r="J208" s="68"/>
      <c r="K208" s="68"/>
      <c r="L208" s="68"/>
      <c r="M208" s="68"/>
      <c r="N208" s="68"/>
      <c r="O208" s="68"/>
      <c r="P208" s="68"/>
      <c r="Q208" s="68"/>
      <c r="R208" s="68"/>
      <c r="S208" s="68"/>
      <c r="T208" s="68"/>
    </row>
    <row r="209" spans="1:20" x14ac:dyDescent="0.2">
      <c r="A209" s="68"/>
      <c r="B209" s="112"/>
      <c r="C209" s="93"/>
      <c r="D209" s="68"/>
      <c r="E209" s="68"/>
      <c r="F209" s="68"/>
      <c r="G209" s="68"/>
      <c r="H209" s="68"/>
      <c r="I209" s="68"/>
      <c r="J209" s="68"/>
      <c r="K209" s="68"/>
      <c r="L209" s="68"/>
      <c r="M209" s="68"/>
      <c r="N209" s="68"/>
      <c r="O209" s="68"/>
      <c r="P209" s="68"/>
      <c r="Q209" s="68"/>
      <c r="R209" s="68"/>
      <c r="S209" s="68"/>
      <c r="T209" s="68"/>
    </row>
    <row r="210" spans="1:20" x14ac:dyDescent="0.2">
      <c r="A210" s="68"/>
      <c r="B210" s="112"/>
      <c r="C210" s="93"/>
      <c r="D210" s="68"/>
      <c r="E210" s="68"/>
      <c r="F210" s="68"/>
      <c r="G210" s="68"/>
      <c r="H210" s="68"/>
      <c r="I210" s="68"/>
      <c r="J210" s="68"/>
      <c r="K210" s="68"/>
      <c r="L210" s="68"/>
      <c r="M210" s="68"/>
      <c r="N210" s="68"/>
      <c r="O210" s="68"/>
      <c r="P210" s="68"/>
      <c r="Q210" s="68"/>
      <c r="R210" s="68"/>
      <c r="S210" s="68"/>
      <c r="T210" s="68"/>
    </row>
    <row r="211" spans="1:20" x14ac:dyDescent="0.2">
      <c r="A211" s="68"/>
      <c r="B211" s="112"/>
      <c r="C211" s="93"/>
      <c r="D211" s="68"/>
      <c r="E211" s="68"/>
      <c r="F211" s="68"/>
      <c r="G211" s="68"/>
      <c r="H211" s="68"/>
      <c r="I211" s="68"/>
      <c r="J211" s="68"/>
      <c r="K211" s="68"/>
      <c r="L211" s="68"/>
      <c r="M211" s="68"/>
      <c r="N211" s="68"/>
      <c r="O211" s="68"/>
      <c r="P211" s="68"/>
      <c r="Q211" s="68"/>
      <c r="R211" s="68"/>
      <c r="S211" s="68"/>
      <c r="T211" s="68"/>
    </row>
    <row r="212" spans="1:20" x14ac:dyDescent="0.2">
      <c r="A212" s="68"/>
      <c r="B212" s="112"/>
      <c r="C212" s="93"/>
      <c r="D212" s="68"/>
      <c r="E212" s="68"/>
      <c r="F212" s="68"/>
      <c r="G212" s="68"/>
      <c r="H212" s="68"/>
      <c r="I212" s="68"/>
      <c r="J212" s="68"/>
      <c r="K212" s="68"/>
      <c r="L212" s="68"/>
      <c r="M212" s="68"/>
      <c r="N212" s="68"/>
      <c r="O212" s="68"/>
      <c r="P212" s="68"/>
      <c r="Q212" s="68"/>
      <c r="R212" s="68"/>
      <c r="S212" s="68"/>
      <c r="T212" s="68"/>
    </row>
    <row r="213" spans="1:20" x14ac:dyDescent="0.2">
      <c r="A213" s="68"/>
      <c r="B213" s="112"/>
      <c r="C213" s="93"/>
      <c r="D213" s="68"/>
      <c r="E213" s="68"/>
      <c r="F213" s="68"/>
      <c r="G213" s="68"/>
      <c r="H213" s="68"/>
      <c r="I213" s="68"/>
      <c r="J213" s="68"/>
      <c r="K213" s="68"/>
      <c r="L213" s="68"/>
      <c r="M213" s="68"/>
      <c r="N213" s="68"/>
      <c r="O213" s="68"/>
      <c r="P213" s="68"/>
      <c r="Q213" s="68"/>
      <c r="R213" s="68"/>
      <c r="S213" s="68"/>
      <c r="T213" s="68"/>
    </row>
    <row r="214" spans="1:20" x14ac:dyDescent="0.2">
      <c r="A214" s="68"/>
      <c r="B214" s="112"/>
      <c r="C214" s="93"/>
      <c r="D214" s="68"/>
      <c r="E214" s="68"/>
      <c r="F214" s="68"/>
      <c r="G214" s="68"/>
      <c r="H214" s="68"/>
      <c r="I214" s="68"/>
      <c r="J214" s="68"/>
      <c r="K214" s="68"/>
      <c r="L214" s="68"/>
      <c r="M214" s="68"/>
      <c r="N214" s="68"/>
      <c r="O214" s="68"/>
      <c r="P214" s="68"/>
      <c r="Q214" s="68"/>
      <c r="R214" s="68"/>
      <c r="S214" s="68"/>
      <c r="T214" s="68"/>
    </row>
    <row r="215" spans="1:20" x14ac:dyDescent="0.2">
      <c r="A215" s="68"/>
      <c r="B215" s="112"/>
      <c r="C215" s="93"/>
      <c r="D215" s="68"/>
      <c r="E215" s="68"/>
      <c r="F215" s="68"/>
      <c r="G215" s="68"/>
      <c r="H215" s="68"/>
      <c r="I215" s="68"/>
      <c r="J215" s="68"/>
      <c r="K215" s="68"/>
      <c r="L215" s="68"/>
      <c r="M215" s="68"/>
      <c r="N215" s="68"/>
      <c r="O215" s="68"/>
      <c r="P215" s="68"/>
      <c r="Q215" s="68"/>
      <c r="R215" s="68"/>
      <c r="S215" s="68"/>
      <c r="T215" s="68"/>
    </row>
    <row r="216" spans="1:20" x14ac:dyDescent="0.2">
      <c r="A216" s="68"/>
      <c r="B216" s="112"/>
      <c r="C216" s="93"/>
      <c r="D216" s="68"/>
      <c r="E216" s="68"/>
      <c r="F216" s="68"/>
      <c r="G216" s="68"/>
      <c r="H216" s="68"/>
      <c r="I216" s="68"/>
      <c r="J216" s="68"/>
      <c r="K216" s="68"/>
      <c r="L216" s="68"/>
      <c r="M216" s="68"/>
      <c r="N216" s="68"/>
      <c r="O216" s="68"/>
      <c r="P216" s="68"/>
      <c r="Q216" s="68"/>
      <c r="R216" s="68"/>
      <c r="S216" s="68"/>
      <c r="T216" s="68"/>
    </row>
    <row r="217" spans="1:20" x14ac:dyDescent="0.2">
      <c r="A217" s="68"/>
      <c r="B217" s="112"/>
      <c r="C217" s="93"/>
      <c r="D217" s="68"/>
      <c r="E217" s="68"/>
      <c r="F217" s="68"/>
      <c r="G217" s="68"/>
      <c r="H217" s="68"/>
      <c r="I217" s="68"/>
      <c r="J217" s="68"/>
      <c r="K217" s="68"/>
      <c r="L217" s="68"/>
      <c r="M217" s="68"/>
      <c r="N217" s="68"/>
      <c r="O217" s="68"/>
      <c r="P217" s="68"/>
      <c r="Q217" s="68"/>
      <c r="R217" s="68"/>
      <c r="S217" s="68"/>
      <c r="T217" s="68"/>
    </row>
    <row r="218" spans="1:20" x14ac:dyDescent="0.2">
      <c r="A218" s="68"/>
      <c r="B218" s="112"/>
      <c r="C218" s="93"/>
      <c r="D218" s="68"/>
      <c r="E218" s="68"/>
      <c r="F218" s="68"/>
      <c r="G218" s="68"/>
      <c r="H218" s="68"/>
      <c r="I218" s="68"/>
      <c r="J218" s="68"/>
      <c r="K218" s="68"/>
      <c r="L218" s="68"/>
      <c r="M218" s="68"/>
      <c r="N218" s="68"/>
      <c r="O218" s="68"/>
      <c r="P218" s="68"/>
      <c r="Q218" s="68"/>
      <c r="R218" s="68"/>
      <c r="S218" s="68"/>
      <c r="T218" s="68"/>
    </row>
    <row r="219" spans="1:20" x14ac:dyDescent="0.2">
      <c r="A219" s="68"/>
      <c r="B219" s="112"/>
      <c r="C219" s="93"/>
      <c r="D219" s="68"/>
      <c r="E219" s="68"/>
      <c r="F219" s="68"/>
      <c r="G219" s="68"/>
      <c r="H219" s="68"/>
      <c r="I219" s="68"/>
      <c r="J219" s="68"/>
      <c r="K219" s="68"/>
      <c r="L219" s="68"/>
      <c r="M219" s="68"/>
      <c r="N219" s="68"/>
      <c r="O219" s="68"/>
      <c r="P219" s="68"/>
      <c r="Q219" s="68"/>
      <c r="R219" s="68"/>
      <c r="S219" s="68"/>
      <c r="T219" s="68"/>
    </row>
    <row r="220" spans="1:20" x14ac:dyDescent="0.2">
      <c r="A220" s="68"/>
      <c r="B220" s="112"/>
      <c r="C220" s="93"/>
      <c r="D220" s="68"/>
      <c r="E220" s="68"/>
      <c r="F220" s="68"/>
      <c r="G220" s="68"/>
      <c r="H220" s="68"/>
      <c r="I220" s="68"/>
      <c r="J220" s="68"/>
      <c r="K220" s="68"/>
      <c r="L220" s="68"/>
      <c r="M220" s="68"/>
      <c r="N220" s="68"/>
      <c r="O220" s="68"/>
      <c r="P220" s="68"/>
      <c r="Q220" s="68"/>
      <c r="R220" s="68"/>
      <c r="S220" s="68"/>
      <c r="T220" s="68"/>
    </row>
    <row r="221" spans="1:20" x14ac:dyDescent="0.2">
      <c r="A221" s="68"/>
      <c r="B221" s="112"/>
      <c r="C221" s="93"/>
      <c r="D221" s="68"/>
      <c r="E221" s="68"/>
      <c r="F221" s="68"/>
      <c r="G221" s="68"/>
      <c r="H221" s="68"/>
      <c r="I221" s="68"/>
      <c r="J221" s="68"/>
      <c r="K221" s="68"/>
      <c r="L221" s="68"/>
      <c r="M221" s="68"/>
      <c r="N221" s="68"/>
      <c r="O221" s="68"/>
      <c r="P221" s="68"/>
      <c r="Q221" s="68"/>
      <c r="R221" s="68"/>
      <c r="S221" s="68"/>
      <c r="T221" s="68"/>
    </row>
    <row r="222" spans="1:20" x14ac:dyDescent="0.2">
      <c r="A222" s="68"/>
      <c r="B222" s="112"/>
      <c r="C222" s="93"/>
      <c r="D222" s="68"/>
      <c r="E222" s="68"/>
      <c r="F222" s="68"/>
      <c r="G222" s="68"/>
      <c r="H222" s="68"/>
      <c r="I222" s="68"/>
      <c r="J222" s="68"/>
      <c r="K222" s="68"/>
      <c r="L222" s="68"/>
      <c r="M222" s="68"/>
      <c r="N222" s="68"/>
      <c r="O222" s="68"/>
      <c r="P222" s="68"/>
      <c r="Q222" s="68"/>
      <c r="R222" s="68"/>
      <c r="S222" s="68"/>
      <c r="T222" s="68"/>
    </row>
    <row r="223" spans="1:20" x14ac:dyDescent="0.2">
      <c r="A223" s="68"/>
      <c r="B223" s="112"/>
      <c r="C223" s="93"/>
      <c r="D223" s="68"/>
      <c r="E223" s="68"/>
      <c r="F223" s="68"/>
      <c r="G223" s="68"/>
      <c r="H223" s="68"/>
      <c r="I223" s="68"/>
      <c r="J223" s="68"/>
      <c r="K223" s="68"/>
      <c r="L223" s="68"/>
      <c r="M223" s="68"/>
      <c r="N223" s="68"/>
      <c r="O223" s="68"/>
      <c r="P223" s="68"/>
      <c r="Q223" s="68"/>
      <c r="R223" s="68"/>
      <c r="S223" s="68"/>
      <c r="T223" s="68"/>
    </row>
    <row r="224" spans="1:20" x14ac:dyDescent="0.2">
      <c r="A224" s="68"/>
      <c r="B224" s="112"/>
      <c r="C224" s="93"/>
      <c r="D224" s="68"/>
      <c r="E224" s="68"/>
      <c r="F224" s="68"/>
      <c r="G224" s="68"/>
      <c r="H224" s="68"/>
      <c r="I224" s="68"/>
      <c r="J224" s="68"/>
      <c r="K224" s="68"/>
      <c r="L224" s="68"/>
      <c r="M224" s="68"/>
      <c r="N224" s="68"/>
      <c r="O224" s="68"/>
      <c r="P224" s="68"/>
      <c r="Q224" s="68"/>
      <c r="R224" s="68"/>
      <c r="S224" s="68"/>
      <c r="T224" s="68"/>
    </row>
    <row r="225" spans="1:20" x14ac:dyDescent="0.2">
      <c r="A225" s="68"/>
      <c r="B225" s="112"/>
      <c r="C225" s="93"/>
      <c r="D225" s="68"/>
      <c r="E225" s="68"/>
      <c r="F225" s="68"/>
      <c r="G225" s="68"/>
      <c r="H225" s="68"/>
      <c r="I225" s="68"/>
      <c r="J225" s="68"/>
      <c r="K225" s="68"/>
      <c r="L225" s="68"/>
      <c r="M225" s="68"/>
      <c r="N225" s="68"/>
      <c r="O225" s="68"/>
      <c r="P225" s="68"/>
      <c r="Q225" s="68"/>
      <c r="R225" s="68"/>
      <c r="S225" s="68"/>
      <c r="T225" s="68"/>
    </row>
    <row r="226" spans="1:20" x14ac:dyDescent="0.2">
      <c r="A226" s="68"/>
      <c r="B226" s="112"/>
      <c r="C226" s="93"/>
      <c r="D226" s="68"/>
      <c r="E226" s="68"/>
      <c r="F226" s="68"/>
      <c r="G226" s="68"/>
      <c r="H226" s="68"/>
      <c r="I226" s="68"/>
      <c r="J226" s="68"/>
      <c r="K226" s="68"/>
      <c r="L226" s="68"/>
      <c r="M226" s="68"/>
      <c r="N226" s="68"/>
      <c r="O226" s="68"/>
      <c r="P226" s="68"/>
      <c r="Q226" s="68"/>
      <c r="R226" s="68"/>
      <c r="S226" s="68"/>
      <c r="T226" s="68"/>
    </row>
    <row r="227" spans="1:20" x14ac:dyDescent="0.2">
      <c r="A227" s="68"/>
      <c r="B227" s="112"/>
      <c r="C227" s="93"/>
      <c r="D227" s="68"/>
      <c r="E227" s="68"/>
      <c r="F227" s="68"/>
      <c r="G227" s="68"/>
      <c r="H227" s="68"/>
      <c r="I227" s="68"/>
      <c r="J227" s="68"/>
      <c r="K227" s="68"/>
      <c r="L227" s="68"/>
      <c r="M227" s="68"/>
      <c r="N227" s="68"/>
      <c r="O227" s="68"/>
      <c r="P227" s="68"/>
      <c r="Q227" s="68"/>
      <c r="R227" s="68"/>
      <c r="S227" s="68"/>
      <c r="T227" s="68"/>
    </row>
    <row r="228" spans="1:20" x14ac:dyDescent="0.2">
      <c r="A228" s="68"/>
      <c r="B228" s="112"/>
      <c r="C228" s="93"/>
      <c r="D228" s="68"/>
      <c r="E228" s="68"/>
      <c r="F228" s="68"/>
      <c r="G228" s="68"/>
      <c r="H228" s="68"/>
      <c r="I228" s="68"/>
      <c r="J228" s="68"/>
      <c r="K228" s="68"/>
      <c r="L228" s="68"/>
      <c r="M228" s="68"/>
      <c r="N228" s="68"/>
      <c r="O228" s="68"/>
      <c r="P228" s="68"/>
      <c r="Q228" s="68"/>
      <c r="R228" s="68"/>
      <c r="S228" s="68"/>
      <c r="T228" s="68"/>
    </row>
    <row r="229" spans="1:20" x14ac:dyDescent="0.2">
      <c r="A229" s="68"/>
      <c r="B229" s="112"/>
      <c r="C229" s="93"/>
      <c r="D229" s="68"/>
      <c r="E229" s="68"/>
      <c r="F229" s="68"/>
      <c r="G229" s="68"/>
      <c r="H229" s="68"/>
      <c r="I229" s="68"/>
      <c r="J229" s="68"/>
      <c r="K229" s="68"/>
      <c r="L229" s="68"/>
      <c r="M229" s="68"/>
      <c r="N229" s="68"/>
      <c r="O229" s="68"/>
      <c r="P229" s="68"/>
      <c r="Q229" s="68"/>
      <c r="R229" s="68"/>
      <c r="S229" s="68"/>
      <c r="T229" s="68"/>
    </row>
    <row r="230" spans="1:20" x14ac:dyDescent="0.2">
      <c r="A230" s="68"/>
      <c r="B230" s="112"/>
      <c r="C230" s="93"/>
      <c r="D230" s="68"/>
      <c r="E230" s="68"/>
      <c r="F230" s="68"/>
      <c r="G230" s="68"/>
      <c r="H230" s="68"/>
      <c r="I230" s="68"/>
      <c r="J230" s="68"/>
      <c r="K230" s="68"/>
      <c r="L230" s="68"/>
      <c r="M230" s="68"/>
      <c r="N230" s="68"/>
      <c r="O230" s="68"/>
      <c r="P230" s="68"/>
      <c r="Q230" s="68"/>
      <c r="R230" s="68"/>
      <c r="S230" s="68"/>
      <c r="T230" s="68"/>
    </row>
    <row r="231" spans="1:20" x14ac:dyDescent="0.2">
      <c r="A231" s="68"/>
      <c r="B231" s="112"/>
      <c r="C231" s="93"/>
      <c r="D231" s="68"/>
      <c r="E231" s="68"/>
      <c r="F231" s="68"/>
      <c r="G231" s="68"/>
      <c r="H231" s="68"/>
      <c r="I231" s="68"/>
      <c r="J231" s="68"/>
      <c r="K231" s="68"/>
      <c r="L231" s="68"/>
      <c r="M231" s="68"/>
      <c r="N231" s="68"/>
      <c r="O231" s="68"/>
      <c r="P231" s="68"/>
      <c r="Q231" s="68"/>
      <c r="R231" s="68"/>
      <c r="S231" s="68"/>
      <c r="T231" s="68"/>
    </row>
    <row r="232" spans="1:20" x14ac:dyDescent="0.2">
      <c r="A232" s="68"/>
      <c r="B232" s="112"/>
      <c r="C232" s="93"/>
      <c r="D232" s="68"/>
      <c r="E232" s="68"/>
      <c r="F232" s="68"/>
      <c r="G232" s="68"/>
      <c r="H232" s="68"/>
      <c r="I232" s="68"/>
      <c r="J232" s="68"/>
      <c r="K232" s="68"/>
      <c r="L232" s="68"/>
      <c r="M232" s="68"/>
      <c r="N232" s="68"/>
      <c r="O232" s="68"/>
      <c r="P232" s="68"/>
      <c r="Q232" s="68"/>
      <c r="R232" s="68"/>
      <c r="S232" s="68"/>
      <c r="T232" s="68"/>
    </row>
    <row r="233" spans="1:20" x14ac:dyDescent="0.2">
      <c r="A233" s="68"/>
      <c r="B233" s="112"/>
      <c r="C233" s="93"/>
      <c r="D233" s="68"/>
      <c r="E233" s="68"/>
      <c r="F233" s="68"/>
      <c r="G233" s="68"/>
      <c r="H233" s="68"/>
      <c r="I233" s="68"/>
      <c r="J233" s="68"/>
      <c r="K233" s="68"/>
      <c r="L233" s="68"/>
      <c r="M233" s="68"/>
      <c r="N233" s="68"/>
      <c r="O233" s="68"/>
      <c r="P233" s="68"/>
      <c r="Q233" s="68"/>
      <c r="R233" s="68"/>
      <c r="S233" s="68"/>
      <c r="T233" s="68"/>
    </row>
    <row r="234" spans="1:20" x14ac:dyDescent="0.2">
      <c r="A234" s="68"/>
      <c r="B234" s="112"/>
      <c r="C234" s="93"/>
      <c r="D234" s="68"/>
      <c r="E234" s="68"/>
      <c r="F234" s="68"/>
      <c r="G234" s="68"/>
      <c r="H234" s="68"/>
      <c r="I234" s="68"/>
      <c r="J234" s="68"/>
      <c r="K234" s="68"/>
      <c r="L234" s="68"/>
      <c r="M234" s="68"/>
      <c r="N234" s="68"/>
      <c r="O234" s="68"/>
      <c r="P234" s="68"/>
      <c r="Q234" s="68"/>
      <c r="R234" s="68"/>
      <c r="S234" s="68"/>
      <c r="T234" s="68"/>
    </row>
    <row r="235" spans="1:20" x14ac:dyDescent="0.2">
      <c r="A235" s="68"/>
      <c r="B235" s="112"/>
      <c r="C235" s="93"/>
      <c r="D235" s="68"/>
      <c r="E235" s="68"/>
      <c r="F235" s="68"/>
      <c r="G235" s="68"/>
      <c r="H235" s="68"/>
      <c r="I235" s="68"/>
      <c r="J235" s="68"/>
      <c r="K235" s="68"/>
      <c r="L235" s="68"/>
      <c r="M235" s="68"/>
      <c r="N235" s="68"/>
      <c r="O235" s="68"/>
      <c r="P235" s="68"/>
      <c r="Q235" s="68"/>
      <c r="R235" s="68"/>
      <c r="S235" s="68"/>
      <c r="T235" s="68"/>
    </row>
    <row r="236" spans="1:20" x14ac:dyDescent="0.2">
      <c r="A236" s="68"/>
      <c r="B236" s="112"/>
      <c r="C236" s="93"/>
      <c r="D236" s="68"/>
      <c r="E236" s="68"/>
      <c r="F236" s="68"/>
      <c r="G236" s="68"/>
      <c r="H236" s="68"/>
      <c r="I236" s="68"/>
      <c r="J236" s="68"/>
      <c r="K236" s="68"/>
      <c r="L236" s="68"/>
      <c r="M236" s="68"/>
      <c r="N236" s="68"/>
      <c r="O236" s="68"/>
      <c r="P236" s="68"/>
      <c r="Q236" s="68"/>
      <c r="R236" s="68"/>
      <c r="S236" s="68"/>
      <c r="T236" s="68"/>
    </row>
    <row r="237" spans="1:20" x14ac:dyDescent="0.2">
      <c r="A237" s="68"/>
      <c r="B237" s="112"/>
      <c r="C237" s="93"/>
      <c r="D237" s="68"/>
      <c r="E237" s="68"/>
      <c r="F237" s="68"/>
      <c r="G237" s="68"/>
      <c r="H237" s="68"/>
      <c r="I237" s="68"/>
      <c r="J237" s="68"/>
      <c r="K237" s="68"/>
      <c r="L237" s="68"/>
      <c r="M237" s="68"/>
      <c r="N237" s="68"/>
      <c r="O237" s="68"/>
      <c r="P237" s="68"/>
      <c r="Q237" s="68"/>
      <c r="R237" s="68"/>
      <c r="S237" s="68"/>
      <c r="T237" s="68"/>
    </row>
    <row r="238" spans="1:20" x14ac:dyDescent="0.2">
      <c r="A238" s="68"/>
      <c r="B238" s="112"/>
      <c r="C238" s="93"/>
      <c r="D238" s="68"/>
      <c r="E238" s="68"/>
      <c r="F238" s="68"/>
      <c r="G238" s="68"/>
      <c r="H238" s="68"/>
      <c r="I238" s="68"/>
      <c r="J238" s="68"/>
      <c r="K238" s="68"/>
      <c r="L238" s="68"/>
      <c r="M238" s="68"/>
      <c r="N238" s="68"/>
      <c r="O238" s="68"/>
      <c r="P238" s="68"/>
      <c r="Q238" s="68"/>
      <c r="R238" s="68"/>
      <c r="S238" s="68"/>
      <c r="T238" s="68"/>
    </row>
    <row r="239" spans="1:20" x14ac:dyDescent="0.2">
      <c r="A239" s="68"/>
      <c r="B239" s="112"/>
      <c r="C239" s="93"/>
      <c r="D239" s="68"/>
      <c r="E239" s="68"/>
      <c r="F239" s="68"/>
      <c r="G239" s="68"/>
      <c r="H239" s="68"/>
      <c r="I239" s="68"/>
      <c r="J239" s="68"/>
      <c r="K239" s="68"/>
      <c r="L239" s="68"/>
      <c r="M239" s="68"/>
      <c r="N239" s="68"/>
      <c r="O239" s="68"/>
      <c r="P239" s="68"/>
      <c r="Q239" s="68"/>
      <c r="R239" s="68"/>
      <c r="S239" s="68"/>
      <c r="T239" s="68"/>
    </row>
    <row r="240" spans="1:20" x14ac:dyDescent="0.2">
      <c r="A240" s="68"/>
      <c r="B240" s="112"/>
      <c r="C240" s="93"/>
      <c r="D240" s="68"/>
      <c r="E240" s="68"/>
      <c r="F240" s="68"/>
      <c r="G240" s="68"/>
      <c r="H240" s="68"/>
      <c r="I240" s="68"/>
      <c r="J240" s="68"/>
      <c r="K240" s="68"/>
      <c r="L240" s="68"/>
      <c r="M240" s="68"/>
      <c r="N240" s="68"/>
      <c r="O240" s="68"/>
      <c r="P240" s="68"/>
      <c r="Q240" s="68"/>
      <c r="R240" s="68"/>
      <c r="S240" s="68"/>
      <c r="T240" s="68"/>
    </row>
    <row r="241" spans="1:20" x14ac:dyDescent="0.2">
      <c r="A241" s="68"/>
      <c r="B241" s="112"/>
      <c r="C241" s="93"/>
      <c r="D241" s="68"/>
      <c r="E241" s="68"/>
      <c r="F241" s="68"/>
      <c r="G241" s="68"/>
      <c r="H241" s="68"/>
      <c r="I241" s="68"/>
      <c r="J241" s="68"/>
      <c r="K241" s="68"/>
      <c r="L241" s="68"/>
      <c r="M241" s="68"/>
      <c r="N241" s="68"/>
      <c r="O241" s="68"/>
      <c r="P241" s="68"/>
      <c r="Q241" s="68"/>
      <c r="R241" s="68"/>
      <c r="S241" s="68"/>
      <c r="T241" s="68"/>
    </row>
    <row r="242" spans="1:20" x14ac:dyDescent="0.2">
      <c r="A242" s="68"/>
      <c r="B242" s="112"/>
      <c r="C242" s="93"/>
      <c r="D242" s="68"/>
      <c r="E242" s="68"/>
      <c r="F242" s="68"/>
      <c r="G242" s="68"/>
      <c r="H242" s="68"/>
      <c r="I242" s="68"/>
      <c r="J242" s="68"/>
      <c r="K242" s="68"/>
      <c r="L242" s="68"/>
      <c r="M242" s="68"/>
      <c r="N242" s="68"/>
      <c r="O242" s="68"/>
      <c r="P242" s="68"/>
      <c r="Q242" s="68"/>
      <c r="R242" s="68"/>
      <c r="S242" s="68"/>
      <c r="T242" s="68"/>
    </row>
    <row r="243" spans="1:20" x14ac:dyDescent="0.2">
      <c r="A243" s="68"/>
      <c r="B243" s="112"/>
      <c r="C243" s="93"/>
      <c r="D243" s="68"/>
      <c r="E243" s="68"/>
      <c r="F243" s="68"/>
      <c r="G243" s="68"/>
      <c r="H243" s="68"/>
      <c r="I243" s="68"/>
      <c r="J243" s="68"/>
      <c r="K243" s="68"/>
      <c r="L243" s="68"/>
      <c r="M243" s="68"/>
      <c r="N243" s="68"/>
      <c r="O243" s="68"/>
      <c r="P243" s="68"/>
      <c r="Q243" s="68"/>
      <c r="R243" s="68"/>
      <c r="S243" s="68"/>
      <c r="T243" s="68"/>
    </row>
    <row r="244" spans="1:20" x14ac:dyDescent="0.2">
      <c r="A244" s="68"/>
      <c r="B244" s="112"/>
      <c r="C244" s="93"/>
      <c r="D244" s="68"/>
      <c r="E244" s="68"/>
      <c r="F244" s="68"/>
      <c r="G244" s="68"/>
      <c r="H244" s="68"/>
      <c r="I244" s="68"/>
      <c r="J244" s="68"/>
      <c r="K244" s="68"/>
      <c r="L244" s="68"/>
      <c r="M244" s="68"/>
      <c r="N244" s="68"/>
      <c r="O244" s="68"/>
      <c r="P244" s="68"/>
      <c r="Q244" s="68"/>
      <c r="R244" s="68"/>
      <c r="S244" s="68"/>
      <c r="T244" s="68"/>
    </row>
    <row r="245" spans="1:20" x14ac:dyDescent="0.2">
      <c r="A245" s="68"/>
      <c r="B245" s="112"/>
      <c r="C245" s="93"/>
      <c r="D245" s="68"/>
      <c r="E245" s="68"/>
      <c r="F245" s="68"/>
      <c r="G245" s="68"/>
      <c r="H245" s="68"/>
      <c r="I245" s="68"/>
      <c r="J245" s="68"/>
      <c r="K245" s="68"/>
      <c r="L245" s="68"/>
      <c r="M245" s="68"/>
      <c r="N245" s="68"/>
      <c r="O245" s="68"/>
      <c r="P245" s="68"/>
      <c r="Q245" s="68"/>
      <c r="R245" s="68"/>
      <c r="S245" s="68"/>
      <c r="T245" s="68"/>
    </row>
    <row r="246" spans="1:20" x14ac:dyDescent="0.2">
      <c r="A246" s="68"/>
      <c r="B246" s="112"/>
      <c r="C246" s="93"/>
      <c r="D246" s="68"/>
      <c r="E246" s="68"/>
      <c r="F246" s="68"/>
      <c r="G246" s="68"/>
      <c r="H246" s="68"/>
      <c r="I246" s="68"/>
      <c r="J246" s="68"/>
      <c r="K246" s="68"/>
      <c r="L246" s="68"/>
      <c r="M246" s="68"/>
      <c r="N246" s="68"/>
      <c r="O246" s="68"/>
      <c r="P246" s="68"/>
      <c r="Q246" s="68"/>
      <c r="R246" s="68"/>
      <c r="S246" s="68"/>
      <c r="T246" s="68"/>
    </row>
    <row r="247" spans="1:20" x14ac:dyDescent="0.2">
      <c r="A247" s="68"/>
      <c r="B247" s="112"/>
      <c r="C247" s="93"/>
      <c r="D247" s="68"/>
      <c r="E247" s="68"/>
      <c r="F247" s="68"/>
      <c r="G247" s="68"/>
      <c r="H247" s="68"/>
      <c r="I247" s="68"/>
      <c r="J247" s="68"/>
      <c r="K247" s="68"/>
      <c r="L247" s="68"/>
      <c r="M247" s="68"/>
      <c r="N247" s="68"/>
      <c r="O247" s="68"/>
      <c r="P247" s="68"/>
      <c r="Q247" s="68"/>
      <c r="R247" s="68"/>
      <c r="S247" s="68"/>
      <c r="T247" s="68"/>
    </row>
    <row r="248" spans="1:20" x14ac:dyDescent="0.2">
      <c r="A248" s="68"/>
      <c r="B248" s="112"/>
      <c r="C248" s="93"/>
      <c r="D248" s="68"/>
      <c r="E248" s="68"/>
      <c r="F248" s="68"/>
      <c r="G248" s="68"/>
      <c r="H248" s="68"/>
      <c r="I248" s="68"/>
      <c r="J248" s="68"/>
      <c r="K248" s="68"/>
      <c r="L248" s="68"/>
      <c r="M248" s="68"/>
      <c r="N248" s="68"/>
      <c r="O248" s="68"/>
      <c r="P248" s="68"/>
      <c r="Q248" s="68"/>
      <c r="R248" s="68"/>
      <c r="S248" s="68"/>
      <c r="T248" s="68"/>
    </row>
    <row r="249" spans="1:20" x14ac:dyDescent="0.2">
      <c r="A249" s="68"/>
      <c r="B249" s="112"/>
      <c r="C249" s="93"/>
      <c r="D249" s="68"/>
      <c r="E249" s="68"/>
      <c r="F249" s="68"/>
      <c r="G249" s="68"/>
      <c r="H249" s="68"/>
      <c r="I249" s="68"/>
      <c r="J249" s="68"/>
      <c r="K249" s="68"/>
      <c r="L249" s="68"/>
      <c r="M249" s="68"/>
      <c r="N249" s="68"/>
      <c r="O249" s="68"/>
      <c r="P249" s="68"/>
      <c r="Q249" s="68"/>
      <c r="R249" s="68"/>
      <c r="S249" s="68"/>
      <c r="T249" s="68"/>
    </row>
    <row r="250" spans="1:20" x14ac:dyDescent="0.2">
      <c r="A250" s="68"/>
      <c r="B250" s="112"/>
      <c r="C250" s="93"/>
      <c r="D250" s="68"/>
      <c r="E250" s="68"/>
      <c r="F250" s="68"/>
      <c r="G250" s="68"/>
      <c r="H250" s="68"/>
      <c r="I250" s="68"/>
      <c r="J250" s="68"/>
      <c r="K250" s="68"/>
      <c r="L250" s="68"/>
      <c r="M250" s="68"/>
      <c r="N250" s="68"/>
      <c r="O250" s="68"/>
      <c r="P250" s="68"/>
      <c r="Q250" s="68"/>
      <c r="R250" s="68"/>
      <c r="S250" s="68"/>
      <c r="T250" s="68"/>
    </row>
    <row r="251" spans="1:20" x14ac:dyDescent="0.2">
      <c r="A251" s="68"/>
      <c r="B251" s="112"/>
      <c r="C251" s="93"/>
      <c r="D251" s="68"/>
      <c r="E251" s="68"/>
      <c r="F251" s="68"/>
      <c r="G251" s="68"/>
      <c r="H251" s="68"/>
      <c r="I251" s="68"/>
      <c r="J251" s="68"/>
      <c r="K251" s="68"/>
      <c r="L251" s="68"/>
      <c r="M251" s="68"/>
      <c r="N251" s="68"/>
      <c r="O251" s="68"/>
      <c r="P251" s="68"/>
      <c r="Q251" s="68"/>
      <c r="R251" s="68"/>
      <c r="S251" s="68"/>
      <c r="T251" s="68"/>
    </row>
    <row r="252" spans="1:20" x14ac:dyDescent="0.2">
      <c r="A252" s="68"/>
      <c r="B252" s="112"/>
      <c r="C252" s="93"/>
      <c r="D252" s="68"/>
      <c r="E252" s="68"/>
      <c r="F252" s="68"/>
      <c r="G252" s="68"/>
      <c r="H252" s="68"/>
      <c r="I252" s="68"/>
      <c r="J252" s="68"/>
      <c r="K252" s="68"/>
      <c r="L252" s="68"/>
      <c r="M252" s="68"/>
      <c r="N252" s="68"/>
      <c r="O252" s="68"/>
      <c r="P252" s="68"/>
      <c r="Q252" s="68"/>
      <c r="R252" s="68"/>
      <c r="S252" s="68"/>
      <c r="T252" s="68"/>
    </row>
    <row r="253" spans="1:20" x14ac:dyDescent="0.2">
      <c r="A253" s="68"/>
      <c r="B253" s="112"/>
      <c r="C253" s="93"/>
      <c r="D253" s="68"/>
      <c r="E253" s="68"/>
      <c r="F253" s="68"/>
      <c r="G253" s="68"/>
      <c r="H253" s="68"/>
      <c r="I253" s="68"/>
      <c r="J253" s="68"/>
      <c r="K253" s="68"/>
      <c r="L253" s="68"/>
      <c r="M253" s="68"/>
      <c r="N253" s="68"/>
      <c r="O253" s="68"/>
      <c r="P253" s="68"/>
      <c r="Q253" s="68"/>
      <c r="R253" s="68"/>
      <c r="S253" s="68"/>
      <c r="T253" s="68"/>
    </row>
    <row r="254" spans="1:20" x14ac:dyDescent="0.2">
      <c r="A254" s="68"/>
      <c r="B254" s="112"/>
      <c r="C254" s="93"/>
      <c r="D254" s="68"/>
      <c r="E254" s="68"/>
      <c r="F254" s="68"/>
      <c r="G254" s="68"/>
      <c r="H254" s="68"/>
      <c r="I254" s="68"/>
      <c r="J254" s="68"/>
      <c r="K254" s="68"/>
      <c r="L254" s="68"/>
      <c r="M254" s="68"/>
      <c r="N254" s="68"/>
      <c r="O254" s="68"/>
      <c r="P254" s="68"/>
      <c r="Q254" s="68"/>
      <c r="R254" s="68"/>
      <c r="S254" s="68"/>
      <c r="T254" s="68"/>
    </row>
    <row r="255" spans="1:20" x14ac:dyDescent="0.2">
      <c r="A255" s="68"/>
      <c r="B255" s="112"/>
      <c r="C255" s="93"/>
      <c r="D255" s="68"/>
      <c r="E255" s="68"/>
      <c r="F255" s="68"/>
      <c r="G255" s="68"/>
      <c r="H255" s="68"/>
      <c r="I255" s="68"/>
      <c r="J255" s="68"/>
      <c r="K255" s="68"/>
      <c r="L255" s="68"/>
      <c r="M255" s="68"/>
      <c r="N255" s="68"/>
      <c r="O255" s="68"/>
      <c r="P255" s="68"/>
      <c r="Q255" s="68"/>
      <c r="R255" s="68"/>
      <c r="S255" s="68"/>
      <c r="T255" s="68"/>
    </row>
    <row r="256" spans="1:20" x14ac:dyDescent="0.2">
      <c r="A256" s="68"/>
      <c r="B256" s="112"/>
      <c r="C256" s="93"/>
      <c r="D256" s="68"/>
      <c r="E256" s="68"/>
      <c r="F256" s="68"/>
      <c r="G256" s="68"/>
      <c r="H256" s="68"/>
      <c r="I256" s="68"/>
      <c r="J256" s="68"/>
      <c r="K256" s="68"/>
      <c r="L256" s="68"/>
      <c r="M256" s="68"/>
      <c r="N256" s="68"/>
      <c r="O256" s="68"/>
      <c r="P256" s="68"/>
      <c r="Q256" s="68"/>
      <c r="R256" s="68"/>
      <c r="S256" s="68"/>
      <c r="T256" s="68"/>
    </row>
    <row r="257" spans="1:20" x14ac:dyDescent="0.2">
      <c r="A257" s="68"/>
      <c r="B257" s="112"/>
      <c r="C257" s="93"/>
      <c r="D257" s="68"/>
      <c r="E257" s="68"/>
      <c r="F257" s="68"/>
      <c r="G257" s="68"/>
      <c r="H257" s="68"/>
      <c r="I257" s="68"/>
      <c r="J257" s="68"/>
      <c r="K257" s="68"/>
      <c r="L257" s="68"/>
      <c r="M257" s="68"/>
      <c r="N257" s="68"/>
      <c r="O257" s="68"/>
      <c r="P257" s="68"/>
      <c r="Q257" s="68"/>
      <c r="R257" s="68"/>
      <c r="S257" s="68"/>
      <c r="T257" s="68"/>
    </row>
    <row r="258" spans="1:20" x14ac:dyDescent="0.2">
      <c r="A258" s="68"/>
      <c r="B258" s="112"/>
      <c r="C258" s="93"/>
      <c r="D258" s="68"/>
      <c r="E258" s="68"/>
      <c r="F258" s="68"/>
      <c r="G258" s="68"/>
      <c r="H258" s="68"/>
      <c r="I258" s="68"/>
      <c r="J258" s="68"/>
      <c r="K258" s="68"/>
      <c r="L258" s="68"/>
      <c r="M258" s="68"/>
      <c r="N258" s="68"/>
      <c r="O258" s="68"/>
      <c r="P258" s="68"/>
      <c r="Q258" s="68"/>
      <c r="R258" s="68"/>
      <c r="S258" s="68"/>
      <c r="T258" s="68"/>
    </row>
    <row r="259" spans="1:20" x14ac:dyDescent="0.2">
      <c r="A259" s="68"/>
      <c r="B259" s="112"/>
      <c r="C259" s="93"/>
      <c r="D259" s="68"/>
      <c r="E259" s="68"/>
      <c r="F259" s="68"/>
      <c r="G259" s="68"/>
      <c r="H259" s="68"/>
      <c r="I259" s="68"/>
      <c r="J259" s="68"/>
      <c r="K259" s="68"/>
      <c r="L259" s="68"/>
      <c r="M259" s="68"/>
      <c r="N259" s="68"/>
      <c r="O259" s="68"/>
      <c r="P259" s="68"/>
      <c r="Q259" s="68"/>
      <c r="R259" s="68"/>
      <c r="S259" s="68"/>
      <c r="T259" s="68"/>
    </row>
    <row r="260" spans="1:20" x14ac:dyDescent="0.2">
      <c r="A260" s="68"/>
      <c r="B260" s="112"/>
      <c r="C260" s="93"/>
      <c r="D260" s="68"/>
      <c r="E260" s="68"/>
      <c r="F260" s="68"/>
      <c r="G260" s="68"/>
      <c r="H260" s="68"/>
      <c r="I260" s="68"/>
      <c r="J260" s="68"/>
      <c r="K260" s="68"/>
      <c r="L260" s="68"/>
      <c r="M260" s="68"/>
      <c r="N260" s="68"/>
      <c r="O260" s="68"/>
      <c r="P260" s="68"/>
      <c r="Q260" s="68"/>
      <c r="R260" s="68"/>
      <c r="S260" s="68"/>
      <c r="T260" s="68"/>
    </row>
    <row r="261" spans="1:20" x14ac:dyDescent="0.2">
      <c r="A261" s="68"/>
      <c r="B261" s="112"/>
      <c r="C261" s="93"/>
      <c r="D261" s="68"/>
      <c r="E261" s="68"/>
      <c r="F261" s="68"/>
      <c r="G261" s="68"/>
      <c r="H261" s="68"/>
      <c r="I261" s="68"/>
      <c r="J261" s="68"/>
      <c r="K261" s="68"/>
      <c r="L261" s="68"/>
      <c r="M261" s="68"/>
      <c r="N261" s="68"/>
      <c r="O261" s="68"/>
      <c r="P261" s="68"/>
      <c r="Q261" s="68"/>
      <c r="R261" s="68"/>
      <c r="S261" s="68"/>
      <c r="T261" s="68"/>
    </row>
    <row r="262" spans="1:20" x14ac:dyDescent="0.2">
      <c r="A262" s="68"/>
      <c r="B262" s="112"/>
      <c r="C262" s="93"/>
      <c r="D262" s="68"/>
      <c r="E262" s="68"/>
      <c r="F262" s="68"/>
      <c r="G262" s="68"/>
      <c r="H262" s="68"/>
      <c r="I262" s="68"/>
      <c r="J262" s="68"/>
      <c r="K262" s="68"/>
      <c r="L262" s="68"/>
      <c r="M262" s="68"/>
      <c r="N262" s="68"/>
      <c r="O262" s="68"/>
      <c r="P262" s="68"/>
      <c r="Q262" s="68"/>
      <c r="R262" s="68"/>
      <c r="S262" s="68"/>
      <c r="T262" s="68"/>
    </row>
    <row r="263" spans="1:20" x14ac:dyDescent="0.2">
      <c r="A263" s="68"/>
      <c r="B263" s="112"/>
      <c r="C263" s="93"/>
      <c r="D263" s="68"/>
      <c r="E263" s="68"/>
      <c r="F263" s="68"/>
      <c r="G263" s="68"/>
      <c r="H263" s="68"/>
      <c r="I263" s="68"/>
      <c r="J263" s="68"/>
      <c r="K263" s="68"/>
      <c r="L263" s="68"/>
      <c r="M263" s="68"/>
      <c r="N263" s="68"/>
      <c r="O263" s="68"/>
      <c r="P263" s="68"/>
      <c r="Q263" s="68"/>
      <c r="R263" s="68"/>
      <c r="S263" s="68"/>
      <c r="T263" s="68"/>
    </row>
    <row r="264" spans="1:20" x14ac:dyDescent="0.2">
      <c r="A264" s="68"/>
      <c r="B264" s="112"/>
      <c r="C264" s="93"/>
      <c r="D264" s="68"/>
      <c r="E264" s="68"/>
      <c r="F264" s="68"/>
      <c r="G264" s="68"/>
      <c r="H264" s="68"/>
      <c r="I264" s="68"/>
      <c r="J264" s="68"/>
      <c r="K264" s="68"/>
      <c r="L264" s="68"/>
      <c r="M264" s="68"/>
      <c r="N264" s="68"/>
      <c r="O264" s="68"/>
      <c r="P264" s="68"/>
      <c r="Q264" s="68"/>
      <c r="R264" s="68"/>
      <c r="S264" s="68"/>
      <c r="T264" s="68"/>
    </row>
    <row r="265" spans="1:20" x14ac:dyDescent="0.2">
      <c r="A265" s="68"/>
      <c r="B265" s="112"/>
      <c r="C265" s="93"/>
      <c r="D265" s="68"/>
      <c r="E265" s="68"/>
      <c r="F265" s="68"/>
      <c r="G265" s="68"/>
      <c r="H265" s="68"/>
      <c r="I265" s="68"/>
      <c r="J265" s="68"/>
      <c r="K265" s="68"/>
      <c r="L265" s="68"/>
      <c r="M265" s="68"/>
      <c r="N265" s="68"/>
      <c r="O265" s="68"/>
      <c r="P265" s="68"/>
      <c r="Q265" s="68"/>
      <c r="R265" s="68"/>
      <c r="S265" s="68"/>
      <c r="T265" s="68"/>
    </row>
    <row r="266" spans="1:20" x14ac:dyDescent="0.2">
      <c r="A266" s="68"/>
      <c r="B266" s="112"/>
      <c r="C266" s="93"/>
      <c r="D266" s="68"/>
      <c r="E266" s="68"/>
      <c r="F266" s="68"/>
      <c r="G266" s="68"/>
      <c r="H266" s="68"/>
      <c r="I266" s="68"/>
      <c r="J266" s="68"/>
      <c r="K266" s="68"/>
      <c r="L266" s="68"/>
      <c r="M266" s="68"/>
      <c r="N266" s="68"/>
      <c r="O266" s="68"/>
      <c r="P266" s="68"/>
      <c r="Q266" s="68"/>
      <c r="R266" s="68"/>
      <c r="S266" s="68"/>
      <c r="T266" s="68"/>
    </row>
    <row r="267" spans="1:20" x14ac:dyDescent="0.2">
      <c r="A267" s="68"/>
      <c r="B267" s="112"/>
      <c r="C267" s="93"/>
      <c r="D267" s="68"/>
      <c r="E267" s="68"/>
      <c r="F267" s="68"/>
      <c r="G267" s="68"/>
      <c r="H267" s="68"/>
      <c r="I267" s="68"/>
      <c r="J267" s="68"/>
      <c r="K267" s="68"/>
      <c r="L267" s="68"/>
      <c r="M267" s="68"/>
      <c r="N267" s="68"/>
      <c r="O267" s="68"/>
      <c r="P267" s="68"/>
      <c r="Q267" s="68"/>
      <c r="R267" s="68"/>
      <c r="S267" s="68"/>
      <c r="T267" s="68"/>
    </row>
    <row r="268" spans="1:20" x14ac:dyDescent="0.2">
      <c r="A268" s="68"/>
      <c r="B268" s="112"/>
      <c r="C268" s="93"/>
      <c r="D268" s="68"/>
      <c r="E268" s="68"/>
      <c r="F268" s="68"/>
      <c r="G268" s="68"/>
      <c r="H268" s="68"/>
      <c r="I268" s="68"/>
      <c r="J268" s="68"/>
      <c r="K268" s="68"/>
      <c r="L268" s="68"/>
      <c r="M268" s="68"/>
      <c r="N268" s="68"/>
      <c r="O268" s="68"/>
      <c r="P268" s="68"/>
      <c r="Q268" s="68"/>
      <c r="R268" s="68"/>
      <c r="S268" s="68"/>
      <c r="T268" s="68"/>
    </row>
    <row r="269" spans="1:20" x14ac:dyDescent="0.2">
      <c r="A269" s="68"/>
      <c r="B269" s="112"/>
      <c r="C269" s="93"/>
      <c r="D269" s="68"/>
      <c r="E269" s="68"/>
      <c r="F269" s="68"/>
      <c r="G269" s="68"/>
      <c r="H269" s="68"/>
      <c r="I269" s="68"/>
      <c r="J269" s="68"/>
      <c r="K269" s="68"/>
      <c r="L269" s="68"/>
      <c r="M269" s="68"/>
      <c r="N269" s="68"/>
      <c r="O269" s="68"/>
      <c r="P269" s="68"/>
      <c r="Q269" s="68"/>
      <c r="R269" s="68"/>
      <c r="S269" s="68"/>
      <c r="T269" s="68"/>
    </row>
    <row r="270" spans="1:20" x14ac:dyDescent="0.2">
      <c r="A270" s="68"/>
      <c r="B270" s="112"/>
      <c r="C270" s="93"/>
      <c r="D270" s="68"/>
      <c r="E270" s="68"/>
      <c r="F270" s="68"/>
      <c r="G270" s="68"/>
      <c r="H270" s="68"/>
      <c r="I270" s="68"/>
      <c r="J270" s="68"/>
      <c r="K270" s="68"/>
      <c r="L270" s="68"/>
      <c r="M270" s="68"/>
      <c r="N270" s="68"/>
      <c r="O270" s="68"/>
      <c r="P270" s="68"/>
      <c r="Q270" s="68"/>
      <c r="R270" s="68"/>
      <c r="S270" s="68"/>
      <c r="T270" s="68"/>
    </row>
    <row r="271" spans="1:20" x14ac:dyDescent="0.2">
      <c r="A271" s="68"/>
      <c r="B271" s="112"/>
      <c r="C271" s="93"/>
      <c r="D271" s="68"/>
      <c r="E271" s="68"/>
      <c r="F271" s="68"/>
      <c r="G271" s="68"/>
      <c r="H271" s="68"/>
      <c r="I271" s="68"/>
      <c r="J271" s="68"/>
      <c r="K271" s="68"/>
      <c r="L271" s="68"/>
      <c r="M271" s="68"/>
      <c r="N271" s="68"/>
      <c r="O271" s="68"/>
      <c r="P271" s="68"/>
      <c r="Q271" s="68"/>
      <c r="R271" s="68"/>
      <c r="S271" s="68"/>
      <c r="T271" s="68"/>
    </row>
    <row r="272" spans="1:20" x14ac:dyDescent="0.2">
      <c r="A272" s="68"/>
      <c r="B272" s="112"/>
      <c r="C272" s="93"/>
      <c r="D272" s="68"/>
      <c r="E272" s="68"/>
      <c r="F272" s="68"/>
      <c r="G272" s="68"/>
      <c r="H272" s="68"/>
      <c r="I272" s="68"/>
      <c r="J272" s="68"/>
      <c r="K272" s="68"/>
      <c r="L272" s="68"/>
      <c r="M272" s="68"/>
      <c r="N272" s="68"/>
      <c r="O272" s="68"/>
      <c r="P272" s="68"/>
      <c r="Q272" s="68"/>
      <c r="R272" s="68"/>
      <c r="S272" s="68"/>
      <c r="T272" s="68"/>
    </row>
    <row r="273" spans="2:3" s="68" customFormat="1" x14ac:dyDescent="0.2">
      <c r="B273" s="112"/>
      <c r="C273" s="93"/>
    </row>
    <row r="274" spans="2:3" s="68" customFormat="1" x14ac:dyDescent="0.2">
      <c r="B274" s="112"/>
      <c r="C274" s="93"/>
    </row>
    <row r="275" spans="2:3" s="68" customFormat="1" x14ac:dyDescent="0.2">
      <c r="B275" s="112"/>
      <c r="C275" s="93"/>
    </row>
    <row r="276" spans="2:3" s="68" customFormat="1" x14ac:dyDescent="0.2">
      <c r="B276" s="112"/>
      <c r="C276" s="93"/>
    </row>
    <row r="277" spans="2:3" s="68" customFormat="1" x14ac:dyDescent="0.2">
      <c r="B277" s="112"/>
      <c r="C277" s="93"/>
    </row>
    <row r="278" spans="2:3" s="68" customFormat="1" x14ac:dyDescent="0.2">
      <c r="B278" s="112"/>
      <c r="C278" s="93"/>
    </row>
    <row r="279" spans="2:3" s="68" customFormat="1" x14ac:dyDescent="0.2">
      <c r="B279" s="112"/>
      <c r="C279" s="93"/>
    </row>
    <row r="280" spans="2:3" s="68" customFormat="1" x14ac:dyDescent="0.2">
      <c r="B280" s="112"/>
      <c r="C280" s="93"/>
    </row>
    <row r="281" spans="2:3" s="68" customFormat="1" x14ac:dyDescent="0.2">
      <c r="B281" s="112"/>
      <c r="C281" s="93"/>
    </row>
    <row r="282" spans="2:3" s="68" customFormat="1" x14ac:dyDescent="0.2">
      <c r="B282" s="112"/>
      <c r="C282" s="93"/>
    </row>
    <row r="283" spans="2:3" s="68" customFormat="1" x14ac:dyDescent="0.2">
      <c r="B283" s="112"/>
      <c r="C283" s="93"/>
    </row>
    <row r="284" spans="2:3" s="68" customFormat="1" x14ac:dyDescent="0.2">
      <c r="B284" s="112"/>
      <c r="C284" s="93"/>
    </row>
    <row r="285" spans="2:3" s="68" customFormat="1" x14ac:dyDescent="0.2">
      <c r="B285" s="112"/>
      <c r="C285" s="93"/>
    </row>
    <row r="286" spans="2:3" s="68" customFormat="1" x14ac:dyDescent="0.2">
      <c r="B286" s="112"/>
      <c r="C286" s="93"/>
    </row>
    <row r="287" spans="2:3" s="68" customFormat="1" x14ac:dyDescent="0.2">
      <c r="B287" s="112"/>
      <c r="C287" s="93"/>
    </row>
    <row r="288" spans="2:3" s="68" customFormat="1" x14ac:dyDescent="0.2">
      <c r="B288" s="112"/>
      <c r="C288" s="93"/>
    </row>
    <row r="289" spans="2:3" s="68" customFormat="1" x14ac:dyDescent="0.2">
      <c r="B289" s="112"/>
      <c r="C289" s="93"/>
    </row>
    <row r="290" spans="2:3" s="68" customFormat="1" x14ac:dyDescent="0.2">
      <c r="B290" s="112"/>
      <c r="C290" s="93"/>
    </row>
    <row r="291" spans="2:3" s="68" customFormat="1" x14ac:dyDescent="0.2">
      <c r="B291" s="112"/>
      <c r="C291" s="93"/>
    </row>
    <row r="292" spans="2:3" s="68" customFormat="1" x14ac:dyDescent="0.2">
      <c r="B292" s="112"/>
      <c r="C292" s="93"/>
    </row>
    <row r="293" spans="2:3" s="68" customFormat="1" x14ac:dyDescent="0.2">
      <c r="B293" s="112"/>
      <c r="C293" s="93"/>
    </row>
    <row r="294" spans="2:3" s="68" customFormat="1" x14ac:dyDescent="0.2">
      <c r="B294" s="112"/>
      <c r="C294" s="93"/>
    </row>
    <row r="295" spans="2:3" s="68" customFormat="1" x14ac:dyDescent="0.2">
      <c r="B295" s="112"/>
      <c r="C295" s="93"/>
    </row>
    <row r="296" spans="2:3" s="68" customFormat="1" x14ac:dyDescent="0.2">
      <c r="B296" s="112"/>
      <c r="C296" s="93"/>
    </row>
    <row r="297" spans="2:3" s="68" customFormat="1" x14ac:dyDescent="0.2">
      <c r="B297" s="112"/>
      <c r="C297" s="93"/>
    </row>
    <row r="298" spans="2:3" s="68" customFormat="1" x14ac:dyDescent="0.2">
      <c r="B298" s="112"/>
      <c r="C298" s="93"/>
    </row>
    <row r="299" spans="2:3" s="68" customFormat="1" x14ac:dyDescent="0.2">
      <c r="B299" s="112"/>
      <c r="C299" s="93"/>
    </row>
    <row r="300" spans="2:3" s="68" customFormat="1" x14ac:dyDescent="0.2">
      <c r="B300" s="112"/>
      <c r="C300" s="93"/>
    </row>
    <row r="301" spans="2:3" s="68" customFormat="1" x14ac:dyDescent="0.2">
      <c r="B301" s="112"/>
      <c r="C301" s="93"/>
    </row>
    <row r="302" spans="2:3" s="68" customFormat="1" x14ac:dyDescent="0.2">
      <c r="B302" s="112"/>
      <c r="C302" s="93"/>
    </row>
    <row r="303" spans="2:3" s="68" customFormat="1" x14ac:dyDescent="0.2">
      <c r="B303" s="112"/>
      <c r="C303" s="93"/>
    </row>
    <row r="304" spans="2:3" s="68" customFormat="1" x14ac:dyDescent="0.2">
      <c r="B304" s="112"/>
      <c r="C304" s="93"/>
    </row>
    <row r="305" spans="2:3" s="68" customFormat="1" x14ac:dyDescent="0.2">
      <c r="B305" s="112"/>
      <c r="C305" s="93"/>
    </row>
    <row r="306" spans="2:3" s="68" customFormat="1" x14ac:dyDescent="0.2">
      <c r="B306" s="112"/>
      <c r="C306" s="93"/>
    </row>
    <row r="307" spans="2:3" s="68" customFormat="1" x14ac:dyDescent="0.2">
      <c r="B307" s="112"/>
      <c r="C307" s="93"/>
    </row>
    <row r="308" spans="2:3" s="68" customFormat="1" x14ac:dyDescent="0.2">
      <c r="B308" s="112"/>
      <c r="C308" s="93"/>
    </row>
    <row r="309" spans="2:3" s="68" customFormat="1" x14ac:dyDescent="0.2">
      <c r="B309" s="112"/>
      <c r="C309" s="93"/>
    </row>
    <row r="310" spans="2:3" s="68" customFormat="1" x14ac:dyDescent="0.2">
      <c r="B310" s="112"/>
      <c r="C310" s="93"/>
    </row>
    <row r="311" spans="2:3" s="68" customFormat="1" x14ac:dyDescent="0.2">
      <c r="B311" s="112"/>
      <c r="C311" s="93"/>
    </row>
    <row r="312" spans="2:3" s="68" customFormat="1" x14ac:dyDescent="0.2">
      <c r="B312" s="112"/>
      <c r="C312" s="93"/>
    </row>
    <row r="313" spans="2:3" s="68" customFormat="1" x14ac:dyDescent="0.2">
      <c r="B313" s="112"/>
      <c r="C313" s="93"/>
    </row>
    <row r="314" spans="2:3" s="68" customFormat="1" x14ac:dyDescent="0.2">
      <c r="B314" s="112"/>
      <c r="C314" s="93"/>
    </row>
    <row r="315" spans="2:3" s="68" customFormat="1" x14ac:dyDescent="0.2">
      <c r="B315" s="112"/>
      <c r="C315" s="93"/>
    </row>
    <row r="316" spans="2:3" s="68" customFormat="1" x14ac:dyDescent="0.2">
      <c r="B316" s="112"/>
      <c r="C316" s="93"/>
    </row>
    <row r="317" spans="2:3" s="68" customFormat="1" x14ac:dyDescent="0.2">
      <c r="B317" s="112"/>
      <c r="C317" s="93"/>
    </row>
    <row r="318" spans="2:3" s="68" customFormat="1" x14ac:dyDescent="0.2">
      <c r="B318" s="112"/>
      <c r="C318" s="93"/>
    </row>
    <row r="319" spans="2:3" s="68" customFormat="1" x14ac:dyDescent="0.2">
      <c r="B319" s="112"/>
      <c r="C319" s="93"/>
    </row>
    <row r="320" spans="2:3" s="68" customFormat="1" x14ac:dyDescent="0.2">
      <c r="B320" s="112"/>
      <c r="C320" s="93"/>
    </row>
    <row r="321" spans="2:3" s="68" customFormat="1" x14ac:dyDescent="0.2">
      <c r="B321" s="112"/>
      <c r="C321" s="93"/>
    </row>
    <row r="322" spans="2:3" s="68" customFormat="1" x14ac:dyDescent="0.2">
      <c r="B322" s="112"/>
      <c r="C322" s="93"/>
    </row>
    <row r="323" spans="2:3" s="68" customFormat="1" x14ac:dyDescent="0.2">
      <c r="B323" s="112"/>
      <c r="C323" s="93"/>
    </row>
    <row r="324" spans="2:3" s="68" customFormat="1" x14ac:dyDescent="0.2">
      <c r="B324" s="112"/>
      <c r="C324" s="93"/>
    </row>
    <row r="325" spans="2:3" s="68" customFormat="1" x14ac:dyDescent="0.2">
      <c r="B325" s="112"/>
      <c r="C325" s="93"/>
    </row>
    <row r="326" spans="2:3" s="68" customFormat="1" x14ac:dyDescent="0.2">
      <c r="B326" s="112"/>
      <c r="C326" s="93"/>
    </row>
    <row r="327" spans="2:3" s="68" customFormat="1" x14ac:dyDescent="0.2">
      <c r="B327" s="112"/>
      <c r="C327" s="93"/>
    </row>
    <row r="328" spans="2:3" s="68" customFormat="1" x14ac:dyDescent="0.2">
      <c r="B328" s="112"/>
      <c r="C328" s="93"/>
    </row>
    <row r="329" spans="2:3" s="68" customFormat="1" x14ac:dyDescent="0.2">
      <c r="B329" s="112"/>
      <c r="C329" s="93"/>
    </row>
    <row r="330" spans="2:3" s="68" customFormat="1" x14ac:dyDescent="0.2">
      <c r="B330" s="112"/>
      <c r="C330" s="93"/>
    </row>
    <row r="331" spans="2:3" s="68" customFormat="1" x14ac:dyDescent="0.2">
      <c r="B331" s="112"/>
      <c r="C331" s="93"/>
    </row>
    <row r="332" spans="2:3" s="68" customFormat="1" x14ac:dyDescent="0.2">
      <c r="B332" s="112"/>
      <c r="C332" s="93"/>
    </row>
    <row r="333" spans="2:3" s="68" customFormat="1" x14ac:dyDescent="0.2">
      <c r="B333" s="112"/>
      <c r="C333" s="93"/>
    </row>
    <row r="334" spans="2:3" s="68" customFormat="1" x14ac:dyDescent="0.2">
      <c r="B334" s="112"/>
      <c r="C334" s="93"/>
    </row>
    <row r="335" spans="2:3" s="68" customFormat="1" x14ac:dyDescent="0.2">
      <c r="B335" s="112"/>
      <c r="C335" s="93"/>
    </row>
    <row r="336" spans="2:3" s="68" customFormat="1" x14ac:dyDescent="0.2">
      <c r="B336" s="112"/>
      <c r="C336" s="93"/>
    </row>
    <row r="337" spans="2:3" s="68" customFormat="1" x14ac:dyDescent="0.2">
      <c r="B337" s="112"/>
      <c r="C337" s="93"/>
    </row>
    <row r="338" spans="2:3" s="68" customFormat="1" x14ac:dyDescent="0.2">
      <c r="B338" s="112"/>
      <c r="C338" s="93"/>
    </row>
    <row r="339" spans="2:3" s="68" customFormat="1" x14ac:dyDescent="0.2">
      <c r="B339" s="112"/>
      <c r="C339" s="93"/>
    </row>
    <row r="340" spans="2:3" s="68" customFormat="1" x14ac:dyDescent="0.2">
      <c r="B340" s="112"/>
      <c r="C340" s="93"/>
    </row>
    <row r="341" spans="2:3" s="68" customFormat="1" x14ac:dyDescent="0.2">
      <c r="B341" s="112"/>
      <c r="C341" s="93"/>
    </row>
    <row r="342" spans="2:3" s="68" customFormat="1" x14ac:dyDescent="0.2">
      <c r="B342" s="112"/>
      <c r="C342" s="93"/>
    </row>
    <row r="343" spans="2:3" s="68" customFormat="1" x14ac:dyDescent="0.2">
      <c r="B343" s="112"/>
      <c r="C343" s="93"/>
    </row>
    <row r="344" spans="2:3" s="68" customFormat="1" x14ac:dyDescent="0.2">
      <c r="B344" s="112"/>
      <c r="C344" s="93"/>
    </row>
    <row r="345" spans="2:3" s="68" customFormat="1" x14ac:dyDescent="0.2">
      <c r="B345" s="112"/>
      <c r="C345" s="93"/>
    </row>
    <row r="346" spans="2:3" s="68" customFormat="1" x14ac:dyDescent="0.2">
      <c r="B346" s="112"/>
      <c r="C346" s="93"/>
    </row>
    <row r="347" spans="2:3" s="68" customFormat="1" x14ac:dyDescent="0.2">
      <c r="B347" s="112"/>
      <c r="C347" s="93"/>
    </row>
    <row r="348" spans="2:3" s="68" customFormat="1" x14ac:dyDescent="0.2">
      <c r="B348" s="112"/>
      <c r="C348" s="93"/>
    </row>
    <row r="349" spans="2:3" s="68" customFormat="1" x14ac:dyDescent="0.2">
      <c r="B349" s="112"/>
      <c r="C349" s="93"/>
    </row>
    <row r="350" spans="2:3" s="68" customFormat="1" x14ac:dyDescent="0.2">
      <c r="B350" s="112"/>
      <c r="C350" s="93"/>
    </row>
    <row r="351" spans="2:3" s="68" customFormat="1" x14ac:dyDescent="0.2">
      <c r="B351" s="112"/>
      <c r="C351" s="93"/>
    </row>
    <row r="352" spans="2:3" s="68" customFormat="1" x14ac:dyDescent="0.2">
      <c r="B352" s="112"/>
      <c r="C352" s="93"/>
    </row>
    <row r="353" spans="2:3" s="68" customFormat="1" x14ac:dyDescent="0.2">
      <c r="B353" s="112"/>
      <c r="C353" s="93"/>
    </row>
    <row r="354" spans="2:3" s="68" customFormat="1" x14ac:dyDescent="0.2">
      <c r="B354" s="112"/>
      <c r="C354" s="93"/>
    </row>
    <row r="355" spans="2:3" s="68" customFormat="1" x14ac:dyDescent="0.2">
      <c r="B355" s="112"/>
      <c r="C355" s="93"/>
    </row>
    <row r="356" spans="2:3" s="68" customFormat="1" x14ac:dyDescent="0.2">
      <c r="B356" s="112"/>
      <c r="C356" s="93"/>
    </row>
    <row r="357" spans="2:3" s="68" customFormat="1" x14ac:dyDescent="0.2">
      <c r="B357" s="112"/>
      <c r="C357" s="93"/>
    </row>
    <row r="358" spans="2:3" s="68" customFormat="1" x14ac:dyDescent="0.2">
      <c r="B358" s="112"/>
      <c r="C358" s="93"/>
    </row>
    <row r="359" spans="2:3" s="68" customFormat="1" x14ac:dyDescent="0.2">
      <c r="B359" s="112"/>
      <c r="C359" s="93"/>
    </row>
    <row r="360" spans="2:3" s="68" customFormat="1" x14ac:dyDescent="0.2">
      <c r="B360" s="112"/>
      <c r="C360" s="93"/>
    </row>
    <row r="361" spans="2:3" s="68" customFormat="1" x14ac:dyDescent="0.2">
      <c r="B361" s="112"/>
      <c r="C361" s="93"/>
    </row>
    <row r="362" spans="2:3" s="68" customFormat="1" x14ac:dyDescent="0.2">
      <c r="B362" s="112"/>
      <c r="C362" s="93"/>
    </row>
    <row r="363" spans="2:3" s="68" customFormat="1" x14ac:dyDescent="0.2">
      <c r="B363" s="112"/>
      <c r="C363" s="93"/>
    </row>
    <row r="364" spans="2:3" s="68" customFormat="1" x14ac:dyDescent="0.2">
      <c r="B364" s="112"/>
      <c r="C364" s="93"/>
    </row>
    <row r="365" spans="2:3" s="68" customFormat="1" x14ac:dyDescent="0.2">
      <c r="B365" s="112"/>
      <c r="C365" s="93"/>
    </row>
    <row r="366" spans="2:3" s="68" customFormat="1" x14ac:dyDescent="0.2">
      <c r="B366" s="112"/>
      <c r="C366" s="93"/>
    </row>
    <row r="367" spans="2:3" s="68" customFormat="1" x14ac:dyDescent="0.2">
      <c r="B367" s="112"/>
      <c r="C367" s="93"/>
    </row>
    <row r="368" spans="2:3" s="68" customFormat="1" x14ac:dyDescent="0.2">
      <c r="B368" s="112"/>
      <c r="C368" s="93"/>
    </row>
    <row r="369" spans="2:3" s="68" customFormat="1" x14ac:dyDescent="0.2">
      <c r="B369" s="112"/>
      <c r="C369" s="93"/>
    </row>
    <row r="370" spans="2:3" s="68" customFormat="1" x14ac:dyDescent="0.2">
      <c r="B370" s="112"/>
      <c r="C370" s="93"/>
    </row>
    <row r="371" spans="2:3" s="68" customFormat="1" x14ac:dyDescent="0.2">
      <c r="B371" s="112"/>
      <c r="C371" s="93"/>
    </row>
    <row r="372" spans="2:3" s="68" customFormat="1" x14ac:dyDescent="0.2">
      <c r="B372" s="112"/>
      <c r="C372" s="93"/>
    </row>
    <row r="373" spans="2:3" s="68" customFormat="1" x14ac:dyDescent="0.2">
      <c r="B373" s="112"/>
      <c r="C373" s="93"/>
    </row>
    <row r="374" spans="2:3" s="68" customFormat="1" x14ac:dyDescent="0.2">
      <c r="B374" s="112"/>
      <c r="C374" s="93"/>
    </row>
    <row r="375" spans="2:3" s="68" customFormat="1" x14ac:dyDescent="0.2">
      <c r="B375" s="112"/>
      <c r="C375" s="93"/>
    </row>
    <row r="376" spans="2:3" s="68" customFormat="1" x14ac:dyDescent="0.2">
      <c r="B376" s="112"/>
      <c r="C376" s="93"/>
    </row>
    <row r="377" spans="2:3" s="68" customFormat="1" x14ac:dyDescent="0.2">
      <c r="B377" s="112"/>
      <c r="C377" s="93"/>
    </row>
    <row r="378" spans="2:3" s="68" customFormat="1" x14ac:dyDescent="0.2">
      <c r="B378" s="112"/>
      <c r="C378" s="93"/>
    </row>
    <row r="379" spans="2:3" s="68" customFormat="1" x14ac:dyDescent="0.2">
      <c r="B379" s="112"/>
      <c r="C379" s="93"/>
    </row>
    <row r="380" spans="2:3" s="68" customFormat="1" x14ac:dyDescent="0.2">
      <c r="B380" s="112"/>
      <c r="C380" s="93"/>
    </row>
    <row r="381" spans="2:3" s="68" customFormat="1" x14ac:dyDescent="0.2">
      <c r="B381" s="112"/>
      <c r="C381" s="93"/>
    </row>
    <row r="382" spans="2:3" s="68" customFormat="1" x14ac:dyDescent="0.2">
      <c r="B382" s="112"/>
      <c r="C382" s="93"/>
    </row>
    <row r="383" spans="2:3" s="68" customFormat="1" x14ac:dyDescent="0.2">
      <c r="B383" s="112"/>
      <c r="C383" s="93"/>
    </row>
    <row r="384" spans="2:3" s="68" customFormat="1" x14ac:dyDescent="0.2">
      <c r="B384" s="112"/>
      <c r="C384" s="93"/>
    </row>
    <row r="385" spans="2:3" s="68" customFormat="1" x14ac:dyDescent="0.2">
      <c r="B385" s="112"/>
      <c r="C385" s="93"/>
    </row>
    <row r="386" spans="2:3" s="68" customFormat="1" x14ac:dyDescent="0.2">
      <c r="B386" s="112"/>
      <c r="C386" s="93"/>
    </row>
    <row r="387" spans="2:3" s="68" customFormat="1" x14ac:dyDescent="0.2">
      <c r="B387" s="112"/>
      <c r="C387" s="93"/>
    </row>
    <row r="388" spans="2:3" s="68" customFormat="1" x14ac:dyDescent="0.2">
      <c r="B388" s="112"/>
      <c r="C388" s="93"/>
    </row>
    <row r="389" spans="2:3" s="68" customFormat="1" x14ac:dyDescent="0.2">
      <c r="B389" s="112"/>
      <c r="C389" s="93"/>
    </row>
    <row r="390" spans="2:3" s="68" customFormat="1" x14ac:dyDescent="0.2">
      <c r="B390" s="112"/>
      <c r="C390" s="93"/>
    </row>
    <row r="391" spans="2:3" s="68" customFormat="1" x14ac:dyDescent="0.2">
      <c r="B391" s="112"/>
      <c r="C391" s="93"/>
    </row>
    <row r="392" spans="2:3" s="68" customFormat="1" x14ac:dyDescent="0.2">
      <c r="B392" s="112"/>
      <c r="C392" s="93"/>
    </row>
    <row r="393" spans="2:3" s="68" customFormat="1" x14ac:dyDescent="0.2">
      <c r="B393" s="112"/>
      <c r="C393" s="93"/>
    </row>
    <row r="394" spans="2:3" s="68" customFormat="1" x14ac:dyDescent="0.2">
      <c r="B394" s="112"/>
      <c r="C394" s="93"/>
    </row>
    <row r="395" spans="2:3" s="68" customFormat="1" x14ac:dyDescent="0.2">
      <c r="B395" s="112"/>
      <c r="C395" s="93"/>
    </row>
    <row r="396" spans="2:3" s="68" customFormat="1" x14ac:dyDescent="0.2">
      <c r="B396" s="112"/>
      <c r="C396" s="93"/>
    </row>
    <row r="397" spans="2:3" s="68" customFormat="1" x14ac:dyDescent="0.2">
      <c r="B397" s="112"/>
      <c r="C397" s="93"/>
    </row>
    <row r="398" spans="2:3" s="68" customFormat="1" x14ac:dyDescent="0.2">
      <c r="B398" s="112"/>
      <c r="C398" s="93"/>
    </row>
    <row r="399" spans="2:3" s="68" customFormat="1" x14ac:dyDescent="0.2">
      <c r="B399" s="112"/>
      <c r="C399" s="93"/>
    </row>
    <row r="400" spans="2:3" s="68" customFormat="1" x14ac:dyDescent="0.2">
      <c r="B400" s="112"/>
      <c r="C400" s="93"/>
    </row>
    <row r="401" spans="2:3" s="68" customFormat="1" x14ac:dyDescent="0.2">
      <c r="B401" s="112"/>
      <c r="C401" s="93"/>
    </row>
    <row r="402" spans="2:3" s="68" customFormat="1" x14ac:dyDescent="0.2">
      <c r="B402" s="112"/>
      <c r="C402" s="93"/>
    </row>
    <row r="403" spans="2:3" s="68" customFormat="1" x14ac:dyDescent="0.2">
      <c r="B403" s="112"/>
      <c r="C403" s="93"/>
    </row>
    <row r="404" spans="2:3" s="68" customFormat="1" x14ac:dyDescent="0.2">
      <c r="B404" s="112"/>
      <c r="C404" s="93"/>
    </row>
    <row r="405" spans="2:3" s="68" customFormat="1" x14ac:dyDescent="0.2">
      <c r="B405" s="112"/>
      <c r="C405" s="93"/>
    </row>
    <row r="406" spans="2:3" s="68" customFormat="1" x14ac:dyDescent="0.2">
      <c r="B406" s="112"/>
      <c r="C406" s="93"/>
    </row>
    <row r="407" spans="2:3" s="68" customFormat="1" x14ac:dyDescent="0.2">
      <c r="B407" s="112"/>
      <c r="C407" s="93"/>
    </row>
    <row r="408" spans="2:3" s="68" customFormat="1" x14ac:dyDescent="0.2">
      <c r="B408" s="112"/>
      <c r="C408" s="93"/>
    </row>
    <row r="409" spans="2:3" s="68" customFormat="1" x14ac:dyDescent="0.2">
      <c r="B409" s="112"/>
      <c r="C409" s="93"/>
    </row>
    <row r="410" spans="2:3" s="68" customFormat="1" x14ac:dyDescent="0.2">
      <c r="B410" s="112"/>
      <c r="C410" s="93"/>
    </row>
    <row r="411" spans="2:3" s="68" customFormat="1" x14ac:dyDescent="0.2">
      <c r="B411" s="112"/>
      <c r="C411" s="93"/>
    </row>
    <row r="412" spans="2:3" s="68" customFormat="1" x14ac:dyDescent="0.2">
      <c r="B412" s="112"/>
      <c r="C412" s="93"/>
    </row>
    <row r="413" spans="2:3" s="68" customFormat="1" x14ac:dyDescent="0.2">
      <c r="B413" s="112"/>
      <c r="C413" s="93"/>
    </row>
    <row r="414" spans="2:3" s="68" customFormat="1" x14ac:dyDescent="0.2">
      <c r="B414" s="112"/>
      <c r="C414" s="93"/>
    </row>
    <row r="415" spans="2:3" s="68" customFormat="1" x14ac:dyDescent="0.2">
      <c r="B415" s="112"/>
      <c r="C415" s="93"/>
    </row>
    <row r="416" spans="2:3" s="68" customFormat="1" x14ac:dyDescent="0.2">
      <c r="B416" s="112"/>
      <c r="C416" s="93"/>
    </row>
    <row r="417" spans="2:3" s="68" customFormat="1" x14ac:dyDescent="0.2">
      <c r="B417" s="112"/>
      <c r="C417" s="93"/>
    </row>
    <row r="418" spans="2:3" s="68" customFormat="1" x14ac:dyDescent="0.2">
      <c r="B418" s="112"/>
      <c r="C418" s="93"/>
    </row>
    <row r="419" spans="2:3" s="68" customFormat="1" x14ac:dyDescent="0.2">
      <c r="B419" s="112"/>
      <c r="C419" s="93"/>
    </row>
    <row r="420" spans="2:3" s="68" customFormat="1" x14ac:dyDescent="0.2">
      <c r="B420" s="112"/>
      <c r="C420" s="93"/>
    </row>
    <row r="421" spans="2:3" s="68" customFormat="1" x14ac:dyDescent="0.2">
      <c r="B421" s="112"/>
      <c r="C421" s="93"/>
    </row>
    <row r="422" spans="2:3" s="68" customFormat="1" x14ac:dyDescent="0.2">
      <c r="B422" s="112"/>
      <c r="C422" s="93"/>
    </row>
    <row r="423" spans="2:3" s="68" customFormat="1" x14ac:dyDescent="0.2">
      <c r="B423" s="112"/>
      <c r="C423" s="93"/>
    </row>
    <row r="424" spans="2:3" s="68" customFormat="1" x14ac:dyDescent="0.2">
      <c r="B424" s="112"/>
      <c r="C424" s="93"/>
    </row>
    <row r="425" spans="2:3" s="68" customFormat="1" x14ac:dyDescent="0.2">
      <c r="B425" s="112"/>
      <c r="C425" s="93"/>
    </row>
    <row r="426" spans="2:3" s="68" customFormat="1" x14ac:dyDescent="0.2">
      <c r="B426" s="112"/>
      <c r="C426" s="93"/>
    </row>
    <row r="427" spans="2:3" s="68" customFormat="1" x14ac:dyDescent="0.2">
      <c r="B427" s="112"/>
      <c r="C427" s="93"/>
    </row>
    <row r="428" spans="2:3" s="68" customFormat="1" x14ac:dyDescent="0.2">
      <c r="B428" s="112"/>
      <c r="C428" s="93"/>
    </row>
    <row r="429" spans="2:3" s="68" customFormat="1" x14ac:dyDescent="0.2">
      <c r="B429" s="112"/>
      <c r="C429" s="93"/>
    </row>
    <row r="430" spans="2:3" s="68" customFormat="1" x14ac:dyDescent="0.2">
      <c r="B430" s="112"/>
      <c r="C430" s="93"/>
    </row>
    <row r="431" spans="2:3" s="68" customFormat="1" x14ac:dyDescent="0.2">
      <c r="B431" s="112"/>
      <c r="C431" s="93"/>
    </row>
    <row r="432" spans="2:3" s="68" customFormat="1" x14ac:dyDescent="0.2">
      <c r="B432" s="112"/>
      <c r="C432" s="93"/>
    </row>
    <row r="433" spans="2:3" s="68" customFormat="1" x14ac:dyDescent="0.2">
      <c r="B433" s="112"/>
      <c r="C433" s="93"/>
    </row>
    <row r="434" spans="2:3" s="68" customFormat="1" x14ac:dyDescent="0.2">
      <c r="B434" s="112"/>
      <c r="C434" s="93"/>
    </row>
    <row r="435" spans="2:3" s="68" customFormat="1" x14ac:dyDescent="0.2">
      <c r="B435" s="112"/>
      <c r="C435" s="93"/>
    </row>
    <row r="436" spans="2:3" s="68" customFormat="1" x14ac:dyDescent="0.2">
      <c r="B436" s="112"/>
      <c r="C436" s="93"/>
    </row>
    <row r="437" spans="2:3" s="68" customFormat="1" x14ac:dyDescent="0.2">
      <c r="B437" s="112"/>
      <c r="C437" s="93"/>
    </row>
    <row r="438" spans="2:3" s="68" customFormat="1" x14ac:dyDescent="0.2">
      <c r="B438" s="112"/>
      <c r="C438" s="93"/>
    </row>
    <row r="439" spans="2:3" s="68" customFormat="1" x14ac:dyDescent="0.2">
      <c r="B439" s="112"/>
      <c r="C439" s="93"/>
    </row>
    <row r="440" spans="2:3" s="68" customFormat="1" x14ac:dyDescent="0.2">
      <c r="B440" s="112"/>
      <c r="C440" s="93"/>
    </row>
    <row r="441" spans="2:3" s="68" customFormat="1" x14ac:dyDescent="0.2">
      <c r="B441" s="112"/>
      <c r="C441" s="93"/>
    </row>
    <row r="442" spans="2:3" s="68" customFormat="1" x14ac:dyDescent="0.2">
      <c r="B442" s="112"/>
      <c r="C442" s="93"/>
    </row>
    <row r="443" spans="2:3" s="68" customFormat="1" x14ac:dyDescent="0.2">
      <c r="B443" s="112"/>
      <c r="C443" s="93"/>
    </row>
    <row r="444" spans="2:3" s="68" customFormat="1" x14ac:dyDescent="0.2">
      <c r="B444" s="112"/>
      <c r="C444" s="93"/>
    </row>
    <row r="445" spans="2:3" s="68" customFormat="1" x14ac:dyDescent="0.2">
      <c r="B445" s="112"/>
      <c r="C445" s="93"/>
    </row>
    <row r="446" spans="2:3" s="68" customFormat="1" x14ac:dyDescent="0.2">
      <c r="B446" s="112"/>
      <c r="C446" s="93"/>
    </row>
    <row r="447" spans="2:3" s="68" customFormat="1" x14ac:dyDescent="0.2">
      <c r="B447" s="112"/>
      <c r="C447" s="93"/>
    </row>
    <row r="448" spans="2:3" s="68" customFormat="1" x14ac:dyDescent="0.2">
      <c r="B448" s="112"/>
      <c r="C448" s="93"/>
    </row>
    <row r="449" spans="2:3" s="68" customFormat="1" x14ac:dyDescent="0.2">
      <c r="B449" s="112"/>
      <c r="C449" s="93"/>
    </row>
    <row r="450" spans="2:3" s="68" customFormat="1" x14ac:dyDescent="0.2">
      <c r="B450" s="112"/>
      <c r="C450" s="93"/>
    </row>
    <row r="451" spans="2:3" s="68" customFormat="1" x14ac:dyDescent="0.2">
      <c r="B451" s="112"/>
      <c r="C451" s="93"/>
    </row>
    <row r="452" spans="2:3" s="68" customFormat="1" x14ac:dyDescent="0.2">
      <c r="B452" s="112"/>
      <c r="C452" s="93"/>
    </row>
    <row r="453" spans="2:3" s="68" customFormat="1" x14ac:dyDescent="0.2">
      <c r="B453" s="112"/>
      <c r="C453" s="93"/>
    </row>
    <row r="454" spans="2:3" s="68" customFormat="1" x14ac:dyDescent="0.2">
      <c r="B454" s="112"/>
      <c r="C454" s="93"/>
    </row>
    <row r="455" spans="2:3" s="68" customFormat="1" x14ac:dyDescent="0.2">
      <c r="B455" s="112"/>
      <c r="C455" s="93"/>
    </row>
    <row r="456" spans="2:3" s="68" customFormat="1" x14ac:dyDescent="0.2">
      <c r="B456" s="112"/>
      <c r="C456" s="93"/>
    </row>
    <row r="457" spans="2:3" s="68" customFormat="1" x14ac:dyDescent="0.2">
      <c r="B457" s="112"/>
      <c r="C457" s="93"/>
    </row>
    <row r="458" spans="2:3" s="68" customFormat="1" x14ac:dyDescent="0.2">
      <c r="B458" s="112"/>
      <c r="C458" s="93"/>
    </row>
    <row r="459" spans="2:3" s="68" customFormat="1" x14ac:dyDescent="0.2">
      <c r="B459" s="112"/>
      <c r="C459" s="93"/>
    </row>
    <row r="460" spans="2:3" s="68" customFormat="1" x14ac:dyDescent="0.2">
      <c r="B460" s="112"/>
      <c r="C460" s="93"/>
    </row>
    <row r="461" spans="2:3" s="68" customFormat="1" x14ac:dyDescent="0.2">
      <c r="B461" s="112"/>
      <c r="C461" s="93"/>
    </row>
    <row r="462" spans="2:3" s="68" customFormat="1" x14ac:dyDescent="0.2">
      <c r="B462" s="112"/>
      <c r="C462" s="93"/>
    </row>
    <row r="463" spans="2:3" s="68" customFormat="1" x14ac:dyDescent="0.2">
      <c r="B463" s="112"/>
      <c r="C463" s="93"/>
    </row>
    <row r="464" spans="2:3" s="68" customFormat="1" x14ac:dyDescent="0.2">
      <c r="B464" s="112"/>
      <c r="C464" s="93"/>
    </row>
    <row r="465" spans="2:3" s="68" customFormat="1" x14ac:dyDescent="0.2">
      <c r="B465" s="112"/>
      <c r="C465" s="93"/>
    </row>
    <row r="466" spans="2:3" s="68" customFormat="1" x14ac:dyDescent="0.2">
      <c r="B466" s="112"/>
      <c r="C466" s="93"/>
    </row>
    <row r="467" spans="2:3" s="68" customFormat="1" x14ac:dyDescent="0.2">
      <c r="B467" s="112"/>
      <c r="C467" s="93"/>
    </row>
    <row r="468" spans="2:3" s="68" customFormat="1" x14ac:dyDescent="0.2">
      <c r="B468" s="112"/>
      <c r="C468" s="93"/>
    </row>
    <row r="469" spans="2:3" s="68" customFormat="1" x14ac:dyDescent="0.2">
      <c r="B469" s="112"/>
      <c r="C469" s="93"/>
    </row>
    <row r="470" spans="2:3" s="68" customFormat="1" x14ac:dyDescent="0.2">
      <c r="B470" s="112"/>
      <c r="C470" s="93"/>
    </row>
    <row r="471" spans="2:3" s="68" customFormat="1" x14ac:dyDescent="0.2">
      <c r="B471" s="112"/>
      <c r="C471" s="93"/>
    </row>
    <row r="472" spans="2:3" s="68" customFormat="1" x14ac:dyDescent="0.2">
      <c r="B472" s="112"/>
      <c r="C472" s="93"/>
    </row>
    <row r="473" spans="2:3" s="68" customFormat="1" x14ac:dyDescent="0.2">
      <c r="B473" s="112"/>
      <c r="C473" s="93"/>
    </row>
    <row r="474" spans="2:3" s="68" customFormat="1" x14ac:dyDescent="0.2">
      <c r="B474" s="112"/>
      <c r="C474" s="93"/>
    </row>
    <row r="475" spans="2:3" s="68" customFormat="1" x14ac:dyDescent="0.2">
      <c r="B475" s="112"/>
      <c r="C475" s="93"/>
    </row>
    <row r="476" spans="2:3" s="68" customFormat="1" x14ac:dyDescent="0.2">
      <c r="B476" s="112"/>
      <c r="C476" s="93"/>
    </row>
    <row r="477" spans="2:3" s="68" customFormat="1" x14ac:dyDescent="0.2">
      <c r="B477" s="112"/>
      <c r="C477" s="93"/>
    </row>
    <row r="478" spans="2:3" s="68" customFormat="1" x14ac:dyDescent="0.2">
      <c r="B478" s="112"/>
      <c r="C478" s="93"/>
    </row>
    <row r="479" spans="2:3" s="68" customFormat="1" x14ac:dyDescent="0.2">
      <c r="B479" s="112"/>
      <c r="C479" s="93"/>
    </row>
    <row r="480" spans="2:3" s="68" customFormat="1" x14ac:dyDescent="0.2">
      <c r="B480" s="112"/>
      <c r="C480" s="93"/>
    </row>
    <row r="481" spans="2:3" s="68" customFormat="1" x14ac:dyDescent="0.2">
      <c r="B481" s="112"/>
      <c r="C481" s="93"/>
    </row>
    <row r="482" spans="2:3" s="68" customFormat="1" x14ac:dyDescent="0.2">
      <c r="B482" s="112"/>
      <c r="C482" s="93"/>
    </row>
    <row r="483" spans="2:3" s="68" customFormat="1" x14ac:dyDescent="0.2">
      <c r="B483" s="112"/>
      <c r="C483" s="93"/>
    </row>
    <row r="484" spans="2:3" s="68" customFormat="1" x14ac:dyDescent="0.2">
      <c r="B484" s="112"/>
      <c r="C484" s="93"/>
    </row>
    <row r="485" spans="2:3" s="68" customFormat="1" x14ac:dyDescent="0.2">
      <c r="B485" s="112"/>
      <c r="C485" s="93"/>
    </row>
    <row r="486" spans="2:3" s="68" customFormat="1" x14ac:dyDescent="0.2">
      <c r="B486" s="112"/>
      <c r="C486" s="93"/>
    </row>
    <row r="487" spans="2:3" s="68" customFormat="1" x14ac:dyDescent="0.2">
      <c r="B487" s="112"/>
      <c r="C487" s="93"/>
    </row>
    <row r="488" spans="2:3" s="68" customFormat="1" x14ac:dyDescent="0.2">
      <c r="B488" s="112"/>
      <c r="C488" s="93"/>
    </row>
    <row r="489" spans="2:3" s="68" customFormat="1" x14ac:dyDescent="0.2">
      <c r="B489" s="112"/>
      <c r="C489" s="93"/>
    </row>
    <row r="490" spans="2:3" s="68" customFormat="1" x14ac:dyDescent="0.2">
      <c r="B490" s="112"/>
      <c r="C490" s="93"/>
    </row>
    <row r="491" spans="2:3" s="68" customFormat="1" x14ac:dyDescent="0.2">
      <c r="B491" s="112"/>
      <c r="C491" s="93"/>
    </row>
    <row r="492" spans="2:3" s="68" customFormat="1" x14ac:dyDescent="0.2">
      <c r="B492" s="112"/>
      <c r="C492" s="93"/>
    </row>
    <row r="493" spans="2:3" s="68" customFormat="1" x14ac:dyDescent="0.2">
      <c r="B493" s="112"/>
      <c r="C493" s="93"/>
    </row>
    <row r="494" spans="2:3" s="68" customFormat="1" x14ac:dyDescent="0.2">
      <c r="B494" s="112"/>
      <c r="C494" s="93"/>
    </row>
    <row r="495" spans="2:3" s="68" customFormat="1" x14ac:dyDescent="0.2">
      <c r="B495" s="112"/>
      <c r="C495" s="93"/>
    </row>
    <row r="496" spans="2:3" s="68" customFormat="1" x14ac:dyDescent="0.2">
      <c r="B496" s="112"/>
      <c r="C496" s="93"/>
    </row>
    <row r="497" spans="2:3" s="68" customFormat="1" x14ac:dyDescent="0.2">
      <c r="B497" s="112"/>
      <c r="C497" s="93"/>
    </row>
    <row r="498" spans="2:3" s="68" customFormat="1" x14ac:dyDescent="0.2">
      <c r="B498" s="112"/>
      <c r="C498" s="93"/>
    </row>
    <row r="499" spans="2:3" s="68" customFormat="1" x14ac:dyDescent="0.2">
      <c r="B499" s="112"/>
      <c r="C499" s="93"/>
    </row>
    <row r="500" spans="2:3" s="68" customFormat="1" x14ac:dyDescent="0.2">
      <c r="B500" s="112"/>
      <c r="C500" s="93"/>
    </row>
    <row r="501" spans="2:3" s="68" customFormat="1" x14ac:dyDescent="0.2">
      <c r="B501" s="112"/>
      <c r="C501" s="93"/>
    </row>
    <row r="502" spans="2:3" s="68" customFormat="1" x14ac:dyDescent="0.2">
      <c r="B502" s="112"/>
      <c r="C502" s="93"/>
    </row>
    <row r="503" spans="2:3" s="68" customFormat="1" x14ac:dyDescent="0.2">
      <c r="B503" s="112"/>
      <c r="C503" s="93"/>
    </row>
    <row r="504" spans="2:3" s="68" customFormat="1" x14ac:dyDescent="0.2">
      <c r="B504" s="112"/>
      <c r="C504" s="93"/>
    </row>
    <row r="505" spans="2:3" s="68" customFormat="1" x14ac:dyDescent="0.2">
      <c r="B505" s="112"/>
      <c r="C505" s="93"/>
    </row>
    <row r="506" spans="2:3" s="68" customFormat="1" x14ac:dyDescent="0.2">
      <c r="B506" s="112"/>
      <c r="C506" s="93"/>
    </row>
    <row r="507" spans="2:3" s="68" customFormat="1" x14ac:dyDescent="0.2">
      <c r="B507" s="112"/>
      <c r="C507" s="93"/>
    </row>
    <row r="508" spans="2:3" s="68" customFormat="1" x14ac:dyDescent="0.2">
      <c r="B508" s="112"/>
      <c r="C508" s="93"/>
    </row>
    <row r="509" spans="2:3" s="68" customFormat="1" x14ac:dyDescent="0.2">
      <c r="B509" s="112"/>
      <c r="C509" s="93"/>
    </row>
    <row r="510" spans="2:3" s="68" customFormat="1" x14ac:dyDescent="0.2">
      <c r="B510" s="112"/>
      <c r="C510" s="93"/>
    </row>
    <row r="511" spans="2:3" s="68" customFormat="1" x14ac:dyDescent="0.2">
      <c r="B511" s="112"/>
      <c r="C511" s="93"/>
    </row>
    <row r="512" spans="2:3" s="68" customFormat="1" x14ac:dyDescent="0.2">
      <c r="B512" s="112"/>
      <c r="C512" s="93"/>
    </row>
    <row r="513" spans="2:3" s="68" customFormat="1" x14ac:dyDescent="0.2">
      <c r="B513" s="112"/>
      <c r="C513" s="93"/>
    </row>
    <row r="514" spans="2:3" s="68" customFormat="1" x14ac:dyDescent="0.2">
      <c r="B514" s="112"/>
      <c r="C514" s="93"/>
    </row>
    <row r="515" spans="2:3" s="68" customFormat="1" x14ac:dyDescent="0.2">
      <c r="B515" s="112"/>
      <c r="C515" s="93"/>
    </row>
    <row r="516" spans="2:3" s="68" customFormat="1" x14ac:dyDescent="0.2">
      <c r="B516" s="112"/>
      <c r="C516" s="93"/>
    </row>
    <row r="517" spans="2:3" s="68" customFormat="1" x14ac:dyDescent="0.2">
      <c r="B517" s="112"/>
      <c r="C517" s="93"/>
    </row>
    <row r="518" spans="2:3" s="68" customFormat="1" x14ac:dyDescent="0.2">
      <c r="B518" s="112"/>
      <c r="C518" s="93"/>
    </row>
    <row r="519" spans="2:3" s="68" customFormat="1" x14ac:dyDescent="0.2">
      <c r="B519" s="112"/>
      <c r="C519" s="93"/>
    </row>
    <row r="520" spans="2:3" s="68" customFormat="1" x14ac:dyDescent="0.2">
      <c r="B520" s="112"/>
      <c r="C520" s="93"/>
    </row>
    <row r="521" spans="2:3" s="68" customFormat="1" x14ac:dyDescent="0.2">
      <c r="B521" s="112"/>
      <c r="C521" s="93"/>
    </row>
    <row r="522" spans="2:3" s="68" customFormat="1" x14ac:dyDescent="0.2">
      <c r="B522" s="112"/>
      <c r="C522" s="93"/>
    </row>
    <row r="523" spans="2:3" s="68" customFormat="1" x14ac:dyDescent="0.2">
      <c r="B523" s="112"/>
      <c r="C523" s="93"/>
    </row>
    <row r="524" spans="2:3" s="68" customFormat="1" x14ac:dyDescent="0.2">
      <c r="B524" s="112"/>
      <c r="C524" s="93"/>
    </row>
    <row r="525" spans="2:3" s="68" customFormat="1" x14ac:dyDescent="0.2">
      <c r="B525" s="112"/>
      <c r="C525" s="93"/>
    </row>
    <row r="526" spans="2:3" s="68" customFormat="1" x14ac:dyDescent="0.2">
      <c r="B526" s="112"/>
      <c r="C526" s="93"/>
    </row>
    <row r="527" spans="2:3" s="68" customFormat="1" x14ac:dyDescent="0.2">
      <c r="B527" s="112"/>
      <c r="C527" s="93"/>
    </row>
    <row r="528" spans="2:3" s="68" customFormat="1" x14ac:dyDescent="0.2">
      <c r="B528" s="112"/>
      <c r="C528" s="93"/>
    </row>
    <row r="529" spans="2:3" s="68" customFormat="1" x14ac:dyDescent="0.2">
      <c r="B529" s="112"/>
      <c r="C529" s="93"/>
    </row>
    <row r="530" spans="2:3" s="68" customFormat="1" x14ac:dyDescent="0.2">
      <c r="B530" s="112"/>
      <c r="C530" s="93"/>
    </row>
    <row r="531" spans="2:3" s="68" customFormat="1" x14ac:dyDescent="0.2">
      <c r="B531" s="112"/>
      <c r="C531" s="93"/>
    </row>
    <row r="532" spans="2:3" s="68" customFormat="1" x14ac:dyDescent="0.2">
      <c r="B532" s="112"/>
      <c r="C532" s="93"/>
    </row>
    <row r="533" spans="2:3" s="68" customFormat="1" x14ac:dyDescent="0.2">
      <c r="B533" s="112"/>
      <c r="C533" s="93"/>
    </row>
    <row r="534" spans="2:3" s="68" customFormat="1" x14ac:dyDescent="0.2">
      <c r="B534" s="112"/>
      <c r="C534" s="93"/>
    </row>
    <row r="535" spans="2:3" s="68" customFormat="1" x14ac:dyDescent="0.2">
      <c r="B535" s="112"/>
      <c r="C535" s="93"/>
    </row>
    <row r="536" spans="2:3" s="68" customFormat="1" x14ac:dyDescent="0.2">
      <c r="B536" s="112"/>
      <c r="C536" s="93"/>
    </row>
    <row r="537" spans="2:3" s="68" customFormat="1" x14ac:dyDescent="0.2">
      <c r="B537" s="112"/>
      <c r="C537" s="93"/>
    </row>
    <row r="538" spans="2:3" s="68" customFormat="1" x14ac:dyDescent="0.2">
      <c r="B538" s="112"/>
      <c r="C538" s="93"/>
    </row>
    <row r="539" spans="2:3" s="68" customFormat="1" x14ac:dyDescent="0.2">
      <c r="B539" s="112"/>
      <c r="C539" s="93"/>
    </row>
    <row r="540" spans="2:3" s="68" customFormat="1" x14ac:dyDescent="0.2">
      <c r="B540" s="112"/>
      <c r="C540" s="93"/>
    </row>
    <row r="541" spans="2:3" s="68" customFormat="1" x14ac:dyDescent="0.2">
      <c r="B541" s="112"/>
      <c r="C541" s="93"/>
    </row>
    <row r="542" spans="2:3" s="68" customFormat="1" x14ac:dyDescent="0.2">
      <c r="B542" s="112"/>
      <c r="C542" s="93"/>
    </row>
    <row r="543" spans="2:3" s="68" customFormat="1" x14ac:dyDescent="0.2">
      <c r="B543" s="112"/>
      <c r="C543" s="93"/>
    </row>
    <row r="544" spans="2:3" s="68" customFormat="1" x14ac:dyDescent="0.2">
      <c r="B544" s="112"/>
      <c r="C544" s="93"/>
    </row>
    <row r="545" spans="2:3" s="68" customFormat="1" x14ac:dyDescent="0.2">
      <c r="B545" s="112"/>
      <c r="C545" s="93"/>
    </row>
    <row r="546" spans="2:3" s="68" customFormat="1" x14ac:dyDescent="0.2">
      <c r="B546" s="112"/>
      <c r="C546" s="93"/>
    </row>
    <row r="547" spans="2:3" s="68" customFormat="1" x14ac:dyDescent="0.2">
      <c r="B547" s="112"/>
      <c r="C547" s="93"/>
    </row>
    <row r="548" spans="2:3" s="68" customFormat="1" x14ac:dyDescent="0.2">
      <c r="B548" s="112"/>
      <c r="C548" s="93"/>
    </row>
    <row r="549" spans="2:3" s="68" customFormat="1" x14ac:dyDescent="0.2">
      <c r="B549" s="112"/>
      <c r="C549" s="93"/>
    </row>
    <row r="550" spans="2:3" s="68" customFormat="1" x14ac:dyDescent="0.2">
      <c r="B550" s="112"/>
      <c r="C550" s="93"/>
    </row>
    <row r="551" spans="2:3" s="68" customFormat="1" x14ac:dyDescent="0.2">
      <c r="B551" s="112"/>
      <c r="C551" s="93"/>
    </row>
    <row r="552" spans="2:3" s="68" customFormat="1" x14ac:dyDescent="0.2">
      <c r="B552" s="112"/>
      <c r="C552" s="93"/>
    </row>
    <row r="553" spans="2:3" s="68" customFormat="1" x14ac:dyDescent="0.2">
      <c r="B553" s="112"/>
      <c r="C553" s="93"/>
    </row>
    <row r="554" spans="2:3" s="68" customFormat="1" x14ac:dyDescent="0.2">
      <c r="B554" s="112"/>
      <c r="C554" s="93"/>
    </row>
    <row r="555" spans="2:3" s="68" customFormat="1" x14ac:dyDescent="0.2">
      <c r="B555" s="112"/>
      <c r="C555" s="93"/>
    </row>
    <row r="556" spans="2:3" s="68" customFormat="1" x14ac:dyDescent="0.2">
      <c r="B556" s="112"/>
      <c r="C556" s="93"/>
    </row>
    <row r="557" spans="2:3" s="68" customFormat="1" x14ac:dyDescent="0.2">
      <c r="B557" s="112"/>
      <c r="C557" s="93"/>
    </row>
    <row r="558" spans="2:3" s="68" customFormat="1" x14ac:dyDescent="0.2">
      <c r="B558" s="112"/>
      <c r="C558" s="93"/>
    </row>
    <row r="559" spans="2:3" s="68" customFormat="1" x14ac:dyDescent="0.2">
      <c r="B559" s="112"/>
      <c r="C559" s="93"/>
    </row>
    <row r="560" spans="2:3" s="68" customFormat="1" x14ac:dyDescent="0.2">
      <c r="B560" s="112"/>
      <c r="C560" s="93"/>
    </row>
    <row r="561" spans="2:3" s="68" customFormat="1" x14ac:dyDescent="0.2">
      <c r="B561" s="112"/>
      <c r="C561" s="93"/>
    </row>
    <row r="562" spans="2:3" s="68" customFormat="1" x14ac:dyDescent="0.2">
      <c r="B562" s="112"/>
      <c r="C562" s="93"/>
    </row>
    <row r="563" spans="2:3" s="68" customFormat="1" x14ac:dyDescent="0.2">
      <c r="B563" s="112"/>
      <c r="C563" s="93"/>
    </row>
    <row r="564" spans="2:3" s="68" customFormat="1" x14ac:dyDescent="0.2">
      <c r="B564" s="112"/>
      <c r="C564" s="93"/>
    </row>
    <row r="565" spans="2:3" s="68" customFormat="1" x14ac:dyDescent="0.2">
      <c r="B565" s="112"/>
      <c r="C565" s="93"/>
    </row>
    <row r="566" spans="2:3" s="68" customFormat="1" x14ac:dyDescent="0.2">
      <c r="B566" s="112"/>
      <c r="C566" s="93"/>
    </row>
    <row r="567" spans="2:3" s="68" customFormat="1" x14ac:dyDescent="0.2">
      <c r="B567" s="112"/>
      <c r="C567" s="93"/>
    </row>
  </sheetData>
  <sheetProtection algorithmName="SHA-512" hashValue="j65C2U2XLVrkpYFwQmoSy+OBFsjnXRxLn34ZhapV5s1DVfeSvm7RjAdoAw+O8Y5uxrVc32B1vfk1M/9Wex2Ctg==" saltValue="5+ojpcVZh/32nU2r2nJ3nQ==" spinCount="100000" sheet="1" objects="1" scenarios="1"/>
  <mergeCells count="632">
    <mergeCell ref="P89:Q89"/>
    <mergeCell ref="R89:S89"/>
    <mergeCell ref="D89:E89"/>
    <mergeCell ref="F89:G89"/>
    <mergeCell ref="H89:I89"/>
    <mergeCell ref="J89:K89"/>
    <mergeCell ref="L89:M89"/>
    <mergeCell ref="N89:O89"/>
    <mergeCell ref="D88:E88"/>
    <mergeCell ref="F88:G88"/>
    <mergeCell ref="H88:I88"/>
    <mergeCell ref="J88:K88"/>
    <mergeCell ref="L88:M88"/>
    <mergeCell ref="N88:O88"/>
    <mergeCell ref="P88:Q88"/>
    <mergeCell ref="R88:S88"/>
    <mergeCell ref="R92:S92"/>
    <mergeCell ref="C90:T90"/>
    <mergeCell ref="P94:Q94"/>
    <mergeCell ref="F94:G94"/>
    <mergeCell ref="H94:I94"/>
    <mergeCell ref="J94:K94"/>
    <mergeCell ref="D92:E92"/>
    <mergeCell ref="L108:M108"/>
    <mergeCell ref="P108:Q108"/>
    <mergeCell ref="L94:M94"/>
    <mergeCell ref="N94:O94"/>
    <mergeCell ref="N108:O108"/>
    <mergeCell ref="L101:M101"/>
    <mergeCell ref="N101:O101"/>
    <mergeCell ref="P101:Q101"/>
    <mergeCell ref="L102:M102"/>
    <mergeCell ref="L96:M96"/>
    <mergeCell ref="N96:O96"/>
    <mergeCell ref="D102:E102"/>
    <mergeCell ref="F102:G102"/>
    <mergeCell ref="H102:I102"/>
    <mergeCell ref="J102:K102"/>
    <mergeCell ref="R103:S103"/>
    <mergeCell ref="N102:O102"/>
    <mergeCell ref="D76:T76"/>
    <mergeCell ref="D77:E77"/>
    <mergeCell ref="F77:G77"/>
    <mergeCell ref="F85:G85"/>
    <mergeCell ref="H85:I85"/>
    <mergeCell ref="J85:K85"/>
    <mergeCell ref="L85:M85"/>
    <mergeCell ref="N85:O85"/>
    <mergeCell ref="P85:Q85"/>
    <mergeCell ref="R85:S85"/>
    <mergeCell ref="R82:S82"/>
    <mergeCell ref="R79:S79"/>
    <mergeCell ref="F82:G82"/>
    <mergeCell ref="H82:I82"/>
    <mergeCell ref="J82:K82"/>
    <mergeCell ref="L82:M82"/>
    <mergeCell ref="N82:O82"/>
    <mergeCell ref="P82:Q82"/>
    <mergeCell ref="D80:E80"/>
    <mergeCell ref="F80:G80"/>
    <mergeCell ref="H80:I80"/>
    <mergeCell ref="J80:K80"/>
    <mergeCell ref="J79:K79"/>
    <mergeCell ref="L79:M79"/>
    <mergeCell ref="J75:K75"/>
    <mergeCell ref="L75:M75"/>
    <mergeCell ref="N75:O75"/>
    <mergeCell ref="P75:Q75"/>
    <mergeCell ref="L74:M74"/>
    <mergeCell ref="N74:O74"/>
    <mergeCell ref="P74:Q74"/>
    <mergeCell ref="R74:S74"/>
    <mergeCell ref="D74:E74"/>
    <mergeCell ref="F74:G74"/>
    <mergeCell ref="H74:I74"/>
    <mergeCell ref="J74:K74"/>
    <mergeCell ref="P73:Q73"/>
    <mergeCell ref="R73:S73"/>
    <mergeCell ref="D73:E73"/>
    <mergeCell ref="F73:G73"/>
    <mergeCell ref="H73:I73"/>
    <mergeCell ref="J73:K73"/>
    <mergeCell ref="D78:E78"/>
    <mergeCell ref="F78:G78"/>
    <mergeCell ref="H78:I78"/>
    <mergeCell ref="J78:K78"/>
    <mergeCell ref="L78:M78"/>
    <mergeCell ref="N78:O78"/>
    <mergeCell ref="H77:I77"/>
    <mergeCell ref="J77:K77"/>
    <mergeCell ref="L77:M77"/>
    <mergeCell ref="N77:O77"/>
    <mergeCell ref="P77:Q77"/>
    <mergeCell ref="R77:S77"/>
    <mergeCell ref="R78:S78"/>
    <mergeCell ref="P78:Q78"/>
    <mergeCell ref="R75:S75"/>
    <mergeCell ref="D75:E75"/>
    <mergeCell ref="F75:G75"/>
    <mergeCell ref="H75:I75"/>
    <mergeCell ref="R80:S80"/>
    <mergeCell ref="D82:E82"/>
    <mergeCell ref="P83:Q83"/>
    <mergeCell ref="R83:S83"/>
    <mergeCell ref="R84:S84"/>
    <mergeCell ref="D84:E84"/>
    <mergeCell ref="F84:G84"/>
    <mergeCell ref="H84:I84"/>
    <mergeCell ref="J84:K84"/>
    <mergeCell ref="L84:M84"/>
    <mergeCell ref="N84:O84"/>
    <mergeCell ref="L83:M83"/>
    <mergeCell ref="N83:O83"/>
    <mergeCell ref="R65:S65"/>
    <mergeCell ref="D65:E65"/>
    <mergeCell ref="F65:G65"/>
    <mergeCell ref="H65:I65"/>
    <mergeCell ref="J65:K65"/>
    <mergeCell ref="D108:E108"/>
    <mergeCell ref="F108:G108"/>
    <mergeCell ref="H108:I108"/>
    <mergeCell ref="J108:K108"/>
    <mergeCell ref="R101:S101"/>
    <mergeCell ref="R94:S94"/>
    <mergeCell ref="R96:S96"/>
    <mergeCell ref="R95:S95"/>
    <mergeCell ref="R97:S97"/>
    <mergeCell ref="D101:E101"/>
    <mergeCell ref="F101:G101"/>
    <mergeCell ref="H101:I101"/>
    <mergeCell ref="J101:K101"/>
    <mergeCell ref="J95:K95"/>
    <mergeCell ref="D94:E94"/>
    <mergeCell ref="J96:K96"/>
    <mergeCell ref="N79:O79"/>
    <mergeCell ref="P79:Q79"/>
    <mergeCell ref="D85:E85"/>
    <mergeCell ref="H64:I64"/>
    <mergeCell ref="J64:K64"/>
    <mergeCell ref="J70:K70"/>
    <mergeCell ref="F92:G92"/>
    <mergeCell ref="L64:M64"/>
    <mergeCell ref="N64:O64"/>
    <mergeCell ref="P64:Q64"/>
    <mergeCell ref="F79:G79"/>
    <mergeCell ref="H79:I79"/>
    <mergeCell ref="F70:G70"/>
    <mergeCell ref="H70:I70"/>
    <mergeCell ref="F69:G69"/>
    <mergeCell ref="H92:I92"/>
    <mergeCell ref="J92:K92"/>
    <mergeCell ref="L65:M65"/>
    <mergeCell ref="N65:O65"/>
    <mergeCell ref="P65:Q65"/>
    <mergeCell ref="P84:Q84"/>
    <mergeCell ref="J83:K83"/>
    <mergeCell ref="L80:M80"/>
    <mergeCell ref="N80:O80"/>
    <mergeCell ref="P80:Q80"/>
    <mergeCell ref="L73:M73"/>
    <mergeCell ref="N73:O73"/>
    <mergeCell ref="L111:M111"/>
    <mergeCell ref="N111:O111"/>
    <mergeCell ref="P111:Q111"/>
    <mergeCell ref="R111:S111"/>
    <mergeCell ref="P69:Q69"/>
    <mergeCell ref="L70:M70"/>
    <mergeCell ref="D111:E111"/>
    <mergeCell ref="F111:G111"/>
    <mergeCell ref="H111:I111"/>
    <mergeCell ref="J111:K111"/>
    <mergeCell ref="P109:Q109"/>
    <mergeCell ref="R109:S109"/>
    <mergeCell ref="R108:S108"/>
    <mergeCell ref="D109:E109"/>
    <mergeCell ref="F109:G109"/>
    <mergeCell ref="H109:I109"/>
    <mergeCell ref="J109:K109"/>
    <mergeCell ref="L109:M109"/>
    <mergeCell ref="N109:O109"/>
    <mergeCell ref="D83:E83"/>
    <mergeCell ref="F83:G83"/>
    <mergeCell ref="H83:I83"/>
    <mergeCell ref="D79:E79"/>
    <mergeCell ref="D70:E70"/>
    <mergeCell ref="P56:Q56"/>
    <mergeCell ref="R56:S56"/>
    <mergeCell ref="D56:E56"/>
    <mergeCell ref="F56:G56"/>
    <mergeCell ref="H56:I56"/>
    <mergeCell ref="J56:K56"/>
    <mergeCell ref="R57:S57"/>
    <mergeCell ref="D72:T72"/>
    <mergeCell ref="L60:M60"/>
    <mergeCell ref="D57:E57"/>
    <mergeCell ref="R60:S60"/>
    <mergeCell ref="N60:O60"/>
    <mergeCell ref="P60:Q60"/>
    <mergeCell ref="F57:G57"/>
    <mergeCell ref="H57:I57"/>
    <mergeCell ref="R64:S64"/>
    <mergeCell ref="D64:E64"/>
    <mergeCell ref="F64:G64"/>
    <mergeCell ref="J57:K57"/>
    <mergeCell ref="L57:M57"/>
    <mergeCell ref="F60:G60"/>
    <mergeCell ref="H60:I60"/>
    <mergeCell ref="J60:K60"/>
    <mergeCell ref="P57:Q57"/>
    <mergeCell ref="D55:E55"/>
    <mergeCell ref="F55:G55"/>
    <mergeCell ref="H55:I55"/>
    <mergeCell ref="J55:K55"/>
    <mergeCell ref="L51:M51"/>
    <mergeCell ref="N51:O51"/>
    <mergeCell ref="P51:Q51"/>
    <mergeCell ref="R51:S51"/>
    <mergeCell ref="D51:E51"/>
    <mergeCell ref="F51:G51"/>
    <mergeCell ref="H51:I51"/>
    <mergeCell ref="J51:K51"/>
    <mergeCell ref="R52:S52"/>
    <mergeCell ref="D52:E52"/>
    <mergeCell ref="F52:G52"/>
    <mergeCell ref="H52:I52"/>
    <mergeCell ref="J52:K52"/>
    <mergeCell ref="L52:M52"/>
    <mergeCell ref="N52:O52"/>
    <mergeCell ref="P52:Q52"/>
    <mergeCell ref="R50:S50"/>
    <mergeCell ref="D50:E50"/>
    <mergeCell ref="F50:G50"/>
    <mergeCell ref="H50:I50"/>
    <mergeCell ref="J50:K50"/>
    <mergeCell ref="D49:E49"/>
    <mergeCell ref="F49:G49"/>
    <mergeCell ref="H49:I49"/>
    <mergeCell ref="J49:K49"/>
    <mergeCell ref="L50:M50"/>
    <mergeCell ref="N50:O50"/>
    <mergeCell ref="P50:Q50"/>
    <mergeCell ref="R48:S48"/>
    <mergeCell ref="H44:I44"/>
    <mergeCell ref="L49:M49"/>
    <mergeCell ref="N49:O49"/>
    <mergeCell ref="P49:Q49"/>
    <mergeCell ref="R49:S49"/>
    <mergeCell ref="L44:M44"/>
    <mergeCell ref="N44:O44"/>
    <mergeCell ref="R44:S44"/>
    <mergeCell ref="R45:S45"/>
    <mergeCell ref="R47:S47"/>
    <mergeCell ref="H47:I47"/>
    <mergeCell ref="H45:I45"/>
    <mergeCell ref="L45:M45"/>
    <mergeCell ref="N45:O45"/>
    <mergeCell ref="P45:Q45"/>
    <mergeCell ref="N47:O47"/>
    <mergeCell ref="P47:Q47"/>
    <mergeCell ref="L47:M47"/>
    <mergeCell ref="P48:Q48"/>
    <mergeCell ref="J47:K47"/>
    <mergeCell ref="R42:S42"/>
    <mergeCell ref="L43:M43"/>
    <mergeCell ref="N43:O43"/>
    <mergeCell ref="P43:Q43"/>
    <mergeCell ref="R43:S43"/>
    <mergeCell ref="L42:M42"/>
    <mergeCell ref="N42:O42"/>
    <mergeCell ref="P42:Q42"/>
    <mergeCell ref="D43:E43"/>
    <mergeCell ref="F43:G43"/>
    <mergeCell ref="H43:I43"/>
    <mergeCell ref="J43:K43"/>
    <mergeCell ref="D44:E44"/>
    <mergeCell ref="F44:G44"/>
    <mergeCell ref="H42:I42"/>
    <mergeCell ref="J44:K44"/>
    <mergeCell ref="J42:K42"/>
    <mergeCell ref="P30:Q30"/>
    <mergeCell ref="P34:Q34"/>
    <mergeCell ref="N33:O33"/>
    <mergeCell ref="P33:Q33"/>
    <mergeCell ref="L38:M38"/>
    <mergeCell ref="N38:O38"/>
    <mergeCell ref="P38:Q38"/>
    <mergeCell ref="D41:E41"/>
    <mergeCell ref="F41:G41"/>
    <mergeCell ref="H41:I41"/>
    <mergeCell ref="J41:K41"/>
    <mergeCell ref="J34:K34"/>
    <mergeCell ref="H38:I38"/>
    <mergeCell ref="J38:K38"/>
    <mergeCell ref="H30:I30"/>
    <mergeCell ref="J30:K30"/>
    <mergeCell ref="L30:M30"/>
    <mergeCell ref="N30:O30"/>
    <mergeCell ref="F37:G37"/>
    <mergeCell ref="J37:K37"/>
    <mergeCell ref="L37:M37"/>
    <mergeCell ref="L36:M36"/>
    <mergeCell ref="H34:I34"/>
    <mergeCell ref="P27:Q27"/>
    <mergeCell ref="P28:Q28"/>
    <mergeCell ref="R30:S30"/>
    <mergeCell ref="H29:I29"/>
    <mergeCell ref="J29:K29"/>
    <mergeCell ref="L29:M29"/>
    <mergeCell ref="R28:S28"/>
    <mergeCell ref="N29:O29"/>
    <mergeCell ref="P29:Q29"/>
    <mergeCell ref="R29:S29"/>
    <mergeCell ref="J36:K36"/>
    <mergeCell ref="J27:K27"/>
    <mergeCell ref="L31:M31"/>
    <mergeCell ref="P36:Q36"/>
    <mergeCell ref="P37:Q37"/>
    <mergeCell ref="L28:M28"/>
    <mergeCell ref="R33:S33"/>
    <mergeCell ref="L33:M33"/>
    <mergeCell ref="J31:K31"/>
    <mergeCell ref="R20:S20"/>
    <mergeCell ref="P19:Q19"/>
    <mergeCell ref="J20:K20"/>
    <mergeCell ref="P24:Q24"/>
    <mergeCell ref="R24:S24"/>
    <mergeCell ref="J25:K25"/>
    <mergeCell ref="L25:M25"/>
    <mergeCell ref="N25:O25"/>
    <mergeCell ref="P25:Q25"/>
    <mergeCell ref="R25:S25"/>
    <mergeCell ref="P23:Q23"/>
    <mergeCell ref="R23:S23"/>
    <mergeCell ref="J19:K19"/>
    <mergeCell ref="L20:M20"/>
    <mergeCell ref="L22:M22"/>
    <mergeCell ref="L19:M19"/>
    <mergeCell ref="P20:Q20"/>
    <mergeCell ref="R22:S22"/>
    <mergeCell ref="N19:O19"/>
    <mergeCell ref="R59:S59"/>
    <mergeCell ref="D60:E60"/>
    <mergeCell ref="D59:E59"/>
    <mergeCell ref="F59:G59"/>
    <mergeCell ref="H59:I59"/>
    <mergeCell ref="J59:K59"/>
    <mergeCell ref="R54:S54"/>
    <mergeCell ref="D54:E54"/>
    <mergeCell ref="F54:G54"/>
    <mergeCell ref="H54:I54"/>
    <mergeCell ref="J54:K54"/>
    <mergeCell ref="N55:O55"/>
    <mergeCell ref="P55:Q55"/>
    <mergeCell ref="N59:O59"/>
    <mergeCell ref="P59:Q59"/>
    <mergeCell ref="N54:O54"/>
    <mergeCell ref="L59:M59"/>
    <mergeCell ref="L54:M54"/>
    <mergeCell ref="L55:M55"/>
    <mergeCell ref="P54:Q54"/>
    <mergeCell ref="L56:M56"/>
    <mergeCell ref="N56:O56"/>
    <mergeCell ref="N57:O57"/>
    <mergeCell ref="R55:S55"/>
    <mergeCell ref="N39:O39"/>
    <mergeCell ref="P39:Q39"/>
    <mergeCell ref="L41:M41"/>
    <mergeCell ref="N41:O41"/>
    <mergeCell ref="P44:Q44"/>
    <mergeCell ref="N48:O48"/>
    <mergeCell ref="P41:Q41"/>
    <mergeCell ref="D25:E25"/>
    <mergeCell ref="F26:G26"/>
    <mergeCell ref="J26:K26"/>
    <mergeCell ref="L27:M27"/>
    <mergeCell ref="N27:O27"/>
    <mergeCell ref="N36:O36"/>
    <mergeCell ref="D48:E48"/>
    <mergeCell ref="F48:G48"/>
    <mergeCell ref="H48:I48"/>
    <mergeCell ref="J48:K48"/>
    <mergeCell ref="L48:M48"/>
    <mergeCell ref="L39:M39"/>
    <mergeCell ref="D45:E45"/>
    <mergeCell ref="F45:G45"/>
    <mergeCell ref="D42:E42"/>
    <mergeCell ref="F42:G42"/>
    <mergeCell ref="J45:K45"/>
    <mergeCell ref="D47:E47"/>
    <mergeCell ref="F47:G47"/>
    <mergeCell ref="L26:M26"/>
    <mergeCell ref="N26:O26"/>
    <mergeCell ref="H37:I37"/>
    <mergeCell ref="D24:E24"/>
    <mergeCell ref="F24:G24"/>
    <mergeCell ref="D19:E19"/>
    <mergeCell ref="D23:E23"/>
    <mergeCell ref="F23:G23"/>
    <mergeCell ref="D22:E22"/>
    <mergeCell ref="F22:G22"/>
    <mergeCell ref="N24:O24"/>
    <mergeCell ref="H33:I33"/>
    <mergeCell ref="N28:O28"/>
    <mergeCell ref="D34:E34"/>
    <mergeCell ref="F34:G34"/>
    <mergeCell ref="F30:G30"/>
    <mergeCell ref="D33:E33"/>
    <mergeCell ref="F25:G25"/>
    <mergeCell ref="H25:I25"/>
    <mergeCell ref="D27:E27"/>
    <mergeCell ref="F27:G27"/>
    <mergeCell ref="J33:K33"/>
    <mergeCell ref="R41:S41"/>
    <mergeCell ref="R39:S39"/>
    <mergeCell ref="N37:O37"/>
    <mergeCell ref="H23:I23"/>
    <mergeCell ref="D29:E29"/>
    <mergeCell ref="F29:G29"/>
    <mergeCell ref="H36:I36"/>
    <mergeCell ref="D36:E36"/>
    <mergeCell ref="F36:G36"/>
    <mergeCell ref="D26:E26"/>
    <mergeCell ref="F33:G33"/>
    <mergeCell ref="D31:E31"/>
    <mergeCell ref="F31:G31"/>
    <mergeCell ref="R38:S38"/>
    <mergeCell ref="R36:S36"/>
    <mergeCell ref="R37:S37"/>
    <mergeCell ref="R34:S34"/>
    <mergeCell ref="L34:M34"/>
    <mergeCell ref="N34:O34"/>
    <mergeCell ref="H31:I31"/>
    <mergeCell ref="H27:I27"/>
    <mergeCell ref="H24:I24"/>
    <mergeCell ref="J24:K24"/>
    <mergeCell ref="L24:M24"/>
    <mergeCell ref="H26:I26"/>
    <mergeCell ref="N20:O20"/>
    <mergeCell ref="N22:O22"/>
    <mergeCell ref="J22:K22"/>
    <mergeCell ref="J23:K23"/>
    <mergeCell ref="L23:M23"/>
    <mergeCell ref="J17:K17"/>
    <mergeCell ref="J18:K18"/>
    <mergeCell ref="P17:Q17"/>
    <mergeCell ref="P18:Q18"/>
    <mergeCell ref="R18:S18"/>
    <mergeCell ref="L13:M13"/>
    <mergeCell ref="J16:K16"/>
    <mergeCell ref="L14:M14"/>
    <mergeCell ref="F14:G14"/>
    <mergeCell ref="H14:I14"/>
    <mergeCell ref="J14:K14"/>
    <mergeCell ref="F18:G18"/>
    <mergeCell ref="N14:O14"/>
    <mergeCell ref="L17:M17"/>
    <mergeCell ref="N17:O17"/>
    <mergeCell ref="L18:M18"/>
    <mergeCell ref="N18:O18"/>
    <mergeCell ref="N16:O16"/>
    <mergeCell ref="D67:E67"/>
    <mergeCell ref="F67:G67"/>
    <mergeCell ref="H67:I67"/>
    <mergeCell ref="J67:K67"/>
    <mergeCell ref="L69:M69"/>
    <mergeCell ref="N69:O69"/>
    <mergeCell ref="D69:E69"/>
    <mergeCell ref="P22:Q22"/>
    <mergeCell ref="N23:O23"/>
    <mergeCell ref="N31:O31"/>
    <mergeCell ref="P31:Q31"/>
    <mergeCell ref="P26:Q26"/>
    <mergeCell ref="F39:G39"/>
    <mergeCell ref="H39:I39"/>
    <mergeCell ref="J39:K39"/>
    <mergeCell ref="D28:E28"/>
    <mergeCell ref="F28:G28"/>
    <mergeCell ref="D30:E30"/>
    <mergeCell ref="D39:E39"/>
    <mergeCell ref="D38:E38"/>
    <mergeCell ref="F38:G38"/>
    <mergeCell ref="H28:I28"/>
    <mergeCell ref="J28:K28"/>
    <mergeCell ref="D37:E37"/>
    <mergeCell ref="P10:Q10"/>
    <mergeCell ref="R70:S70"/>
    <mergeCell ref="R67:S67"/>
    <mergeCell ref="H69:I69"/>
    <mergeCell ref="J69:K69"/>
    <mergeCell ref="L67:M67"/>
    <mergeCell ref="N67:O67"/>
    <mergeCell ref="P67:Q67"/>
    <mergeCell ref="N70:O70"/>
    <mergeCell ref="P70:Q70"/>
    <mergeCell ref="R69:S69"/>
    <mergeCell ref="R31:S31"/>
    <mergeCell ref="R27:S27"/>
    <mergeCell ref="R26:S26"/>
    <mergeCell ref="R10:S10"/>
    <mergeCell ref="P16:Q16"/>
    <mergeCell ref="R11:S11"/>
    <mergeCell ref="H19:I19"/>
    <mergeCell ref="R14:S14"/>
    <mergeCell ref="R13:S13"/>
    <mergeCell ref="R19:S19"/>
    <mergeCell ref="R17:S17"/>
    <mergeCell ref="R16:S16"/>
    <mergeCell ref="J13:K13"/>
    <mergeCell ref="D13:E13"/>
    <mergeCell ref="H22:I22"/>
    <mergeCell ref="D20:E20"/>
    <mergeCell ref="F20:G20"/>
    <mergeCell ref="D16:E16"/>
    <mergeCell ref="H13:I13"/>
    <mergeCell ref="F13:G13"/>
    <mergeCell ref="F16:G16"/>
    <mergeCell ref="H16:I16"/>
    <mergeCell ref="D17:E17"/>
    <mergeCell ref="F19:G19"/>
    <mergeCell ref="D14:E14"/>
    <mergeCell ref="H20:I20"/>
    <mergeCell ref="D18:E18"/>
    <mergeCell ref="F17:G17"/>
    <mergeCell ref="H17:I17"/>
    <mergeCell ref="H18:I18"/>
    <mergeCell ref="J8:K8"/>
    <mergeCell ref="N8:O8"/>
    <mergeCell ref="D11:E11"/>
    <mergeCell ref="F11:G11"/>
    <mergeCell ref="H11:I11"/>
    <mergeCell ref="D8:E8"/>
    <mergeCell ref="F8:G8"/>
    <mergeCell ref="H8:I8"/>
    <mergeCell ref="J11:K11"/>
    <mergeCell ref="L11:M11"/>
    <mergeCell ref="D10:E10"/>
    <mergeCell ref="F10:G10"/>
    <mergeCell ref="H10:I10"/>
    <mergeCell ref="J10:K10"/>
    <mergeCell ref="L10:M10"/>
    <mergeCell ref="N10:O10"/>
    <mergeCell ref="R8:S8"/>
    <mergeCell ref="L92:M92"/>
    <mergeCell ref="N92:O92"/>
    <mergeCell ref="P92:Q92"/>
    <mergeCell ref="P13:Q13"/>
    <mergeCell ref="L16:M16"/>
    <mergeCell ref="L8:M8"/>
    <mergeCell ref="N13:O13"/>
    <mergeCell ref="A2:T2"/>
    <mergeCell ref="C4:T4"/>
    <mergeCell ref="D6:E6"/>
    <mergeCell ref="F6:G6"/>
    <mergeCell ref="H6:I6"/>
    <mergeCell ref="J6:K6"/>
    <mergeCell ref="L6:M6"/>
    <mergeCell ref="R6:S6"/>
    <mergeCell ref="P6:Q6"/>
    <mergeCell ref="N6:O6"/>
    <mergeCell ref="P8:Q8"/>
    <mergeCell ref="P14:Q14"/>
    <mergeCell ref="P11:Q11"/>
    <mergeCell ref="C61:T61"/>
    <mergeCell ref="C62:T62"/>
    <mergeCell ref="N11:O11"/>
    <mergeCell ref="P102:Q102"/>
    <mergeCell ref="R102:S102"/>
    <mergeCell ref="P104:Q104"/>
    <mergeCell ref="R104:S104"/>
    <mergeCell ref="D103:E103"/>
    <mergeCell ref="F103:G103"/>
    <mergeCell ref="H103:I103"/>
    <mergeCell ref="J103:K103"/>
    <mergeCell ref="L103:M103"/>
    <mergeCell ref="N103:O103"/>
    <mergeCell ref="P103:Q103"/>
    <mergeCell ref="F104:G104"/>
    <mergeCell ref="H104:I104"/>
    <mergeCell ref="J104:K104"/>
    <mergeCell ref="L104:M104"/>
    <mergeCell ref="L105:M105"/>
    <mergeCell ref="N105:O105"/>
    <mergeCell ref="N104:O104"/>
    <mergeCell ref="P105:Q105"/>
    <mergeCell ref="R105:S105"/>
    <mergeCell ref="L106:M106"/>
    <mergeCell ref="N106:O106"/>
    <mergeCell ref="P106:Q106"/>
    <mergeCell ref="R106:S106"/>
    <mergeCell ref="D106:E106"/>
    <mergeCell ref="F106:G106"/>
    <mergeCell ref="H106:I106"/>
    <mergeCell ref="J106:K106"/>
    <mergeCell ref="D105:E105"/>
    <mergeCell ref="F105:G105"/>
    <mergeCell ref="H105:I105"/>
    <mergeCell ref="J105:K105"/>
    <mergeCell ref="D104:E104"/>
    <mergeCell ref="L95:M95"/>
    <mergeCell ref="N95:O95"/>
    <mergeCell ref="P95:Q95"/>
    <mergeCell ref="D96:E96"/>
    <mergeCell ref="F96:G96"/>
    <mergeCell ref="H96:I96"/>
    <mergeCell ref="D95:E95"/>
    <mergeCell ref="F95:G95"/>
    <mergeCell ref="H95:I95"/>
    <mergeCell ref="P96:Q96"/>
    <mergeCell ref="D87:T87"/>
    <mergeCell ref="R98:S98"/>
    <mergeCell ref="D99:E99"/>
    <mergeCell ref="F99:G99"/>
    <mergeCell ref="H99:I99"/>
    <mergeCell ref="J99:K99"/>
    <mergeCell ref="L99:M99"/>
    <mergeCell ref="N99:O99"/>
    <mergeCell ref="P99:Q99"/>
    <mergeCell ref="R99:S99"/>
    <mergeCell ref="D97:E97"/>
    <mergeCell ref="F97:G97"/>
    <mergeCell ref="H97:I97"/>
    <mergeCell ref="J97:K97"/>
    <mergeCell ref="L97:M97"/>
    <mergeCell ref="N97:O97"/>
    <mergeCell ref="P97:Q97"/>
    <mergeCell ref="D98:E98"/>
    <mergeCell ref="F98:G98"/>
    <mergeCell ref="H98:I98"/>
    <mergeCell ref="J98:K98"/>
    <mergeCell ref="L98:M98"/>
    <mergeCell ref="N98:O98"/>
    <mergeCell ref="P98:Q98"/>
  </mergeCells>
  <phoneticPr fontId="0" type="noConversion"/>
  <conditionalFormatting sqref="D73:E75 H73:I75">
    <cfRule type="expression" dxfId="734" priority="14" stopIfTrue="1">
      <formula>SUM($U$77:$U$81)&gt;0</formula>
    </cfRule>
  </conditionalFormatting>
  <conditionalFormatting sqref="D77:E80 H77:I80">
    <cfRule type="expression" dxfId="733" priority="17" stopIfTrue="1">
      <formula>SUM($U$73:$U$75)&gt;0</formula>
    </cfRule>
  </conditionalFormatting>
  <conditionalFormatting sqref="D82:E85 H82:I85">
    <cfRule type="expression" dxfId="732" priority="5" stopIfTrue="1">
      <formula>SUM(#REF!)&gt;0</formula>
    </cfRule>
  </conditionalFormatting>
  <conditionalFormatting sqref="D82:E85 H82:S85">
    <cfRule type="cellIs" dxfId="731" priority="3" stopIfTrue="1" operator="equal">
      <formula>"a"</formula>
    </cfRule>
    <cfRule type="cellIs" dxfId="730" priority="4" stopIfTrue="1" operator="equal">
      <formula>"s"</formula>
    </cfRule>
  </conditionalFormatting>
  <conditionalFormatting sqref="D73:F75 H73:J75 L73:L75 N73:N75 P73:P75 R73:R75 G74:G75 K74:K75 M74:M75 O74:O75 Q74:Q75 S74:S75 D77:S80">
    <cfRule type="cellIs" dxfId="729" priority="1" stopIfTrue="1" operator="equal">
      <formula>"a"</formula>
    </cfRule>
    <cfRule type="cellIs" dxfId="728" priority="2" stopIfTrue="1" operator="equal">
      <formula>"s"</formula>
    </cfRule>
  </conditionalFormatting>
  <conditionalFormatting sqref="D6:S6 D8:S8 D10:S11 D13:S14 D16:S20 D22:S31 D33:S34 D36:S39 D41:S45 D47:S52 D54:S57 D59:S60 D64:S65 D67:S67 D69:S70 F82 F83:G85 D92:S92 D94:S99 D101:S106 D111:S111">
    <cfRule type="cellIs" dxfId="727" priority="33" stopIfTrue="1" operator="equal">
      <formula>"a"</formula>
    </cfRule>
    <cfRule type="cellIs" dxfId="726" priority="34" stopIfTrue="1" operator="equal">
      <formula>"s"</formula>
    </cfRule>
  </conditionalFormatting>
  <conditionalFormatting sqref="D88:S89">
    <cfRule type="cellIs" dxfId="725" priority="21" stopIfTrue="1" operator="equal">
      <formula>"a"</formula>
    </cfRule>
    <cfRule type="cellIs" dxfId="724" priority="22" stopIfTrue="1" operator="equal">
      <formula>"s"</formula>
    </cfRule>
  </conditionalFormatting>
  <conditionalFormatting sqref="D108:S109">
    <cfRule type="cellIs" dxfId="723" priority="18" stopIfTrue="1" operator="equal">
      <formula>"a"</formula>
    </cfRule>
    <cfRule type="cellIs" dxfId="722" priority="19" stopIfTrue="1" operator="equal">
      <formula>"s"</formula>
    </cfRule>
  </conditionalFormatting>
  <conditionalFormatting sqref="V6 V8 V10:V11 V13:V14 V16:V20 V22:V31 V33:V34 V36:V39 V41:V45 V47:V52 V54:V57 V59:V60 V64:V65 V67 V69:V70 V92 V94:V99 V101:V106 V111">
    <cfRule type="expression" dxfId="721" priority="24" stopIfTrue="1">
      <formula>U6=0</formula>
    </cfRule>
  </conditionalFormatting>
  <conditionalFormatting sqref="V73:V75">
    <cfRule type="expression" dxfId="720" priority="8" stopIfTrue="1">
      <formula>SUM($U$77:$U$80)&gt;0</formula>
    </cfRule>
    <cfRule type="expression" dxfId="719" priority="9" stopIfTrue="1">
      <formula>U73=0</formula>
    </cfRule>
  </conditionalFormatting>
  <conditionalFormatting sqref="V77:V80">
    <cfRule type="expression" dxfId="718" priority="6" stopIfTrue="1">
      <formula>SUM($U$73:$U$75)&gt;0</formula>
    </cfRule>
    <cfRule type="expression" dxfId="717" priority="7" stopIfTrue="1">
      <formula>U77=0</formula>
    </cfRule>
  </conditionalFormatting>
  <conditionalFormatting sqref="V82:V85">
    <cfRule type="expression" dxfId="716" priority="10" stopIfTrue="1">
      <formula>#REF!&gt;0</formula>
    </cfRule>
    <cfRule type="expression" dxfId="715" priority="11" stopIfTrue="1">
      <formula>U82=0</formula>
    </cfRule>
  </conditionalFormatting>
  <conditionalFormatting sqref="V88:V89">
    <cfRule type="expression" dxfId="714" priority="23" stopIfTrue="1">
      <formula>U88=0</formula>
    </cfRule>
  </conditionalFormatting>
  <conditionalFormatting sqref="V108:V109">
    <cfRule type="expression" dxfId="713" priority="20" stopIfTrue="1">
      <formula>U108=0</formula>
    </cfRule>
  </conditionalFormatting>
  <printOptions horizontalCentered="1"/>
  <pageMargins left="0.35433070866141736" right="0.35433070866141736" top="0.23622047244094491" bottom="0.35433070866141736" header="0.15748031496062992" footer="0.15748031496062992"/>
  <pageSetup paperSize="9" scale="45" orientation="landscape" cellComments="atEnd" r:id="rId1"/>
  <headerFooter alignWithMargins="0">
    <oddFooter>&amp;L&amp;11CKL TCH / VERSION 2025 / 2.0&amp;C&amp;11CMC-08&amp;R&amp;11&amp;P of &amp;N</oddFooter>
  </headerFooter>
  <rowBreaks count="3" manualBreakCount="3">
    <brk id="31" max="21" man="1"/>
    <brk id="60" max="21" man="1"/>
    <brk id="85"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dimension ref="A1:FZ843"/>
  <sheetViews>
    <sheetView zoomScale="50" zoomScaleNormal="50" zoomScaleSheetLayoutView="50" workbookViewId="0">
      <pane ySplit="3" topLeftCell="A4" activePane="bottomLeft" state="frozen"/>
      <selection activeCell="X1" sqref="X1"/>
      <selection pane="bottomLeft" activeCell="Z1" sqref="Z1"/>
    </sheetView>
  </sheetViews>
  <sheetFormatPr defaultColWidth="8.85546875" defaultRowHeight="33.75" x14ac:dyDescent="0.2"/>
  <cols>
    <col min="1" max="1" width="9.7109375" customWidth="1"/>
    <col min="2" max="2" width="13.5703125" style="91" customWidth="1"/>
    <col min="3" max="3" width="151.28515625" style="92" customWidth="1"/>
    <col min="4" max="20" width="5.7109375" style="5" customWidth="1"/>
    <col min="21" max="21" width="8" style="5" customWidth="1"/>
    <col min="22" max="22" width="7.85546875" style="90" customWidth="1"/>
    <col min="23" max="23" width="2.42578125" style="93" hidden="1" customWidth="1"/>
    <col min="24" max="24" width="7.28515625" style="294" customWidth="1"/>
    <col min="25" max="25" width="8.85546875" style="30" customWidth="1"/>
    <col min="26" max="26" width="11.28515625" style="30" bestFit="1" customWidth="1"/>
    <col min="27" max="28" width="12.85546875" style="30" customWidth="1"/>
    <col min="29" max="86" width="8.85546875" style="30" customWidth="1"/>
    <col min="87" max="16384" width="8.85546875" style="5"/>
  </cols>
  <sheetData>
    <row r="1" spans="1:182" customFormat="1" ht="40.15" customHeight="1" thickBot="1" x14ac:dyDescent="0.3">
      <c r="A1" s="438" t="str">
        <f>'Checklist - Basic Ship Chem'!A1</f>
        <v xml:space="preserve">GA Code: </v>
      </c>
      <c r="B1" s="439"/>
      <c r="C1" s="446" t="str">
        <f>'Checklist - Basic Ship Chem'!C1</f>
        <v xml:space="preserve">Ship name:   </v>
      </c>
      <c r="D1" s="439"/>
      <c r="E1" s="445"/>
      <c r="F1" s="445"/>
      <c r="G1" s="445"/>
      <c r="H1" s="445"/>
      <c r="I1" s="445"/>
      <c r="J1" s="445"/>
      <c r="K1" s="445"/>
      <c r="L1" s="445"/>
      <c r="M1" s="445"/>
      <c r="N1" s="445"/>
      <c r="O1" s="445"/>
      <c r="P1" s="445"/>
      <c r="Q1" s="445"/>
      <c r="R1" s="445"/>
      <c r="S1" s="445"/>
      <c r="U1" s="68"/>
      <c r="V1" s="440" t="str">
        <f>'Checklist - Basic Ship Chem'!T1</f>
        <v xml:space="preserve">Date of Ship Survey:  </v>
      </c>
      <c r="W1" s="68"/>
      <c r="X1" s="68"/>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68"/>
      <c r="CJ1" s="68"/>
      <c r="CK1" s="68"/>
      <c r="CL1" s="68"/>
      <c r="CM1" s="68"/>
      <c r="CN1" s="68"/>
      <c r="CO1" s="68"/>
      <c r="CP1" s="68"/>
      <c r="CQ1" s="68"/>
      <c r="CR1" s="68"/>
      <c r="CS1" s="68"/>
      <c r="CT1" s="68"/>
      <c r="CU1" s="68"/>
      <c r="CV1" s="68"/>
      <c r="CW1" s="68"/>
      <c r="CX1" s="68"/>
      <c r="CY1" s="68"/>
      <c r="CZ1" s="68"/>
      <c r="DA1" s="68"/>
      <c r="DB1" s="68"/>
      <c r="DC1" s="68"/>
      <c r="DD1" s="68"/>
      <c r="DE1" s="68"/>
      <c r="DF1" s="68"/>
      <c r="DG1" s="68"/>
      <c r="DH1" s="68"/>
      <c r="DI1" s="68"/>
      <c r="DJ1" s="68"/>
      <c r="DK1" s="68"/>
      <c r="DL1" s="68"/>
      <c r="DM1" s="68"/>
      <c r="DN1" s="68"/>
      <c r="DO1" s="68"/>
      <c r="DP1" s="68"/>
      <c r="DQ1" s="68"/>
      <c r="DR1" s="68"/>
      <c r="DS1" s="68"/>
      <c r="DT1" s="68"/>
      <c r="DU1" s="68"/>
      <c r="DV1" s="68"/>
      <c r="DW1" s="68"/>
      <c r="DX1" s="68"/>
      <c r="DY1" s="68"/>
      <c r="DZ1" s="68"/>
      <c r="EA1" s="68"/>
      <c r="EB1" s="68"/>
      <c r="EC1" s="68"/>
      <c r="ED1" s="68"/>
      <c r="EE1" s="68"/>
      <c r="EF1" s="68"/>
      <c r="EG1" s="68"/>
      <c r="EH1" s="68"/>
      <c r="EI1" s="68"/>
      <c r="EJ1" s="68"/>
      <c r="EK1" s="68"/>
      <c r="EL1" s="68"/>
      <c r="EM1" s="68"/>
      <c r="EN1" s="68"/>
      <c r="EO1" s="68"/>
      <c r="EP1" s="68"/>
      <c r="EQ1" s="68"/>
      <c r="ER1" s="68"/>
      <c r="ES1" s="68"/>
      <c r="ET1" s="68"/>
      <c r="EU1" s="68"/>
      <c r="EV1" s="68"/>
      <c r="EW1" s="68"/>
      <c r="EX1" s="68"/>
      <c r="EY1" s="68"/>
      <c r="EZ1" s="68"/>
      <c r="FA1" s="68"/>
      <c r="FB1" s="68"/>
      <c r="FC1" s="68"/>
      <c r="FD1" s="68"/>
      <c r="FE1" s="68"/>
      <c r="FF1" s="68"/>
      <c r="FG1" s="68"/>
      <c r="FH1" s="68"/>
      <c r="FI1" s="68"/>
      <c r="FJ1" s="68"/>
      <c r="FK1" s="68"/>
      <c r="FL1" s="68"/>
      <c r="FM1" s="68"/>
      <c r="FN1" s="68"/>
      <c r="FO1" s="68"/>
      <c r="FP1" s="68"/>
      <c r="FQ1" s="68"/>
      <c r="FR1" s="68"/>
      <c r="FS1" s="68"/>
      <c r="FT1" s="68"/>
      <c r="FU1" s="68"/>
      <c r="FV1" s="68"/>
      <c r="FW1" s="68"/>
      <c r="FX1" s="68"/>
      <c r="FY1" s="68"/>
      <c r="FZ1" s="68"/>
    </row>
    <row r="2" spans="1:182" ht="30.75" customHeight="1" thickBot="1" x14ac:dyDescent="0.25">
      <c r="A2" s="912" t="s">
        <v>1829</v>
      </c>
      <c r="B2" s="913"/>
      <c r="C2" s="913"/>
      <c r="D2" s="913"/>
      <c r="E2" s="913"/>
      <c r="F2" s="913"/>
      <c r="G2" s="913"/>
      <c r="H2" s="913"/>
      <c r="I2" s="913"/>
      <c r="J2" s="913"/>
      <c r="K2" s="913"/>
      <c r="L2" s="913"/>
      <c r="M2" s="913"/>
      <c r="N2" s="913"/>
      <c r="O2" s="913"/>
      <c r="P2" s="913"/>
      <c r="Q2" s="913"/>
      <c r="R2" s="913"/>
      <c r="S2" s="913"/>
      <c r="T2" s="913"/>
      <c r="U2" s="913"/>
      <c r="V2" s="1045"/>
    </row>
    <row r="3" spans="1:182" customFormat="1" ht="160.5" customHeight="1" thickBot="1" x14ac:dyDescent="0.55000000000000004">
      <c r="A3" s="94" t="s">
        <v>147</v>
      </c>
      <c r="B3" s="6" t="s">
        <v>1163</v>
      </c>
      <c r="C3" s="25"/>
      <c r="D3" s="11" t="s">
        <v>1164</v>
      </c>
      <c r="E3" s="8" t="s">
        <v>1184</v>
      </c>
      <c r="F3" s="11" t="s">
        <v>1165</v>
      </c>
      <c r="G3" s="10" t="s">
        <v>1184</v>
      </c>
      <c r="H3" s="11" t="s">
        <v>1166</v>
      </c>
      <c r="I3" s="8" t="s">
        <v>1184</v>
      </c>
      <c r="J3" s="11" t="s">
        <v>306</v>
      </c>
      <c r="K3" s="10" t="s">
        <v>1184</v>
      </c>
      <c r="L3" s="11" t="s">
        <v>307</v>
      </c>
      <c r="M3" s="8" t="s">
        <v>1184</v>
      </c>
      <c r="N3" s="11" t="s">
        <v>547</v>
      </c>
      <c r="O3" s="8" t="s">
        <v>1184</v>
      </c>
      <c r="P3" s="11" t="s">
        <v>548</v>
      </c>
      <c r="Q3" s="8" t="s">
        <v>1184</v>
      </c>
      <c r="R3" s="11" t="s">
        <v>80</v>
      </c>
      <c r="S3" s="8" t="s">
        <v>1184</v>
      </c>
      <c r="T3" s="245" t="s">
        <v>860</v>
      </c>
      <c r="U3" s="1" t="s">
        <v>1185</v>
      </c>
      <c r="V3" s="467" t="s">
        <v>1186</v>
      </c>
      <c r="W3" s="68"/>
      <c r="X3" s="295"/>
      <c r="Y3" s="30"/>
      <c r="Z3" s="351" t="s">
        <v>1074</v>
      </c>
      <c r="AA3" s="30"/>
      <c r="AB3" s="30"/>
      <c r="AC3" s="30"/>
      <c r="AD3" s="30"/>
      <c r="AE3" s="30"/>
      <c r="AF3" s="30"/>
      <c r="AG3" s="30"/>
      <c r="AH3" s="30"/>
      <c r="AI3" s="30"/>
      <c r="AJ3" s="30"/>
      <c r="AK3" s="30"/>
      <c r="AL3" s="30"/>
      <c r="AM3" s="30"/>
      <c r="AN3" s="30"/>
      <c r="AO3" s="30"/>
      <c r="AP3" s="30"/>
      <c r="AQ3" s="30"/>
      <c r="AR3" s="30"/>
      <c r="AS3" s="30"/>
      <c r="AT3" s="30"/>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row>
    <row r="4" spans="1:182" ht="33" customHeight="1" thickBot="1" x14ac:dyDescent="0.25">
      <c r="A4" s="697"/>
      <c r="B4" s="331">
        <v>1000</v>
      </c>
      <c r="C4" s="1001" t="s">
        <v>358</v>
      </c>
      <c r="D4" s="1048"/>
      <c r="E4" s="1048"/>
      <c r="F4" s="1048"/>
      <c r="G4" s="1048"/>
      <c r="H4" s="1048"/>
      <c r="I4" s="1048"/>
      <c r="J4" s="1048"/>
      <c r="K4" s="1048"/>
      <c r="L4" s="1048"/>
      <c r="M4" s="1048"/>
      <c r="N4" s="1048"/>
      <c r="O4" s="1048"/>
      <c r="P4" s="1048"/>
      <c r="Q4" s="1048"/>
      <c r="R4" s="1048"/>
      <c r="S4" s="1048"/>
      <c r="T4" s="1048"/>
      <c r="U4" s="1048"/>
      <c r="V4" s="1049"/>
    </row>
    <row r="5" spans="1:182" ht="30" customHeight="1" thickBot="1" x14ac:dyDescent="0.25">
      <c r="A5" s="485"/>
      <c r="B5" s="325" t="s">
        <v>326</v>
      </c>
      <c r="C5" s="150" t="s">
        <v>662</v>
      </c>
      <c r="D5" s="29"/>
      <c r="E5" s="31"/>
      <c r="F5" s="27" t="s">
        <v>228</v>
      </c>
      <c r="G5" s="39"/>
      <c r="H5" s="27" t="s">
        <v>228</v>
      </c>
      <c r="I5" s="37"/>
      <c r="J5" s="27" t="s">
        <v>228</v>
      </c>
      <c r="K5" s="39"/>
      <c r="L5" s="27" t="s">
        <v>228</v>
      </c>
      <c r="M5" s="37"/>
      <c r="N5" s="27" t="s">
        <v>228</v>
      </c>
      <c r="O5" s="39"/>
      <c r="P5" s="27"/>
      <c r="Q5" s="37"/>
      <c r="R5" s="32"/>
      <c r="S5" s="33"/>
      <c r="T5" s="34"/>
      <c r="U5" s="36"/>
      <c r="V5" s="468"/>
      <c r="X5" s="379"/>
      <c r="Y5" s="378"/>
      <c r="Z5" s="352"/>
      <c r="CB5" s="5"/>
      <c r="CC5" s="5"/>
      <c r="CD5" s="5"/>
      <c r="CE5" s="5"/>
      <c r="CF5" s="5"/>
      <c r="CG5" s="5"/>
      <c r="CH5" s="5"/>
    </row>
    <row r="6" spans="1:182" ht="45" customHeight="1" x14ac:dyDescent="0.2">
      <c r="A6" s="485"/>
      <c r="B6" s="312" t="s">
        <v>176</v>
      </c>
      <c r="C6" s="269" t="s">
        <v>370</v>
      </c>
      <c r="D6" s="794"/>
      <c r="E6" s="795"/>
      <c r="F6" s="794"/>
      <c r="G6" s="795"/>
      <c r="H6" s="794"/>
      <c r="I6" s="795"/>
      <c r="J6" s="794"/>
      <c r="K6" s="795"/>
      <c r="L6" s="794"/>
      <c r="M6" s="795"/>
      <c r="N6" s="794"/>
      <c r="O6" s="795"/>
      <c r="P6" s="794"/>
      <c r="Q6" s="795"/>
      <c r="R6" s="794"/>
      <c r="S6" s="795"/>
      <c r="T6" s="289"/>
      <c r="U6" s="77">
        <f t="shared" ref="U6:U16" si="0">IF(OR(D6="s",F6="s",H6="s",J6="s",L6="s",N6="s",P6="s",R6="s"), 0, IF(OR(D6="a",F6="a",H6="a",J6="a",L6="a",N6="a",P6="a",R6="a"),V6,0))</f>
        <v>0</v>
      </c>
      <c r="V6" s="501">
        <v>10</v>
      </c>
      <c r="W6" s="93">
        <f t="shared" ref="W6:W16" si="1">COUNTIF(D6:S6,"a")+COUNTIF(D6:S6,"s")</f>
        <v>0</v>
      </c>
      <c r="X6" s="377"/>
      <c r="Y6" s="378"/>
      <c r="Z6" s="352" t="s">
        <v>1075</v>
      </c>
      <c r="CB6" s="5"/>
      <c r="CC6" s="5"/>
      <c r="CD6" s="5"/>
      <c r="CE6" s="5"/>
      <c r="CF6" s="5"/>
      <c r="CG6" s="5"/>
      <c r="CH6" s="5"/>
    </row>
    <row r="7" spans="1:182" ht="27.95" customHeight="1" x14ac:dyDescent="0.2">
      <c r="A7" s="485"/>
      <c r="B7" s="322" t="s">
        <v>324</v>
      </c>
      <c r="C7" s="262" t="s">
        <v>371</v>
      </c>
      <c r="D7" s="770"/>
      <c r="E7" s="771"/>
      <c r="F7" s="770"/>
      <c r="G7" s="771"/>
      <c r="H7" s="770"/>
      <c r="I7" s="771"/>
      <c r="J7" s="770"/>
      <c r="K7" s="771"/>
      <c r="L7" s="770"/>
      <c r="M7" s="771"/>
      <c r="N7" s="770"/>
      <c r="O7" s="771"/>
      <c r="P7" s="770"/>
      <c r="Q7" s="771"/>
      <c r="R7" s="770"/>
      <c r="S7" s="771"/>
      <c r="T7" s="290"/>
      <c r="U7" s="74">
        <f t="shared" si="0"/>
        <v>0</v>
      </c>
      <c r="V7" s="502">
        <v>10</v>
      </c>
      <c r="W7" s="93">
        <f t="shared" si="1"/>
        <v>0</v>
      </c>
      <c r="X7" s="377"/>
      <c r="Y7" s="378"/>
      <c r="Z7" s="352" t="s">
        <v>1075</v>
      </c>
      <c r="CB7" s="5"/>
      <c r="CC7" s="5"/>
      <c r="CD7" s="5"/>
      <c r="CE7" s="5"/>
      <c r="CF7" s="5"/>
      <c r="CG7" s="5"/>
      <c r="CH7" s="5"/>
    </row>
    <row r="8" spans="1:182" ht="45" customHeight="1" x14ac:dyDescent="0.2">
      <c r="A8" s="485"/>
      <c r="B8" s="322" t="s">
        <v>350</v>
      </c>
      <c r="C8" s="262" t="s">
        <v>372</v>
      </c>
      <c r="D8" s="770"/>
      <c r="E8" s="771"/>
      <c r="F8" s="770"/>
      <c r="G8" s="771"/>
      <c r="H8" s="770"/>
      <c r="I8" s="771"/>
      <c r="J8" s="770"/>
      <c r="K8" s="771"/>
      <c r="L8" s="770"/>
      <c r="M8" s="771"/>
      <c r="N8" s="770"/>
      <c r="O8" s="771"/>
      <c r="P8" s="770"/>
      <c r="Q8" s="771"/>
      <c r="R8" s="770"/>
      <c r="S8" s="771"/>
      <c r="T8" s="290"/>
      <c r="U8" s="74">
        <f t="shared" si="0"/>
        <v>0</v>
      </c>
      <c r="V8" s="502">
        <v>5</v>
      </c>
      <c r="W8" s="93">
        <f t="shared" si="1"/>
        <v>0</v>
      </c>
      <c r="X8" s="377"/>
      <c r="Y8" s="378"/>
      <c r="Z8" s="352" t="s">
        <v>1075</v>
      </c>
      <c r="CB8" s="5"/>
      <c r="CC8" s="5"/>
      <c r="CD8" s="5"/>
      <c r="CE8" s="5"/>
      <c r="CF8" s="5"/>
      <c r="CG8" s="5"/>
      <c r="CH8" s="5"/>
    </row>
    <row r="9" spans="1:182" ht="67.7" customHeight="1" x14ac:dyDescent="0.2">
      <c r="A9" s="485"/>
      <c r="B9" s="322" t="s">
        <v>184</v>
      </c>
      <c r="C9" s="262" t="s">
        <v>748</v>
      </c>
      <c r="D9" s="770"/>
      <c r="E9" s="771"/>
      <c r="F9" s="770"/>
      <c r="G9" s="771"/>
      <c r="H9" s="770"/>
      <c r="I9" s="771"/>
      <c r="J9" s="770"/>
      <c r="K9" s="771"/>
      <c r="L9" s="770"/>
      <c r="M9" s="771"/>
      <c r="N9" s="770"/>
      <c r="O9" s="771"/>
      <c r="P9" s="770"/>
      <c r="Q9" s="771"/>
      <c r="R9" s="770"/>
      <c r="S9" s="771"/>
      <c r="T9" s="290"/>
      <c r="U9" s="74">
        <f t="shared" si="0"/>
        <v>0</v>
      </c>
      <c r="V9" s="501">
        <v>5</v>
      </c>
      <c r="W9" s="93">
        <f t="shared" si="1"/>
        <v>0</v>
      </c>
      <c r="X9" s="377"/>
      <c r="Y9" s="378"/>
      <c r="Z9" s="352" t="s">
        <v>1075</v>
      </c>
      <c r="CB9" s="5"/>
      <c r="CC9" s="5"/>
      <c r="CD9" s="5"/>
      <c r="CE9" s="5"/>
      <c r="CF9" s="5"/>
      <c r="CG9" s="5"/>
      <c r="CH9" s="5"/>
    </row>
    <row r="10" spans="1:182" ht="45" customHeight="1" x14ac:dyDescent="0.2">
      <c r="A10" s="485"/>
      <c r="B10" s="315" t="s">
        <v>209</v>
      </c>
      <c r="C10" s="154" t="s">
        <v>210</v>
      </c>
      <c r="D10" s="770"/>
      <c r="E10" s="771"/>
      <c r="F10" s="770"/>
      <c r="G10" s="771"/>
      <c r="H10" s="770"/>
      <c r="I10" s="771"/>
      <c r="J10" s="770"/>
      <c r="K10" s="771"/>
      <c r="L10" s="770"/>
      <c r="M10" s="771"/>
      <c r="N10" s="770"/>
      <c r="O10" s="771"/>
      <c r="P10" s="770"/>
      <c r="Q10" s="771"/>
      <c r="R10" s="770"/>
      <c r="S10" s="771"/>
      <c r="T10" s="290"/>
      <c r="U10" s="74">
        <f t="shared" si="0"/>
        <v>0</v>
      </c>
      <c r="V10" s="471">
        <v>5</v>
      </c>
      <c r="W10" s="93">
        <f t="shared" si="1"/>
        <v>0</v>
      </c>
      <c r="X10" s="377"/>
      <c r="Y10" s="378"/>
      <c r="Z10" s="352" t="s">
        <v>1075</v>
      </c>
      <c r="CB10" s="5"/>
      <c r="CC10" s="5"/>
      <c r="CD10" s="5"/>
      <c r="CE10" s="5"/>
      <c r="CF10" s="5"/>
      <c r="CG10" s="5"/>
      <c r="CH10" s="5"/>
    </row>
    <row r="11" spans="1:182" ht="27.95" customHeight="1" x14ac:dyDescent="0.2">
      <c r="A11" s="485"/>
      <c r="B11" s="315" t="s">
        <v>211</v>
      </c>
      <c r="C11" s="154" t="s">
        <v>623</v>
      </c>
      <c r="D11" s="770"/>
      <c r="E11" s="771"/>
      <c r="F11" s="770"/>
      <c r="G11" s="771"/>
      <c r="H11" s="770"/>
      <c r="I11" s="771"/>
      <c r="J11" s="770"/>
      <c r="K11" s="771"/>
      <c r="L11" s="770"/>
      <c r="M11" s="771"/>
      <c r="N11" s="770"/>
      <c r="O11" s="771"/>
      <c r="P11" s="770"/>
      <c r="Q11" s="771"/>
      <c r="R11" s="770"/>
      <c r="S11" s="771"/>
      <c r="T11" s="290"/>
      <c r="U11" s="74">
        <f t="shared" si="0"/>
        <v>0</v>
      </c>
      <c r="V11" s="471">
        <v>5</v>
      </c>
      <c r="W11" s="93">
        <f t="shared" si="1"/>
        <v>0</v>
      </c>
      <c r="X11" s="377"/>
      <c r="Y11" s="378"/>
      <c r="Z11" s="352" t="s">
        <v>1075</v>
      </c>
      <c r="CB11" s="5"/>
      <c r="CC11" s="5"/>
      <c r="CD11" s="5"/>
      <c r="CE11" s="5"/>
      <c r="CF11" s="5"/>
      <c r="CG11" s="5"/>
      <c r="CH11" s="5"/>
    </row>
    <row r="12" spans="1:182" ht="45" customHeight="1" x14ac:dyDescent="0.2">
      <c r="A12" s="485"/>
      <c r="B12" s="322" t="s">
        <v>325</v>
      </c>
      <c r="C12" s="262" t="s">
        <v>1007</v>
      </c>
      <c r="D12" s="770"/>
      <c r="E12" s="771"/>
      <c r="F12" s="770"/>
      <c r="G12" s="771"/>
      <c r="H12" s="770"/>
      <c r="I12" s="771"/>
      <c r="J12" s="770"/>
      <c r="K12" s="771"/>
      <c r="L12" s="770"/>
      <c r="M12" s="771"/>
      <c r="N12" s="770"/>
      <c r="O12" s="771"/>
      <c r="P12" s="770"/>
      <c r="Q12" s="771"/>
      <c r="R12" s="770"/>
      <c r="S12" s="771"/>
      <c r="T12" s="290"/>
      <c r="U12" s="74">
        <f t="shared" si="0"/>
        <v>0</v>
      </c>
      <c r="V12" s="502">
        <v>10</v>
      </c>
      <c r="W12" s="93">
        <f t="shared" si="1"/>
        <v>0</v>
      </c>
      <c r="X12" s="377"/>
      <c r="Y12" s="378"/>
      <c r="Z12" s="352" t="s">
        <v>1075</v>
      </c>
      <c r="CB12" s="5"/>
      <c r="CC12" s="5"/>
      <c r="CD12" s="5"/>
      <c r="CE12" s="5"/>
      <c r="CF12" s="5"/>
      <c r="CG12" s="5"/>
      <c r="CH12" s="5"/>
    </row>
    <row r="13" spans="1:182" ht="27.95" customHeight="1" x14ac:dyDescent="0.2">
      <c r="A13" s="485"/>
      <c r="B13" s="322" t="s">
        <v>561</v>
      </c>
      <c r="C13" s="262" t="s">
        <v>608</v>
      </c>
      <c r="D13" s="770"/>
      <c r="E13" s="771"/>
      <c r="F13" s="770"/>
      <c r="G13" s="771"/>
      <c r="H13" s="770"/>
      <c r="I13" s="771"/>
      <c r="J13" s="770"/>
      <c r="K13" s="771"/>
      <c r="L13" s="770"/>
      <c r="M13" s="771"/>
      <c r="N13" s="770"/>
      <c r="O13" s="771"/>
      <c r="P13" s="770"/>
      <c r="Q13" s="771"/>
      <c r="R13" s="770"/>
      <c r="S13" s="771"/>
      <c r="T13" s="290"/>
      <c r="U13" s="74">
        <f t="shared" si="0"/>
        <v>0</v>
      </c>
      <c r="V13" s="502">
        <v>5</v>
      </c>
      <c r="W13" s="93">
        <f t="shared" si="1"/>
        <v>0</v>
      </c>
      <c r="X13" s="377"/>
      <c r="Y13" s="378"/>
      <c r="Z13" s="352" t="s">
        <v>1075</v>
      </c>
      <c r="CB13" s="5"/>
      <c r="CC13" s="5"/>
      <c r="CD13" s="5"/>
      <c r="CE13" s="5"/>
      <c r="CF13" s="5"/>
      <c r="CG13" s="5"/>
      <c r="CH13" s="5"/>
    </row>
    <row r="14" spans="1:182" ht="27.95" customHeight="1" x14ac:dyDescent="0.2">
      <c r="A14" s="485"/>
      <c r="B14" s="322" t="s">
        <v>841</v>
      </c>
      <c r="C14" s="262" t="s">
        <v>315</v>
      </c>
      <c r="D14" s="770"/>
      <c r="E14" s="771"/>
      <c r="F14" s="770"/>
      <c r="G14" s="771"/>
      <c r="H14" s="770"/>
      <c r="I14" s="771"/>
      <c r="J14" s="770"/>
      <c r="K14" s="771"/>
      <c r="L14" s="770"/>
      <c r="M14" s="771"/>
      <c r="N14" s="770"/>
      <c r="O14" s="771"/>
      <c r="P14" s="770"/>
      <c r="Q14" s="771"/>
      <c r="R14" s="770"/>
      <c r="S14" s="771"/>
      <c r="T14" s="290"/>
      <c r="U14" s="74">
        <f t="shared" si="0"/>
        <v>0</v>
      </c>
      <c r="V14" s="502">
        <v>5</v>
      </c>
      <c r="W14" s="93">
        <f t="shared" si="1"/>
        <v>0</v>
      </c>
      <c r="X14" s="377"/>
      <c r="Y14" s="378"/>
      <c r="Z14" s="352" t="s">
        <v>1075</v>
      </c>
      <c r="CB14" s="5"/>
      <c r="CC14" s="5"/>
      <c r="CD14" s="5"/>
      <c r="CE14" s="5"/>
      <c r="CF14" s="5"/>
      <c r="CG14" s="5"/>
      <c r="CH14" s="5"/>
    </row>
    <row r="15" spans="1:182" ht="27.95" customHeight="1" x14ac:dyDescent="0.2">
      <c r="A15" s="485"/>
      <c r="B15" s="322" t="s">
        <v>842</v>
      </c>
      <c r="C15" s="262" t="s">
        <v>316</v>
      </c>
      <c r="D15" s="770"/>
      <c r="E15" s="771"/>
      <c r="F15" s="770"/>
      <c r="G15" s="771"/>
      <c r="H15" s="770"/>
      <c r="I15" s="771"/>
      <c r="J15" s="770"/>
      <c r="K15" s="771"/>
      <c r="L15" s="770"/>
      <c r="M15" s="771"/>
      <c r="N15" s="770"/>
      <c r="O15" s="771"/>
      <c r="P15" s="770"/>
      <c r="Q15" s="771"/>
      <c r="R15" s="770"/>
      <c r="S15" s="771"/>
      <c r="T15" s="290"/>
      <c r="U15" s="74">
        <f t="shared" si="0"/>
        <v>0</v>
      </c>
      <c r="V15" s="502">
        <v>5</v>
      </c>
      <c r="W15" s="93">
        <f t="shared" si="1"/>
        <v>0</v>
      </c>
      <c r="X15" s="377"/>
      <c r="Y15" s="378"/>
      <c r="Z15" s="352" t="s">
        <v>1075</v>
      </c>
      <c r="CB15" s="5"/>
      <c r="CC15" s="5"/>
      <c r="CD15" s="5"/>
      <c r="CE15" s="5"/>
      <c r="CF15" s="5"/>
      <c r="CG15" s="5"/>
      <c r="CH15" s="5"/>
    </row>
    <row r="16" spans="1:182" ht="27.95" customHeight="1" x14ac:dyDescent="0.2">
      <c r="A16" s="485"/>
      <c r="B16" s="322" t="s">
        <v>351</v>
      </c>
      <c r="C16" s="262" t="s">
        <v>473</v>
      </c>
      <c r="D16" s="770"/>
      <c r="E16" s="771"/>
      <c r="F16" s="770"/>
      <c r="G16" s="771"/>
      <c r="H16" s="770"/>
      <c r="I16" s="771"/>
      <c r="J16" s="770"/>
      <c r="K16" s="771"/>
      <c r="L16" s="770"/>
      <c r="M16" s="771"/>
      <c r="N16" s="770"/>
      <c r="O16" s="771"/>
      <c r="P16" s="770"/>
      <c r="Q16" s="771"/>
      <c r="R16" s="770"/>
      <c r="S16" s="771"/>
      <c r="T16" s="290"/>
      <c r="U16" s="74">
        <f t="shared" si="0"/>
        <v>0</v>
      </c>
      <c r="V16" s="502">
        <v>5</v>
      </c>
      <c r="W16" s="93">
        <f t="shared" si="1"/>
        <v>0</v>
      </c>
      <c r="X16" s="377"/>
      <c r="Y16" s="378"/>
      <c r="Z16" s="352" t="s">
        <v>1075</v>
      </c>
      <c r="CB16" s="5"/>
      <c r="CC16" s="5"/>
      <c r="CD16" s="5"/>
      <c r="CE16" s="5"/>
      <c r="CF16" s="5"/>
      <c r="CG16" s="5"/>
      <c r="CH16" s="5"/>
    </row>
    <row r="17" spans="1:79" s="5" customFormat="1" ht="27.95" customHeight="1" thickBot="1" x14ac:dyDescent="0.25">
      <c r="A17" s="483"/>
      <c r="B17" s="322" t="s">
        <v>885</v>
      </c>
      <c r="C17" s="270" t="s">
        <v>103</v>
      </c>
      <c r="D17" s="770"/>
      <c r="E17" s="771"/>
      <c r="F17" s="770"/>
      <c r="G17" s="771"/>
      <c r="H17" s="770"/>
      <c r="I17" s="771"/>
      <c r="J17" s="770"/>
      <c r="K17" s="771"/>
      <c r="L17" s="770"/>
      <c r="M17" s="771"/>
      <c r="N17" s="770"/>
      <c r="O17" s="771"/>
      <c r="P17" s="770"/>
      <c r="Q17" s="771"/>
      <c r="R17" s="770"/>
      <c r="S17" s="771"/>
      <c r="T17" s="73"/>
      <c r="U17" s="74">
        <f>IF(OR(D17="s",F17="s",H17="s",J17="s",L17="s",N17="s",P17="s",R17="s"), 0, IF(OR(D17="a",F17="a",H17="a",J17="a",L17="a",N17="a",P17="a",R17="a",T17="na"),V17,0))</f>
        <v>0</v>
      </c>
      <c r="V17" s="503">
        <v>10</v>
      </c>
      <c r="W17" s="93">
        <f>COUNTIF(D17:S17,"a")+COUNTIF(D17:S17,"s")+COUNTIF(T17,"na")</f>
        <v>0</v>
      </c>
      <c r="X17" s="377"/>
      <c r="Y17" s="378"/>
      <c r="Z17" s="352" t="s">
        <v>1075</v>
      </c>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row>
    <row r="18" spans="1:79" s="5" customFormat="1" ht="21" customHeight="1" thickTop="1" thickBot="1" x14ac:dyDescent="0.25">
      <c r="A18" s="485"/>
      <c r="B18" s="123"/>
      <c r="C18" s="173"/>
      <c r="D18" s="782"/>
      <c r="E18" s="783"/>
      <c r="F18" s="783"/>
      <c r="G18" s="783"/>
      <c r="H18" s="783"/>
      <c r="I18" s="783"/>
      <c r="J18" s="783"/>
      <c r="K18" s="783"/>
      <c r="L18" s="783"/>
      <c r="M18" s="783"/>
      <c r="N18" s="783"/>
      <c r="O18" s="783"/>
      <c r="P18" s="783"/>
      <c r="Q18" s="783"/>
      <c r="R18" s="783"/>
      <c r="S18" s="783"/>
      <c r="T18" s="784"/>
      <c r="U18" s="3">
        <f>SUM(U6:U17)</f>
        <v>0</v>
      </c>
      <c r="V18" s="472">
        <f>SUM(V6:V17)</f>
        <v>80</v>
      </c>
      <c r="W18" s="93"/>
      <c r="X18" s="380"/>
      <c r="Y18" s="378"/>
      <c r="Z18" s="352"/>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row>
    <row r="19" spans="1:79" s="5" customFormat="1" ht="21" customHeight="1" thickBot="1" x14ac:dyDescent="0.25">
      <c r="A19" s="485"/>
      <c r="B19" s="124"/>
      <c r="C19" s="185"/>
      <c r="D19" s="785"/>
      <c r="E19" s="841"/>
      <c r="F19" s="842">
        <v>80</v>
      </c>
      <c r="G19" s="1046"/>
      <c r="H19" s="1046"/>
      <c r="I19" s="1046"/>
      <c r="J19" s="1046"/>
      <c r="K19" s="1046"/>
      <c r="L19" s="1046"/>
      <c r="M19" s="1046"/>
      <c r="N19" s="1046"/>
      <c r="O19" s="1046"/>
      <c r="P19" s="1046"/>
      <c r="Q19" s="1046"/>
      <c r="R19" s="1046"/>
      <c r="S19" s="1046"/>
      <c r="T19" s="1046"/>
      <c r="U19" s="1046"/>
      <c r="V19" s="1047"/>
      <c r="W19" s="93"/>
      <c r="X19" s="379"/>
      <c r="Y19" s="378"/>
      <c r="Z19" s="352"/>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row>
    <row r="20" spans="1:79" ht="48" customHeight="1" thickBot="1" x14ac:dyDescent="0.25">
      <c r="A20" s="480"/>
      <c r="B20" s="320">
        <v>1300</v>
      </c>
      <c r="C20" s="150" t="s">
        <v>164</v>
      </c>
      <c r="D20" s="29"/>
      <c r="E20" s="31"/>
      <c r="F20" s="32"/>
      <c r="G20" s="33"/>
      <c r="H20" s="27"/>
      <c r="I20" s="31"/>
      <c r="J20" s="26"/>
      <c r="K20" s="33"/>
      <c r="L20" s="27" t="s">
        <v>228</v>
      </c>
      <c r="M20" s="31"/>
      <c r="N20" s="32"/>
      <c r="O20" s="33"/>
      <c r="P20" s="29"/>
      <c r="Q20" s="40"/>
      <c r="R20" s="29"/>
      <c r="S20" s="31"/>
      <c r="T20" s="34"/>
      <c r="U20" s="41"/>
      <c r="V20" s="504"/>
      <c r="Z20" s="352"/>
    </row>
    <row r="21" spans="1:79" ht="27.95" customHeight="1" x14ac:dyDescent="0.2">
      <c r="A21" s="480"/>
      <c r="B21" s="321" t="s">
        <v>843</v>
      </c>
      <c r="C21" s="172" t="s">
        <v>1091</v>
      </c>
      <c r="D21" s="794"/>
      <c r="E21" s="795"/>
      <c r="F21" s="794"/>
      <c r="G21" s="795"/>
      <c r="H21" s="794"/>
      <c r="I21" s="795"/>
      <c r="J21" s="794"/>
      <c r="K21" s="795"/>
      <c r="L21" s="794"/>
      <c r="M21" s="795"/>
      <c r="N21" s="794"/>
      <c r="O21" s="795"/>
      <c r="P21" s="794"/>
      <c r="Q21" s="795"/>
      <c r="R21" s="794"/>
      <c r="S21" s="795"/>
      <c r="T21" s="81"/>
      <c r="U21" s="77">
        <f>IF(OR(D21="s",F21="s",H21="s",J21="s",L21="s",N21="s",P21="s",R21="s"), 0, IF(OR(D21="a",F21="a",H21="a",J21="a",L21="a",N21="a",P21="a",R21="a"),V21,0))</f>
        <v>0</v>
      </c>
      <c r="V21" s="505">
        <v>20</v>
      </c>
      <c r="W21" s="93">
        <f>IF((COUNTIF(D21:S21,"a")+COUNTIF(D21:S21,"s"))&gt;0,IF(OR((COUNTIF(D22:S22,"a")+COUNTIF(D22:S22,"s"))),0,COUNTIF(D21:S21,"a")+COUNTIF(D21:S21,"s")),COUNTIF(D21:S21,"a")+COUNTIF(D21:S21,"s"))</f>
        <v>0</v>
      </c>
      <c r="X21" s="301"/>
      <c r="Z21" s="352"/>
    </row>
    <row r="22" spans="1:79" ht="27.95" customHeight="1" thickBot="1" x14ac:dyDescent="0.25">
      <c r="A22" s="480"/>
      <c r="B22" s="323" t="s">
        <v>1092</v>
      </c>
      <c r="C22" s="271" t="s">
        <v>1752</v>
      </c>
      <c r="D22" s="774"/>
      <c r="E22" s="775"/>
      <c r="F22" s="774"/>
      <c r="G22" s="775"/>
      <c r="H22" s="774"/>
      <c r="I22" s="775"/>
      <c r="J22" s="774"/>
      <c r="K22" s="775"/>
      <c r="L22" s="774"/>
      <c r="M22" s="775"/>
      <c r="N22" s="774"/>
      <c r="O22" s="775"/>
      <c r="P22" s="774"/>
      <c r="Q22" s="775"/>
      <c r="R22" s="774"/>
      <c r="S22" s="775"/>
      <c r="T22" s="80"/>
      <c r="U22" s="117">
        <f>IF(OR(D22="s",F22="s",H22="s",J22="s",L22="s",N22="s",P22="s",R22="s"), 0, IF(OR(D22="a",F22="a",H22="a",J22="a",L22="a",N22="a",P22="a",R22="a"),V22,0))</f>
        <v>0</v>
      </c>
      <c r="V22" s="506">
        <v>10</v>
      </c>
      <c r="W22" s="93">
        <f>IF((COUNTIF(D22:S22,"a")+COUNTIF(D22:S22,"s"))&gt;0,IF((COUNTIF(D21:S21,"a")+COUNTIF(D21:S21,"s"))&gt;0,0,COUNTIF(D22:S22,"a")+COUNTIF(D22:S22,"s")), COUNTIF(D22:S22,"a")+COUNTIF(D22:S22,"s"))</f>
        <v>0</v>
      </c>
      <c r="X22" s="301"/>
      <c r="Z22" s="352" t="s">
        <v>1075</v>
      </c>
    </row>
    <row r="23" spans="1:79" ht="21" customHeight="1" thickTop="1" thickBot="1" x14ac:dyDescent="0.25">
      <c r="A23" s="480"/>
      <c r="B23" s="176"/>
      <c r="C23" s="175" t="s">
        <v>604</v>
      </c>
      <c r="D23" s="782" t="s">
        <v>229</v>
      </c>
      <c r="E23" s="783"/>
      <c r="F23" s="783"/>
      <c r="G23" s="783"/>
      <c r="H23" s="783"/>
      <c r="I23" s="783"/>
      <c r="J23" s="783"/>
      <c r="K23" s="783"/>
      <c r="L23" s="783"/>
      <c r="M23" s="783"/>
      <c r="N23" s="783"/>
      <c r="O23" s="783"/>
      <c r="P23" s="783"/>
      <c r="Q23" s="783"/>
      <c r="R23" s="783"/>
      <c r="S23" s="783"/>
      <c r="T23" s="784"/>
      <c r="U23" s="3">
        <f>SUM(U21:U22)</f>
        <v>0</v>
      </c>
      <c r="V23" s="472">
        <v>20</v>
      </c>
      <c r="Z23" s="352"/>
    </row>
    <row r="24" spans="1:79" ht="21" customHeight="1" thickBot="1" x14ac:dyDescent="0.25">
      <c r="A24" s="194"/>
      <c r="B24" s="125"/>
      <c r="C24" s="397" t="s">
        <v>604</v>
      </c>
      <c r="D24" s="971"/>
      <c r="E24" s="786"/>
      <c r="F24" s="843">
        <v>10</v>
      </c>
      <c r="G24" s="792"/>
      <c r="H24" s="792"/>
      <c r="I24" s="792"/>
      <c r="J24" s="792"/>
      <c r="K24" s="792"/>
      <c r="L24" s="792"/>
      <c r="M24" s="792"/>
      <c r="N24" s="792"/>
      <c r="O24" s="792"/>
      <c r="P24" s="792"/>
      <c r="Q24" s="792"/>
      <c r="R24" s="792"/>
      <c r="S24" s="792"/>
      <c r="T24" s="792"/>
      <c r="U24" s="792"/>
      <c r="V24" s="793"/>
      <c r="Z24" s="352"/>
    </row>
    <row r="25" spans="1:79" ht="30" customHeight="1" thickBot="1" x14ac:dyDescent="0.25">
      <c r="A25" s="499"/>
      <c r="B25" s="319">
        <v>1400</v>
      </c>
      <c r="C25" s="384" t="s">
        <v>663</v>
      </c>
      <c r="D25" s="596" t="s">
        <v>228</v>
      </c>
      <c r="E25" s="597"/>
      <c r="F25" s="396"/>
      <c r="G25" s="110"/>
      <c r="H25" s="596"/>
      <c r="I25" s="597"/>
      <c r="J25" s="252" t="s">
        <v>228</v>
      </c>
      <c r="K25" s="110"/>
      <c r="L25" s="596"/>
      <c r="M25" s="597"/>
      <c r="N25" s="396" t="s">
        <v>228</v>
      </c>
      <c r="O25" s="110"/>
      <c r="P25" s="596"/>
      <c r="Q25" s="597"/>
      <c r="R25" s="596" t="s">
        <v>228</v>
      </c>
      <c r="S25" s="597"/>
      <c r="T25" s="618"/>
      <c r="U25" s="389"/>
      <c r="V25" s="478"/>
      <c r="Z25" s="556"/>
      <c r="AB25" s="571"/>
      <c r="AC25" s="571"/>
      <c r="AD25" s="571"/>
    </row>
    <row r="26" spans="1:79" ht="45" customHeight="1" x14ac:dyDescent="0.2">
      <c r="A26" s="485"/>
      <c r="B26" s="599" t="s">
        <v>845</v>
      </c>
      <c r="C26" s="147" t="s">
        <v>1350</v>
      </c>
      <c r="D26" s="794"/>
      <c r="E26" s="849"/>
      <c r="F26" s="848"/>
      <c r="G26" s="849"/>
      <c r="H26" s="848"/>
      <c r="I26" s="849"/>
      <c r="J26" s="848"/>
      <c r="K26" s="849"/>
      <c r="L26" s="794"/>
      <c r="M26" s="849"/>
      <c r="N26" s="848"/>
      <c r="O26" s="849"/>
      <c r="P26" s="848"/>
      <c r="Q26" s="849"/>
      <c r="R26" s="794"/>
      <c r="S26" s="849"/>
      <c r="T26" s="616"/>
      <c r="U26" s="77">
        <f>IF(OR(D26="s",F26="s",H26="s",J26="s",L26="s",N26="s",P26="s",R26="s"), 0, IF(OR(D26="a",F26="a",H26="a",J26="a",L26="a",N26="a",P26="a",R26="a"),V26,0))</f>
        <v>0</v>
      </c>
      <c r="V26" s="617">
        <v>10</v>
      </c>
      <c r="W26" s="93">
        <f>COUNTIF(D26:S26,"a")+COUNTIF(D26:S26,"s")</f>
        <v>0</v>
      </c>
      <c r="X26" s="301"/>
      <c r="Z26" s="556" t="s">
        <v>1075</v>
      </c>
      <c r="AB26" s="571"/>
      <c r="AC26" s="571"/>
      <c r="AD26" s="571"/>
    </row>
    <row r="27" spans="1:79" ht="45" customHeight="1" x14ac:dyDescent="0.2">
      <c r="A27" s="485"/>
      <c r="B27" s="312" t="s">
        <v>844</v>
      </c>
      <c r="C27" s="134" t="s">
        <v>1349</v>
      </c>
      <c r="D27" s="787"/>
      <c r="E27" s="840"/>
      <c r="F27" s="787"/>
      <c r="G27" s="840"/>
      <c r="H27" s="839"/>
      <c r="I27" s="840"/>
      <c r="J27" s="839"/>
      <c r="K27" s="840"/>
      <c r="L27" s="787"/>
      <c r="M27" s="840"/>
      <c r="N27" s="839"/>
      <c r="O27" s="840"/>
      <c r="P27" s="839"/>
      <c r="Q27" s="840"/>
      <c r="R27" s="787"/>
      <c r="S27" s="840"/>
      <c r="T27" s="564"/>
      <c r="U27" s="74">
        <f t="shared" ref="U27:U28" si="2">IF(OR(D27="s",F27="s",H27="s",J27="s",L27="s",N27="s",P27="s",R27="s"), 0, IF(OR(D27="a",F27="a",H27="a",J27="a",L27="a",N27="a",P27="a",R27="a"),V27,0))</f>
        <v>0</v>
      </c>
      <c r="V27" s="501">
        <v>15</v>
      </c>
      <c r="W27" s="93">
        <f>IF((COUNTIF(D27:S27,"a")+COUNTIF(D27:S27,"s"))&gt;0,IF(OR((COUNTIF(D29:S29,"a")+COUNTIF(D29:S29,"s"))),0,COUNTIF(D27:S27,"a")+COUNTIF(D27:S27,"s")),COUNTIF(D27:S27,"a")+COUNTIF(D27:S27,"s"))</f>
        <v>0</v>
      </c>
      <c r="X27" s="301"/>
      <c r="Y27" s="570"/>
      <c r="Z27" s="556"/>
      <c r="AB27" s="571"/>
      <c r="AC27" s="571"/>
      <c r="AD27" s="571"/>
    </row>
    <row r="28" spans="1:79" ht="45" customHeight="1" x14ac:dyDescent="0.2">
      <c r="A28" s="485"/>
      <c r="B28" s="599" t="s">
        <v>1339</v>
      </c>
      <c r="C28" s="147" t="s">
        <v>1649</v>
      </c>
      <c r="D28" s="770"/>
      <c r="E28" s="790"/>
      <c r="F28" s="770"/>
      <c r="G28" s="790"/>
      <c r="H28" s="789"/>
      <c r="I28" s="790"/>
      <c r="J28" s="789"/>
      <c r="K28" s="790"/>
      <c r="L28" s="770"/>
      <c r="M28" s="790"/>
      <c r="N28" s="789"/>
      <c r="O28" s="790"/>
      <c r="P28" s="789"/>
      <c r="Q28" s="790"/>
      <c r="R28" s="770"/>
      <c r="S28" s="790"/>
      <c r="T28" s="564"/>
      <c r="U28" s="74">
        <f t="shared" si="2"/>
        <v>0</v>
      </c>
      <c r="V28" s="502">
        <v>10</v>
      </c>
      <c r="W28" s="93">
        <f>IF((COUNTIF(D28:S28,"a")+COUNTIF(D28:S28,"s"))&gt;0,IF(OR((COUNTIF(D29:S29,"a")+COUNTIF(D29:S29,"s"))),0,COUNTIF(D28:S28,"a")+COUNTIF(D28:S28,"s")),COUNTIF(D28:S28,"a")+COUNTIF(D28:S28,"s"))</f>
        <v>0</v>
      </c>
      <c r="X28" s="301"/>
      <c r="Z28" s="352" t="s">
        <v>1075</v>
      </c>
      <c r="AB28" s="571"/>
      <c r="AC28" s="571"/>
      <c r="AD28" s="571"/>
    </row>
    <row r="29" spans="1:79" ht="67.7" customHeight="1" x14ac:dyDescent="0.2">
      <c r="A29" s="485"/>
      <c r="B29" s="614" t="s">
        <v>1340</v>
      </c>
      <c r="C29" s="613" t="s">
        <v>1348</v>
      </c>
      <c r="D29" s="770"/>
      <c r="E29" s="790"/>
      <c r="F29" s="770"/>
      <c r="G29" s="790"/>
      <c r="H29" s="770"/>
      <c r="I29" s="790"/>
      <c r="J29" s="789"/>
      <c r="K29" s="790"/>
      <c r="L29" s="789"/>
      <c r="M29" s="790"/>
      <c r="N29" s="770"/>
      <c r="O29" s="790"/>
      <c r="P29" s="789"/>
      <c r="Q29" s="790"/>
      <c r="R29" s="770"/>
      <c r="S29" s="790"/>
      <c r="T29" s="564"/>
      <c r="U29" s="116">
        <f>IF(OR(D29="s",F29="s",H29="s",J29="s",L29="s",N29="s",P29="s",R29="s"), 0, IF(OR(D29="a",F29="a",H29="a",J29="a",L29="a",N29="a",P29="a",R29="a"),V29,0))</f>
        <v>0</v>
      </c>
      <c r="V29" s="502">
        <v>25</v>
      </c>
      <c r="W29" s="93">
        <f>IF((COUNTIF(D29:S29,"a")+COUNTIF(D29:S29,"s"))&gt;0,IF(OR((COUNTIF(D27:S28,"a")+COUNTIF(D27:S28,"s"))),0,COUNTIF(D29:S29,"a")+COUNTIF(D29:S29,"s")),COUNTIF(D29:S29,"a")+COUNTIF(D29:S29,"s"))</f>
        <v>0</v>
      </c>
      <c r="X29" s="301"/>
      <c r="Z29" s="352"/>
      <c r="AB29" s="571"/>
      <c r="AC29" s="571"/>
      <c r="AD29" s="571"/>
    </row>
    <row r="30" spans="1:79" s="5" customFormat="1" ht="27.95" customHeight="1" thickBot="1" x14ac:dyDescent="0.25">
      <c r="A30" s="485"/>
      <c r="B30" s="317" t="s">
        <v>624</v>
      </c>
      <c r="C30" s="153" t="s">
        <v>1328</v>
      </c>
      <c r="D30" s="770"/>
      <c r="E30" s="771"/>
      <c r="F30" s="770"/>
      <c r="G30" s="771"/>
      <c r="H30" s="770"/>
      <c r="I30" s="771"/>
      <c r="J30" s="770"/>
      <c r="K30" s="771"/>
      <c r="L30" s="770"/>
      <c r="M30" s="771"/>
      <c r="N30" s="770"/>
      <c r="O30" s="771"/>
      <c r="P30" s="770"/>
      <c r="Q30" s="771"/>
      <c r="R30" s="770"/>
      <c r="S30" s="771"/>
      <c r="T30" s="290"/>
      <c r="U30" s="74">
        <f>IF(OR(D30="s",F30="s",H30="s",J30="s",L30="s",N30="s",P30="s",R30="s"), 0, IF(OR(D30="a",F30="a",H30="a",J30="a",L30="a",N30="a",P30="a",R30="a"),V30,0))</f>
        <v>0</v>
      </c>
      <c r="V30" s="501">
        <v>10</v>
      </c>
      <c r="W30" s="93">
        <f>COUNTIF(D30:S30,"a")+COUNTIF(D30:S30,"s")</f>
        <v>0</v>
      </c>
      <c r="X30" s="377"/>
      <c r="Y30" s="378"/>
      <c r="Z30" s="556" t="s">
        <v>1075</v>
      </c>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row>
    <row r="31" spans="1:79" s="5" customFormat="1" ht="21" customHeight="1" thickTop="1" thickBot="1" x14ac:dyDescent="0.25">
      <c r="A31" s="485"/>
      <c r="B31" s="123"/>
      <c r="C31" s="173"/>
      <c r="D31" s="782"/>
      <c r="E31" s="783"/>
      <c r="F31" s="783"/>
      <c r="G31" s="783"/>
      <c r="H31" s="783"/>
      <c r="I31" s="783"/>
      <c r="J31" s="783"/>
      <c r="K31" s="783"/>
      <c r="L31" s="783"/>
      <c r="M31" s="783"/>
      <c r="N31" s="783"/>
      <c r="O31" s="783"/>
      <c r="P31" s="783"/>
      <c r="Q31" s="783"/>
      <c r="R31" s="783"/>
      <c r="S31" s="783"/>
      <c r="T31" s="784"/>
      <c r="U31" s="3">
        <f>SUM(U26:U30)</f>
        <v>0</v>
      </c>
      <c r="V31" s="472">
        <f>SUM(V26:V28)+SUM(V30)</f>
        <v>45</v>
      </c>
      <c r="W31" s="93"/>
      <c r="X31" s="380"/>
      <c r="Y31" s="378"/>
      <c r="Z31" s="352"/>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row>
    <row r="32" spans="1:79" s="5" customFormat="1" ht="21" customHeight="1" thickBot="1" x14ac:dyDescent="0.25">
      <c r="A32" s="485"/>
      <c r="B32" s="124"/>
      <c r="C32" s="185"/>
      <c r="D32" s="785"/>
      <c r="E32" s="841"/>
      <c r="F32" s="887">
        <v>30</v>
      </c>
      <c r="G32" s="1068"/>
      <c r="H32" s="1068"/>
      <c r="I32" s="1068"/>
      <c r="J32" s="1068"/>
      <c r="K32" s="1068"/>
      <c r="L32" s="1068"/>
      <c r="M32" s="1068"/>
      <c r="N32" s="1068"/>
      <c r="O32" s="1068"/>
      <c r="P32" s="1068"/>
      <c r="Q32" s="1068"/>
      <c r="R32" s="1068"/>
      <c r="S32" s="1068"/>
      <c r="T32" s="1068"/>
      <c r="U32" s="1068"/>
      <c r="V32" s="1069"/>
      <c r="W32" s="93"/>
      <c r="X32" s="379"/>
      <c r="Y32" s="378"/>
      <c r="Z32" s="352"/>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row>
    <row r="33" spans="1:26" ht="30" customHeight="1" thickBot="1" x14ac:dyDescent="0.25">
      <c r="A33" s="480"/>
      <c r="B33" s="325">
        <v>1500</v>
      </c>
      <c r="C33" s="177" t="s">
        <v>664</v>
      </c>
      <c r="D33" s="27" t="s">
        <v>228</v>
      </c>
      <c r="E33" s="39"/>
      <c r="F33" s="27" t="s">
        <v>228</v>
      </c>
      <c r="G33" s="37"/>
      <c r="H33" s="38" t="s">
        <v>228</v>
      </c>
      <c r="I33" s="39"/>
      <c r="J33" s="27"/>
      <c r="K33" s="37"/>
      <c r="L33" s="38" t="s">
        <v>228</v>
      </c>
      <c r="M33" s="39"/>
      <c r="N33" s="27" t="s">
        <v>228</v>
      </c>
      <c r="O33" s="37"/>
      <c r="P33" s="38"/>
      <c r="Q33" s="39"/>
      <c r="R33" s="27"/>
      <c r="S33" s="37"/>
      <c r="T33" s="43"/>
      <c r="U33" s="28"/>
      <c r="V33" s="49"/>
      <c r="Z33" s="352"/>
    </row>
    <row r="34" spans="1:26" ht="27.95" customHeight="1" x14ac:dyDescent="0.2">
      <c r="A34" s="507"/>
      <c r="B34" s="322" t="s">
        <v>944</v>
      </c>
      <c r="C34" s="137" t="s">
        <v>2</v>
      </c>
      <c r="D34" s="770"/>
      <c r="E34" s="771"/>
      <c r="F34" s="770"/>
      <c r="G34" s="771"/>
      <c r="H34" s="770"/>
      <c r="I34" s="771"/>
      <c r="J34" s="770"/>
      <c r="K34" s="771"/>
      <c r="L34" s="770"/>
      <c r="M34" s="771"/>
      <c r="N34" s="770"/>
      <c r="O34" s="771"/>
      <c r="P34" s="770"/>
      <c r="Q34" s="771"/>
      <c r="R34" s="770"/>
      <c r="S34" s="771"/>
      <c r="T34" s="76"/>
      <c r="U34" s="74">
        <f t="shared" ref="U34:U36" si="3">IF(OR(D34="s",F34="s",H34="s",J34="s",L34="s",N34="s",P34="s",R34="s"), 0, IF(OR(D34="a",F34="a",H34="a",J34="a",L34="a",N34="a",P34="a",R34="a"),V34,0))</f>
        <v>0</v>
      </c>
      <c r="V34" s="471">
        <v>5</v>
      </c>
      <c r="W34" s="93">
        <f t="shared" ref="W34:W36" si="4">COUNTIF(D34:S34,"a")+COUNTIF(D34:S34,"s")</f>
        <v>0</v>
      </c>
      <c r="X34" s="301"/>
      <c r="Z34" s="352" t="s">
        <v>1075</v>
      </c>
    </row>
    <row r="35" spans="1:26" ht="27.95" customHeight="1" x14ac:dyDescent="0.2">
      <c r="A35" s="507"/>
      <c r="B35" s="322" t="s">
        <v>352</v>
      </c>
      <c r="C35" s="273" t="s">
        <v>1018</v>
      </c>
      <c r="D35" s="770"/>
      <c r="E35" s="771"/>
      <c r="F35" s="770"/>
      <c r="G35" s="771"/>
      <c r="H35" s="770"/>
      <c r="I35" s="771"/>
      <c r="J35" s="770"/>
      <c r="K35" s="771"/>
      <c r="L35" s="770"/>
      <c r="M35" s="771"/>
      <c r="N35" s="770"/>
      <c r="O35" s="771"/>
      <c r="P35" s="770"/>
      <c r="Q35" s="771"/>
      <c r="R35" s="770"/>
      <c r="S35" s="771"/>
      <c r="T35" s="76"/>
      <c r="U35" s="74">
        <f t="shared" si="3"/>
        <v>0</v>
      </c>
      <c r="V35" s="471">
        <v>10</v>
      </c>
      <c r="W35" s="93">
        <f t="shared" si="4"/>
        <v>0</v>
      </c>
      <c r="X35" s="301"/>
      <c r="Z35" s="352" t="s">
        <v>1075</v>
      </c>
    </row>
    <row r="36" spans="1:26" ht="27.95" customHeight="1" thickBot="1" x14ac:dyDescent="0.25">
      <c r="A36" s="507"/>
      <c r="B36" s="322" t="s">
        <v>945</v>
      </c>
      <c r="C36" s="273" t="s">
        <v>366</v>
      </c>
      <c r="D36" s="770"/>
      <c r="E36" s="771"/>
      <c r="F36" s="770"/>
      <c r="G36" s="771"/>
      <c r="H36" s="770"/>
      <c r="I36" s="771"/>
      <c r="J36" s="770"/>
      <c r="K36" s="771"/>
      <c r="L36" s="770"/>
      <c r="M36" s="771"/>
      <c r="N36" s="770"/>
      <c r="O36" s="771"/>
      <c r="P36" s="770"/>
      <c r="Q36" s="771"/>
      <c r="R36" s="770"/>
      <c r="S36" s="771"/>
      <c r="T36" s="76"/>
      <c r="U36" s="75">
        <f t="shared" si="3"/>
        <v>0</v>
      </c>
      <c r="V36" s="471">
        <v>15</v>
      </c>
      <c r="W36" s="93">
        <f t="shared" si="4"/>
        <v>0</v>
      </c>
      <c r="X36" s="301"/>
      <c r="Z36" s="352"/>
    </row>
    <row r="37" spans="1:26" ht="21" customHeight="1" thickTop="1" thickBot="1" x14ac:dyDescent="0.25">
      <c r="A37" s="507"/>
      <c r="B37" s="82"/>
      <c r="C37" s="174"/>
      <c r="D37" s="782" t="s">
        <v>229</v>
      </c>
      <c r="E37" s="783"/>
      <c r="F37" s="783"/>
      <c r="G37" s="783"/>
      <c r="H37" s="783"/>
      <c r="I37" s="783"/>
      <c r="J37" s="783"/>
      <c r="K37" s="783"/>
      <c r="L37" s="783"/>
      <c r="M37" s="783"/>
      <c r="N37" s="783"/>
      <c r="O37" s="783"/>
      <c r="P37" s="783"/>
      <c r="Q37" s="783"/>
      <c r="R37" s="783"/>
      <c r="S37" s="783"/>
      <c r="T37" s="784"/>
      <c r="U37" s="3">
        <f>SUM(U34:U36)</f>
        <v>0</v>
      </c>
      <c r="V37" s="472">
        <f>SUM(V34:V36)</f>
        <v>30</v>
      </c>
      <c r="X37" s="296"/>
      <c r="Z37" s="352"/>
    </row>
    <row r="38" spans="1:26" ht="21" customHeight="1" thickBot="1" x14ac:dyDescent="0.25">
      <c r="A38" s="485"/>
      <c r="B38" s="178"/>
      <c r="C38" s="175"/>
      <c r="D38" s="971"/>
      <c r="E38" s="786"/>
      <c r="F38" s="891">
        <v>15</v>
      </c>
      <c r="G38" s="792"/>
      <c r="H38" s="792"/>
      <c r="I38" s="792"/>
      <c r="J38" s="792"/>
      <c r="K38" s="792"/>
      <c r="L38" s="792"/>
      <c r="M38" s="792"/>
      <c r="N38" s="792"/>
      <c r="O38" s="792"/>
      <c r="P38" s="792"/>
      <c r="Q38" s="792"/>
      <c r="R38" s="792"/>
      <c r="S38" s="792"/>
      <c r="T38" s="792"/>
      <c r="U38" s="792"/>
      <c r="V38" s="793"/>
      <c r="Z38" s="352"/>
    </row>
    <row r="39" spans="1:26" ht="30" customHeight="1" thickBot="1" x14ac:dyDescent="0.25">
      <c r="A39" s="628"/>
      <c r="B39" s="325" t="s">
        <v>1376</v>
      </c>
      <c r="C39" s="177" t="s">
        <v>1377</v>
      </c>
      <c r="D39" s="596"/>
      <c r="E39" s="110"/>
      <c r="F39" s="596"/>
      <c r="G39" s="597"/>
      <c r="H39" s="396"/>
      <c r="I39" s="110"/>
      <c r="J39" s="596"/>
      <c r="K39" s="597"/>
      <c r="L39" s="396"/>
      <c r="M39" s="110"/>
      <c r="N39" s="596"/>
      <c r="O39" s="597"/>
      <c r="P39" s="396"/>
      <c r="Q39" s="110"/>
      <c r="R39" s="596"/>
      <c r="S39" s="597"/>
      <c r="T39" s="387"/>
      <c r="U39" s="629"/>
      <c r="V39" s="388"/>
      <c r="Z39" s="352"/>
    </row>
    <row r="40" spans="1:26" ht="45" customHeight="1" x14ac:dyDescent="0.2">
      <c r="A40" s="507"/>
      <c r="B40" s="312" t="s">
        <v>1378</v>
      </c>
      <c r="C40" s="141" t="s">
        <v>1448</v>
      </c>
      <c r="D40" s="794"/>
      <c r="E40" s="795"/>
      <c r="F40" s="794"/>
      <c r="G40" s="795"/>
      <c r="H40" s="794"/>
      <c r="I40" s="795"/>
      <c r="J40" s="794"/>
      <c r="K40" s="795"/>
      <c r="L40" s="794"/>
      <c r="M40" s="795"/>
      <c r="N40" s="794"/>
      <c r="O40" s="795"/>
      <c r="P40" s="794"/>
      <c r="Q40" s="795"/>
      <c r="R40" s="794"/>
      <c r="S40" s="795"/>
      <c r="T40" s="564"/>
      <c r="U40" s="77">
        <f t="shared" ref="U40:U41" si="5">IF(OR(D40="s",F40="s",H40="s",J40="s",L40="s",N40="s",P40="s",R40="s"), 0, IF(OR(D40="a",F40="a",H40="a",J40="a",L40="a",N40="a",P40="a",R40="a"),V40,0))</f>
        <v>0</v>
      </c>
      <c r="V40" s="473">
        <v>5</v>
      </c>
      <c r="W40" s="93">
        <f t="shared" ref="W40:W41" si="6">COUNTIF(D40:S40,"a")+COUNTIF(D40:S40,"s")</f>
        <v>0</v>
      </c>
      <c r="X40" s="301"/>
      <c r="Z40" s="352"/>
    </row>
    <row r="41" spans="1:26" ht="45" customHeight="1" thickBot="1" x14ac:dyDescent="0.25">
      <c r="A41" s="507"/>
      <c r="B41" s="322" t="s">
        <v>1379</v>
      </c>
      <c r="C41" s="141" t="s">
        <v>1449</v>
      </c>
      <c r="D41" s="770"/>
      <c r="E41" s="771"/>
      <c r="F41" s="770"/>
      <c r="G41" s="771"/>
      <c r="H41" s="770"/>
      <c r="I41" s="771"/>
      <c r="J41" s="770"/>
      <c r="K41" s="771"/>
      <c r="L41" s="770"/>
      <c r="M41" s="771"/>
      <c r="N41" s="770"/>
      <c r="O41" s="771"/>
      <c r="P41" s="770"/>
      <c r="Q41" s="771"/>
      <c r="R41" s="770"/>
      <c r="S41" s="771"/>
      <c r="T41" s="564"/>
      <c r="U41" s="74">
        <f t="shared" si="5"/>
        <v>0</v>
      </c>
      <c r="V41" s="471">
        <v>5</v>
      </c>
      <c r="W41" s="93">
        <f t="shared" si="6"/>
        <v>0</v>
      </c>
      <c r="X41" s="301"/>
      <c r="Z41" s="352"/>
    </row>
    <row r="42" spans="1:26" ht="21" customHeight="1" thickTop="1" thickBot="1" x14ac:dyDescent="0.25">
      <c r="A42" s="507"/>
      <c r="B42" s="82"/>
      <c r="C42" s="174"/>
      <c r="D42" s="782" t="s">
        <v>229</v>
      </c>
      <c r="E42" s="783"/>
      <c r="F42" s="783"/>
      <c r="G42" s="783"/>
      <c r="H42" s="783"/>
      <c r="I42" s="783"/>
      <c r="J42" s="783"/>
      <c r="K42" s="783"/>
      <c r="L42" s="783"/>
      <c r="M42" s="783"/>
      <c r="N42" s="783"/>
      <c r="O42" s="783"/>
      <c r="P42" s="783"/>
      <c r="Q42" s="783"/>
      <c r="R42" s="783"/>
      <c r="S42" s="783"/>
      <c r="T42" s="784"/>
      <c r="U42" s="3">
        <f>SUM(U40:U41)</f>
        <v>0</v>
      </c>
      <c r="V42" s="472">
        <f>SUM(V40:V41)</f>
        <v>10</v>
      </c>
      <c r="X42" s="296"/>
      <c r="Z42" s="352"/>
    </row>
    <row r="43" spans="1:26" ht="21" customHeight="1" thickBot="1" x14ac:dyDescent="0.25">
      <c r="A43" s="464"/>
      <c r="B43" s="696"/>
      <c r="C43" s="397"/>
      <c r="D43" s="971"/>
      <c r="E43" s="786"/>
      <c r="F43" s="888">
        <v>0</v>
      </c>
      <c r="G43" s="889"/>
      <c r="H43" s="889"/>
      <c r="I43" s="889"/>
      <c r="J43" s="889"/>
      <c r="K43" s="889"/>
      <c r="L43" s="889"/>
      <c r="M43" s="889"/>
      <c r="N43" s="889"/>
      <c r="O43" s="889"/>
      <c r="P43" s="889"/>
      <c r="Q43" s="889"/>
      <c r="R43" s="889"/>
      <c r="S43" s="889"/>
      <c r="T43" s="889"/>
      <c r="U43" s="889"/>
      <c r="V43" s="890"/>
      <c r="Z43" s="352"/>
    </row>
    <row r="44" spans="1:26" ht="30" customHeight="1" thickBot="1" x14ac:dyDescent="0.25">
      <c r="A44" s="463"/>
      <c r="B44" s="319" t="s">
        <v>353</v>
      </c>
      <c r="C44" s="254" t="s">
        <v>990</v>
      </c>
      <c r="D44" s="596" t="s">
        <v>228</v>
      </c>
      <c r="E44" s="110"/>
      <c r="F44" s="596"/>
      <c r="G44" s="110"/>
      <c r="H44" s="596"/>
      <c r="I44" s="597"/>
      <c r="J44" s="252"/>
      <c r="K44" s="110"/>
      <c r="L44" s="596" t="s">
        <v>228</v>
      </c>
      <c r="M44" s="597"/>
      <c r="N44" s="596"/>
      <c r="O44" s="597"/>
      <c r="P44" s="596"/>
      <c r="Q44" s="597"/>
      <c r="R44" s="596"/>
      <c r="S44" s="597"/>
      <c r="T44" s="419"/>
      <c r="U44" s="389"/>
      <c r="V44" s="478"/>
      <c r="Z44" s="352"/>
    </row>
    <row r="45" spans="1:26" ht="27.95" customHeight="1" x14ac:dyDescent="0.2">
      <c r="A45" s="485"/>
      <c r="B45" s="318" t="s">
        <v>946</v>
      </c>
      <c r="C45" s="172" t="s">
        <v>758</v>
      </c>
      <c r="D45" s="794"/>
      <c r="E45" s="795"/>
      <c r="F45" s="794"/>
      <c r="G45" s="795"/>
      <c r="H45" s="794"/>
      <c r="I45" s="795"/>
      <c r="J45" s="794"/>
      <c r="K45" s="795"/>
      <c r="L45" s="794"/>
      <c r="M45" s="795"/>
      <c r="N45" s="794"/>
      <c r="O45" s="795"/>
      <c r="P45" s="794"/>
      <c r="Q45" s="795"/>
      <c r="R45" s="794"/>
      <c r="S45" s="795"/>
      <c r="T45" s="73"/>
      <c r="U45" s="77">
        <f>IF(OR(D45="s",F45="s",H45="s",J45="s",L45="s",N45="s",P45="s",R45="s"), 0, IF(OR(D45="a",F45="a",H45="a",J45="a",L45="a",N45="a",P45="a",R45="a",T45="NA"),V45,0))</f>
        <v>0</v>
      </c>
      <c r="V45" s="477">
        <v>10</v>
      </c>
      <c r="W45" s="93">
        <f>COUNTIF(D45:S45,"a")+COUNTIF(D45:S45,"s")+COUNTIF(T45,"NA")</f>
        <v>0</v>
      </c>
      <c r="X45" s="301"/>
      <c r="Z45" s="352"/>
    </row>
    <row r="46" spans="1:26" ht="45" customHeight="1" x14ac:dyDescent="0.2">
      <c r="A46" s="485"/>
      <c r="B46" s="322" t="s">
        <v>327</v>
      </c>
      <c r="C46" s="141" t="s">
        <v>690</v>
      </c>
      <c r="D46" s="770"/>
      <c r="E46" s="771"/>
      <c r="F46" s="770"/>
      <c r="G46" s="771"/>
      <c r="H46" s="770"/>
      <c r="I46" s="771"/>
      <c r="J46" s="770"/>
      <c r="K46" s="771"/>
      <c r="L46" s="770"/>
      <c r="M46" s="771"/>
      <c r="N46" s="770"/>
      <c r="O46" s="771"/>
      <c r="P46" s="770"/>
      <c r="Q46" s="771"/>
      <c r="R46" s="770"/>
      <c r="S46" s="771"/>
      <c r="T46" s="76"/>
      <c r="U46" s="74">
        <f t="shared" ref="U46:U51" si="7">IF(OR(D46="s",F46="s",H46="s",J46="s",L46="s",N46="s",P46="s",R46="s"), 0, IF(OR(D46="a",F46="a",H46="a",J46="a",L46="a",N46="a",P46="a",R46="a"),V46,0))</f>
        <v>0</v>
      </c>
      <c r="V46" s="471">
        <v>5</v>
      </c>
      <c r="W46" s="93">
        <f t="shared" ref="W46:W51" si="8">COUNTIF(D46:S46,"a")+COUNTIF(D46:S46,"s")</f>
        <v>0</v>
      </c>
      <c r="X46" s="301"/>
      <c r="Z46" s="352" t="s">
        <v>1075</v>
      </c>
    </row>
    <row r="47" spans="1:26" ht="27.95" customHeight="1" x14ac:dyDescent="0.2">
      <c r="A47" s="485"/>
      <c r="B47" s="322" t="s">
        <v>328</v>
      </c>
      <c r="C47" s="141" t="s">
        <v>309</v>
      </c>
      <c r="D47" s="770"/>
      <c r="E47" s="771"/>
      <c r="F47" s="770"/>
      <c r="G47" s="771"/>
      <c r="H47" s="770"/>
      <c r="I47" s="771"/>
      <c r="J47" s="770"/>
      <c r="K47" s="771"/>
      <c r="L47" s="770"/>
      <c r="M47" s="771"/>
      <c r="N47" s="770"/>
      <c r="O47" s="771"/>
      <c r="P47" s="770"/>
      <c r="Q47" s="771"/>
      <c r="R47" s="770"/>
      <c r="S47" s="771"/>
      <c r="T47" s="76"/>
      <c r="U47" s="74">
        <f t="shared" si="7"/>
        <v>0</v>
      </c>
      <c r="V47" s="471">
        <v>5</v>
      </c>
      <c r="W47" s="93">
        <f t="shared" si="8"/>
        <v>0</v>
      </c>
      <c r="X47" s="301"/>
      <c r="Z47" s="352" t="s">
        <v>1075</v>
      </c>
    </row>
    <row r="48" spans="1:26" ht="45" customHeight="1" x14ac:dyDescent="0.2">
      <c r="A48" s="485"/>
      <c r="B48" s="312" t="s">
        <v>947</v>
      </c>
      <c r="C48" s="134" t="s">
        <v>948</v>
      </c>
      <c r="D48" s="770"/>
      <c r="E48" s="771"/>
      <c r="F48" s="770"/>
      <c r="G48" s="771"/>
      <c r="H48" s="770"/>
      <c r="I48" s="771"/>
      <c r="J48" s="770"/>
      <c r="K48" s="771"/>
      <c r="L48" s="770"/>
      <c r="M48" s="771"/>
      <c r="N48" s="770"/>
      <c r="O48" s="771"/>
      <c r="P48" s="770"/>
      <c r="Q48" s="771"/>
      <c r="R48" s="770"/>
      <c r="S48" s="771"/>
      <c r="T48" s="76"/>
      <c r="U48" s="74">
        <f t="shared" si="7"/>
        <v>0</v>
      </c>
      <c r="V48" s="501">
        <v>10</v>
      </c>
      <c r="W48" s="93">
        <f t="shared" si="8"/>
        <v>0</v>
      </c>
      <c r="X48" s="301"/>
      <c r="Z48" s="352"/>
    </row>
    <row r="49" spans="1:26" ht="27.95" customHeight="1" x14ac:dyDescent="0.2">
      <c r="A49" s="485"/>
      <c r="B49" s="322" t="s">
        <v>1096</v>
      </c>
      <c r="C49" s="141" t="s">
        <v>157</v>
      </c>
      <c r="D49" s="770"/>
      <c r="E49" s="771"/>
      <c r="F49" s="770"/>
      <c r="G49" s="771"/>
      <c r="H49" s="770"/>
      <c r="I49" s="771"/>
      <c r="J49" s="770"/>
      <c r="K49" s="771"/>
      <c r="L49" s="770"/>
      <c r="M49" s="771"/>
      <c r="N49" s="770"/>
      <c r="O49" s="771"/>
      <c r="P49" s="770"/>
      <c r="Q49" s="771"/>
      <c r="R49" s="770"/>
      <c r="S49" s="771"/>
      <c r="T49" s="76"/>
      <c r="U49" s="74">
        <f t="shared" si="7"/>
        <v>0</v>
      </c>
      <c r="V49" s="501">
        <v>10</v>
      </c>
      <c r="W49" s="93">
        <f t="shared" si="8"/>
        <v>0</v>
      </c>
      <c r="X49" s="301"/>
      <c r="Z49" s="352" t="s">
        <v>1075</v>
      </c>
    </row>
    <row r="50" spans="1:26" ht="27.95" customHeight="1" x14ac:dyDescent="0.2">
      <c r="A50" s="485"/>
      <c r="B50" s="322" t="s">
        <v>177</v>
      </c>
      <c r="C50" s="141" t="s">
        <v>363</v>
      </c>
      <c r="D50" s="770"/>
      <c r="E50" s="771"/>
      <c r="F50" s="770"/>
      <c r="G50" s="771"/>
      <c r="H50" s="770"/>
      <c r="I50" s="771"/>
      <c r="J50" s="770"/>
      <c r="K50" s="771"/>
      <c r="L50" s="770"/>
      <c r="M50" s="771"/>
      <c r="N50" s="770"/>
      <c r="O50" s="771"/>
      <c r="P50" s="770"/>
      <c r="Q50" s="771"/>
      <c r="R50" s="770"/>
      <c r="S50" s="771"/>
      <c r="T50" s="76"/>
      <c r="U50" s="74">
        <f t="shared" si="7"/>
        <v>0</v>
      </c>
      <c r="V50" s="502">
        <v>10</v>
      </c>
      <c r="W50" s="93">
        <f t="shared" si="8"/>
        <v>0</v>
      </c>
      <c r="X50" s="301"/>
      <c r="Z50" s="352"/>
    </row>
    <row r="51" spans="1:26" ht="27.95" customHeight="1" thickBot="1" x14ac:dyDescent="0.25">
      <c r="A51" s="485"/>
      <c r="B51" s="322" t="s">
        <v>178</v>
      </c>
      <c r="C51" s="141" t="s">
        <v>158</v>
      </c>
      <c r="D51" s="774"/>
      <c r="E51" s="775"/>
      <c r="F51" s="774"/>
      <c r="G51" s="775"/>
      <c r="H51" s="774"/>
      <c r="I51" s="775"/>
      <c r="J51" s="774"/>
      <c r="K51" s="775"/>
      <c r="L51" s="774"/>
      <c r="M51" s="775"/>
      <c r="N51" s="774"/>
      <c r="O51" s="775"/>
      <c r="P51" s="774"/>
      <c r="Q51" s="775"/>
      <c r="R51" s="774"/>
      <c r="S51" s="775"/>
      <c r="T51" s="76"/>
      <c r="U51" s="75">
        <f t="shared" si="7"/>
        <v>0</v>
      </c>
      <c r="V51" s="502">
        <v>10</v>
      </c>
      <c r="W51" s="93">
        <f t="shared" si="8"/>
        <v>0</v>
      </c>
      <c r="X51" s="301"/>
      <c r="Z51" s="352" t="s">
        <v>1075</v>
      </c>
    </row>
    <row r="52" spans="1:26" ht="21" customHeight="1" thickTop="1" thickBot="1" x14ac:dyDescent="0.25">
      <c r="A52" s="485"/>
      <c r="B52" s="88"/>
      <c r="C52" s="174"/>
      <c r="D52" s="782" t="s">
        <v>229</v>
      </c>
      <c r="E52" s="783"/>
      <c r="F52" s="783"/>
      <c r="G52" s="783"/>
      <c r="H52" s="783"/>
      <c r="I52" s="783"/>
      <c r="J52" s="783"/>
      <c r="K52" s="783"/>
      <c r="L52" s="783"/>
      <c r="M52" s="783"/>
      <c r="N52" s="783"/>
      <c r="O52" s="783"/>
      <c r="P52" s="783"/>
      <c r="Q52" s="783"/>
      <c r="R52" s="783"/>
      <c r="S52" s="783"/>
      <c r="T52" s="784"/>
      <c r="U52" s="3">
        <f>SUM(U45:U51)</f>
        <v>0</v>
      </c>
      <c r="V52" s="472">
        <f>SUM(V45:V51)</f>
        <v>60</v>
      </c>
      <c r="X52" s="296"/>
      <c r="Z52" s="352"/>
    </row>
    <row r="53" spans="1:26" ht="21" customHeight="1" thickBot="1" x14ac:dyDescent="0.25">
      <c r="A53" s="464"/>
      <c r="B53" s="125"/>
      <c r="C53" s="608"/>
      <c r="D53" s="971"/>
      <c r="E53" s="786"/>
      <c r="F53" s="892">
        <v>30</v>
      </c>
      <c r="G53" s="792"/>
      <c r="H53" s="792"/>
      <c r="I53" s="792"/>
      <c r="J53" s="792"/>
      <c r="K53" s="792"/>
      <c r="L53" s="792"/>
      <c r="M53" s="792"/>
      <c r="N53" s="792"/>
      <c r="O53" s="792"/>
      <c r="P53" s="792"/>
      <c r="Q53" s="792"/>
      <c r="R53" s="792"/>
      <c r="S53" s="792"/>
      <c r="T53" s="792"/>
      <c r="U53" s="792"/>
      <c r="V53" s="793"/>
      <c r="Z53" s="352"/>
    </row>
    <row r="54" spans="1:26" ht="30" customHeight="1" thickBot="1" x14ac:dyDescent="0.25">
      <c r="A54" s="485"/>
      <c r="B54" s="325" t="s">
        <v>1342</v>
      </c>
      <c r="C54" s="157" t="s">
        <v>1343</v>
      </c>
      <c r="D54" s="27"/>
      <c r="E54" s="39"/>
      <c r="F54" s="27"/>
      <c r="G54" s="39"/>
      <c r="H54" s="27"/>
      <c r="I54" s="37"/>
      <c r="J54" s="26"/>
      <c r="K54" s="39"/>
      <c r="L54" s="27"/>
      <c r="M54" s="37"/>
      <c r="N54" s="27"/>
      <c r="O54" s="37"/>
      <c r="P54" s="27"/>
      <c r="Q54" s="37"/>
      <c r="R54" s="27"/>
      <c r="S54" s="37"/>
      <c r="T54" s="34"/>
      <c r="U54" s="35"/>
      <c r="V54" s="468"/>
      <c r="Z54" s="352"/>
    </row>
    <row r="55" spans="1:26" ht="45" customHeight="1" x14ac:dyDescent="0.2">
      <c r="A55" s="485"/>
      <c r="B55" s="318" t="s">
        <v>1344</v>
      </c>
      <c r="C55" s="172" t="s">
        <v>1683</v>
      </c>
      <c r="D55" s="794"/>
      <c r="E55" s="795"/>
      <c r="F55" s="794"/>
      <c r="G55" s="795"/>
      <c r="H55" s="794"/>
      <c r="I55" s="795"/>
      <c r="J55" s="794"/>
      <c r="K55" s="795"/>
      <c r="L55" s="794"/>
      <c r="M55" s="795"/>
      <c r="N55" s="794"/>
      <c r="O55" s="795"/>
      <c r="P55" s="794"/>
      <c r="Q55" s="795"/>
      <c r="R55" s="794"/>
      <c r="S55" s="795"/>
      <c r="T55" s="615"/>
      <c r="U55" s="77">
        <f>IF(OR(D55="s",F55="s",H55="s",J55="s",L55="s",N55="s",P55="s",R55="s"), 0, IF(OR(D55="a",F55="a",H55="a",J55="a",L55="a",N55="a",P55="a",R55="a",T55="NA"),V55,0))</f>
        <v>0</v>
      </c>
      <c r="V55" s="477">
        <v>10</v>
      </c>
      <c r="W55" s="93">
        <f>COUNTIF(D55:S55,"a")+COUNTIF(D55:S55,"s")</f>
        <v>0</v>
      </c>
      <c r="X55" s="301"/>
      <c r="Z55" s="352" t="s">
        <v>1075</v>
      </c>
    </row>
    <row r="56" spans="1:26" ht="45" customHeight="1" x14ac:dyDescent="0.2">
      <c r="A56" s="485"/>
      <c r="B56" s="322" t="s">
        <v>1345</v>
      </c>
      <c r="C56" s="141" t="s">
        <v>1346</v>
      </c>
      <c r="D56" s="770"/>
      <c r="E56" s="771"/>
      <c r="F56" s="770"/>
      <c r="G56" s="771"/>
      <c r="H56" s="770"/>
      <c r="I56" s="771"/>
      <c r="J56" s="770"/>
      <c r="K56" s="771"/>
      <c r="L56" s="770"/>
      <c r="M56" s="771"/>
      <c r="N56" s="770"/>
      <c r="O56" s="771"/>
      <c r="P56" s="770"/>
      <c r="Q56" s="771"/>
      <c r="R56" s="770"/>
      <c r="S56" s="771"/>
      <c r="T56" s="564"/>
      <c r="U56" s="74">
        <f t="shared" ref="U56:U60" si="9">IF(OR(D56="s",F56="s",H56="s",J56="s",L56="s",N56="s",P56="s",R56="s"), 0, IF(OR(D56="a",F56="a",H56="a",J56="a",L56="a",N56="a",P56="a",R56="a"),V56,0))</f>
        <v>0</v>
      </c>
      <c r="V56" s="471">
        <v>5</v>
      </c>
      <c r="W56" s="93">
        <f t="shared" ref="W56:W60" si="10">COUNTIF(D56:S56,"a")+COUNTIF(D56:S56,"s")</f>
        <v>0</v>
      </c>
      <c r="X56" s="301"/>
      <c r="Z56" s="352" t="s">
        <v>1341</v>
      </c>
    </row>
    <row r="57" spans="1:26" ht="45" customHeight="1" x14ac:dyDescent="0.2">
      <c r="A57" s="485"/>
      <c r="B57" s="322" t="s">
        <v>1347</v>
      </c>
      <c r="C57" s="141" t="s">
        <v>1351</v>
      </c>
      <c r="D57" s="770"/>
      <c r="E57" s="771"/>
      <c r="F57" s="770"/>
      <c r="G57" s="771"/>
      <c r="H57" s="770"/>
      <c r="I57" s="771"/>
      <c r="J57" s="770"/>
      <c r="K57" s="771"/>
      <c r="L57" s="770"/>
      <c r="M57" s="771"/>
      <c r="N57" s="770"/>
      <c r="O57" s="771"/>
      <c r="P57" s="770"/>
      <c r="Q57" s="771"/>
      <c r="R57" s="770"/>
      <c r="S57" s="771"/>
      <c r="T57" s="564"/>
      <c r="U57" s="74">
        <f t="shared" si="9"/>
        <v>0</v>
      </c>
      <c r="V57" s="471">
        <v>5</v>
      </c>
      <c r="W57" s="93">
        <f t="shared" si="10"/>
        <v>0</v>
      </c>
      <c r="X57" s="301"/>
      <c r="Z57" s="352" t="s">
        <v>1075</v>
      </c>
    </row>
    <row r="58" spans="1:26" ht="88.5" customHeight="1" x14ac:dyDescent="0.2">
      <c r="A58" s="485"/>
      <c r="B58" s="322" t="s">
        <v>1680</v>
      </c>
      <c r="C58" s="141" t="s">
        <v>1684</v>
      </c>
      <c r="D58" s="770"/>
      <c r="E58" s="771"/>
      <c r="F58" s="770"/>
      <c r="G58" s="771"/>
      <c r="H58" s="770"/>
      <c r="I58" s="771"/>
      <c r="J58" s="770"/>
      <c r="K58" s="771"/>
      <c r="L58" s="770"/>
      <c r="M58" s="771"/>
      <c r="N58" s="770"/>
      <c r="O58" s="771"/>
      <c r="P58" s="770"/>
      <c r="Q58" s="771"/>
      <c r="R58" s="770"/>
      <c r="S58" s="771"/>
      <c r="T58" s="564"/>
      <c r="U58" s="74">
        <f t="shared" si="9"/>
        <v>0</v>
      </c>
      <c r="V58" s="471">
        <v>5</v>
      </c>
      <c r="W58" s="93">
        <f t="shared" si="10"/>
        <v>0</v>
      </c>
      <c r="X58" s="301"/>
      <c r="Z58" s="352" t="s">
        <v>1341</v>
      </c>
    </row>
    <row r="59" spans="1:26" ht="45" customHeight="1" x14ac:dyDescent="0.2">
      <c r="A59" s="485"/>
      <c r="B59" s="322" t="s">
        <v>1681</v>
      </c>
      <c r="C59" s="141" t="s">
        <v>1753</v>
      </c>
      <c r="D59" s="770"/>
      <c r="E59" s="771"/>
      <c r="F59" s="770"/>
      <c r="G59" s="771"/>
      <c r="H59" s="770"/>
      <c r="I59" s="771"/>
      <c r="J59" s="770"/>
      <c r="K59" s="771"/>
      <c r="L59" s="770"/>
      <c r="M59" s="771"/>
      <c r="N59" s="770"/>
      <c r="O59" s="771"/>
      <c r="P59" s="770"/>
      <c r="Q59" s="771"/>
      <c r="R59" s="770"/>
      <c r="S59" s="771"/>
      <c r="T59" s="564"/>
      <c r="U59" s="74">
        <f t="shared" si="9"/>
        <v>0</v>
      </c>
      <c r="V59" s="471">
        <v>5</v>
      </c>
      <c r="W59" s="93">
        <f t="shared" si="10"/>
        <v>0</v>
      </c>
      <c r="X59" s="301"/>
      <c r="Z59" s="352" t="s">
        <v>1341</v>
      </c>
    </row>
    <row r="60" spans="1:26" ht="45" customHeight="1" thickBot="1" x14ac:dyDescent="0.25">
      <c r="A60" s="485"/>
      <c r="B60" s="322" t="s">
        <v>1682</v>
      </c>
      <c r="C60" s="141" t="s">
        <v>1685</v>
      </c>
      <c r="D60" s="770"/>
      <c r="E60" s="771"/>
      <c r="F60" s="770"/>
      <c r="G60" s="771"/>
      <c r="H60" s="770"/>
      <c r="I60" s="771"/>
      <c r="J60" s="770"/>
      <c r="K60" s="771"/>
      <c r="L60" s="770"/>
      <c r="M60" s="771"/>
      <c r="N60" s="770"/>
      <c r="O60" s="771"/>
      <c r="P60" s="770"/>
      <c r="Q60" s="771"/>
      <c r="R60" s="770"/>
      <c r="S60" s="771"/>
      <c r="T60" s="564"/>
      <c r="U60" s="74">
        <f t="shared" si="9"/>
        <v>0</v>
      </c>
      <c r="V60" s="471">
        <v>5</v>
      </c>
      <c r="W60" s="93">
        <f t="shared" si="10"/>
        <v>0</v>
      </c>
      <c r="X60" s="301"/>
      <c r="Z60" s="352" t="s">
        <v>1341</v>
      </c>
    </row>
    <row r="61" spans="1:26" ht="21" customHeight="1" thickTop="1" thickBot="1" x14ac:dyDescent="0.25">
      <c r="A61" s="485"/>
      <c r="B61" s="88"/>
      <c r="C61" s="174"/>
      <c r="D61" s="782" t="s">
        <v>229</v>
      </c>
      <c r="E61" s="783"/>
      <c r="F61" s="783"/>
      <c r="G61" s="783"/>
      <c r="H61" s="783"/>
      <c r="I61" s="783"/>
      <c r="J61" s="783"/>
      <c r="K61" s="783"/>
      <c r="L61" s="783"/>
      <c r="M61" s="783"/>
      <c r="N61" s="783"/>
      <c r="O61" s="783"/>
      <c r="P61" s="783"/>
      <c r="Q61" s="783"/>
      <c r="R61" s="783"/>
      <c r="S61" s="783"/>
      <c r="T61" s="784"/>
      <c r="U61" s="3">
        <f>SUM(U55:U60)</f>
        <v>0</v>
      </c>
      <c r="V61" s="472">
        <f>SUM(V55:V60)</f>
        <v>35</v>
      </c>
      <c r="X61" s="296"/>
      <c r="Z61" s="352"/>
    </row>
    <row r="62" spans="1:26" ht="21" customHeight="1" thickBot="1" x14ac:dyDescent="0.25">
      <c r="A62" s="464"/>
      <c r="B62" s="125"/>
      <c r="C62" s="608"/>
      <c r="D62" s="971"/>
      <c r="E62" s="786"/>
      <c r="F62" s="893">
        <v>15</v>
      </c>
      <c r="G62" s="894"/>
      <c r="H62" s="894"/>
      <c r="I62" s="894"/>
      <c r="J62" s="894"/>
      <c r="K62" s="894"/>
      <c r="L62" s="894"/>
      <c r="M62" s="894"/>
      <c r="N62" s="894"/>
      <c r="O62" s="894"/>
      <c r="P62" s="894"/>
      <c r="Q62" s="894"/>
      <c r="R62" s="894"/>
      <c r="S62" s="894"/>
      <c r="T62" s="894"/>
      <c r="U62" s="894"/>
      <c r="V62" s="895"/>
      <c r="Z62" s="352"/>
    </row>
    <row r="63" spans="1:26" ht="30" customHeight="1" thickBot="1" x14ac:dyDescent="0.25">
      <c r="A63" s="463"/>
      <c r="B63" s="319" t="s">
        <v>1201</v>
      </c>
      <c r="C63" s="254" t="s">
        <v>1202</v>
      </c>
      <c r="D63" s="596"/>
      <c r="E63" s="597"/>
      <c r="F63" s="396"/>
      <c r="G63" s="110"/>
      <c r="H63" s="596"/>
      <c r="I63" s="597"/>
      <c r="J63" s="252"/>
      <c r="K63" s="110"/>
      <c r="L63" s="596"/>
      <c r="M63" s="258"/>
      <c r="N63" s="596"/>
      <c r="O63" s="259"/>
      <c r="P63" s="260"/>
      <c r="Q63" s="569"/>
      <c r="R63" s="260"/>
      <c r="S63" s="258"/>
      <c r="T63" s="419"/>
      <c r="U63" s="389"/>
      <c r="V63" s="478"/>
      <c r="Z63" s="556"/>
    </row>
    <row r="64" spans="1:26" ht="27.95" customHeight="1" x14ac:dyDescent="0.2">
      <c r="A64" s="480"/>
      <c r="B64" s="321"/>
      <c r="C64" s="561" t="s">
        <v>1214</v>
      </c>
      <c r="D64" s="1012"/>
      <c r="E64" s="1013"/>
      <c r="F64" s="1013"/>
      <c r="G64" s="1013"/>
      <c r="H64" s="1013"/>
      <c r="I64" s="1013"/>
      <c r="J64" s="1013"/>
      <c r="K64" s="1013"/>
      <c r="L64" s="1013"/>
      <c r="M64" s="1013"/>
      <c r="N64" s="1013"/>
      <c r="O64" s="1013"/>
      <c r="P64" s="1013"/>
      <c r="Q64" s="1013"/>
      <c r="R64" s="1013"/>
      <c r="S64" s="1013"/>
      <c r="T64" s="1013"/>
      <c r="U64" s="1013"/>
      <c r="V64" s="1014"/>
      <c r="Z64" s="556"/>
    </row>
    <row r="65" spans="1:26" ht="45" customHeight="1" x14ac:dyDescent="0.2">
      <c r="A65" s="485"/>
      <c r="B65" s="312" t="s">
        <v>1203</v>
      </c>
      <c r="C65" s="562" t="s">
        <v>1215</v>
      </c>
      <c r="D65" s="839"/>
      <c r="E65" s="840"/>
      <c r="F65" s="839"/>
      <c r="G65" s="840"/>
      <c r="H65" s="839"/>
      <c r="I65" s="840"/>
      <c r="J65" s="839"/>
      <c r="K65" s="840"/>
      <c r="L65" s="839"/>
      <c r="M65" s="840"/>
      <c r="N65" s="839"/>
      <c r="O65" s="840"/>
      <c r="P65" s="839"/>
      <c r="Q65" s="840"/>
      <c r="R65" s="839"/>
      <c r="S65" s="840"/>
      <c r="T65" s="120" t="s">
        <v>1213</v>
      </c>
      <c r="U65" s="78">
        <f>IF(OR(D65="s",F65="s",H65="s",J65="s",L65="s",N65="s",P65="s",R65="s"), 0, IF(OR(D65="a",F65="a",H65="a",J65="a",L65="a",N65="a",P65="a",R65="a"),V65,0))</f>
        <v>0</v>
      </c>
      <c r="V65" s="501">
        <f>IF(T65="na", 0,5)</f>
        <v>0</v>
      </c>
      <c r="W65" s="93">
        <f>COUNTIF(D65:S65,"a")+COUNTIF(D65:S65,"s")+COUNTIF(T65,"NA")</f>
        <v>1</v>
      </c>
      <c r="X65" s="301"/>
      <c r="Z65" s="556" t="s">
        <v>1075</v>
      </c>
    </row>
    <row r="66" spans="1:26" ht="45" customHeight="1" x14ac:dyDescent="0.2">
      <c r="A66" s="485"/>
      <c r="B66" s="322" t="s">
        <v>1204</v>
      </c>
      <c r="C66" s="563" t="s">
        <v>1216</v>
      </c>
      <c r="D66" s="789"/>
      <c r="E66" s="790"/>
      <c r="F66" s="789"/>
      <c r="G66" s="790"/>
      <c r="H66" s="789"/>
      <c r="I66" s="790"/>
      <c r="J66" s="789"/>
      <c r="K66" s="790"/>
      <c r="L66" s="789"/>
      <c r="M66" s="790"/>
      <c r="N66" s="789"/>
      <c r="O66" s="790"/>
      <c r="P66" s="789"/>
      <c r="Q66" s="790"/>
      <c r="R66" s="789"/>
      <c r="S66" s="790"/>
      <c r="T66" s="564"/>
      <c r="U66" s="74">
        <f t="shared" ref="U66:U73" si="11">IF(OR(D66="s",F66="s",H66="s",J66="s",L66="s",N66="s",P66="s",R66="s"), 0, IF(OR(D66="a",F66="a",H66="a",J66="a",L66="a",N66="a",P66="a",R66="a"),V66,0))</f>
        <v>0</v>
      </c>
      <c r="V66" s="502">
        <v>5</v>
      </c>
      <c r="W66" s="93">
        <f t="shared" ref="W66:W73" si="12">COUNTIF(D66:S66,"a")+COUNTIF(D66:S66,"s")</f>
        <v>0</v>
      </c>
      <c r="X66" s="301"/>
      <c r="Z66" s="556" t="s">
        <v>1075</v>
      </c>
    </row>
    <row r="67" spans="1:26" ht="45" customHeight="1" x14ac:dyDescent="0.2">
      <c r="A67" s="485"/>
      <c r="B67" s="328" t="s">
        <v>1205</v>
      </c>
      <c r="C67" s="565" t="s">
        <v>1217</v>
      </c>
      <c r="D67" s="837"/>
      <c r="E67" s="838"/>
      <c r="F67" s="837"/>
      <c r="G67" s="838"/>
      <c r="H67" s="837"/>
      <c r="I67" s="838"/>
      <c r="J67" s="837"/>
      <c r="K67" s="838"/>
      <c r="L67" s="837"/>
      <c r="M67" s="838"/>
      <c r="N67" s="837"/>
      <c r="O67" s="838"/>
      <c r="P67" s="837"/>
      <c r="Q67" s="838"/>
      <c r="R67" s="837"/>
      <c r="S67" s="838"/>
      <c r="T67" s="566"/>
      <c r="U67" s="114">
        <f t="shared" si="11"/>
        <v>0</v>
      </c>
      <c r="V67" s="506">
        <v>10</v>
      </c>
      <c r="W67" s="93">
        <f t="shared" si="12"/>
        <v>0</v>
      </c>
      <c r="X67" s="301"/>
      <c r="Z67" s="556"/>
    </row>
    <row r="68" spans="1:26" ht="27.95" customHeight="1" x14ac:dyDescent="0.2">
      <c r="A68" s="480"/>
      <c r="B68" s="322"/>
      <c r="C68" s="705" t="s">
        <v>1206</v>
      </c>
      <c r="D68" s="1015"/>
      <c r="E68" s="1016"/>
      <c r="F68" s="1016"/>
      <c r="G68" s="1016"/>
      <c r="H68" s="1016"/>
      <c r="I68" s="1016"/>
      <c r="J68" s="1016"/>
      <c r="K68" s="1016"/>
      <c r="L68" s="1016"/>
      <c r="M68" s="1016"/>
      <c r="N68" s="1016"/>
      <c r="O68" s="1016"/>
      <c r="P68" s="1016"/>
      <c r="Q68" s="1016"/>
      <c r="R68" s="1016"/>
      <c r="S68" s="1016"/>
      <c r="T68" s="1016"/>
      <c r="U68" s="1016"/>
      <c r="V68" s="1017"/>
      <c r="W68" s="93">
        <f t="shared" si="12"/>
        <v>0</v>
      </c>
      <c r="Z68" s="556"/>
    </row>
    <row r="69" spans="1:26" ht="27.95" customHeight="1" x14ac:dyDescent="0.2">
      <c r="A69" s="485"/>
      <c r="B69" s="312" t="s">
        <v>1207</v>
      </c>
      <c r="C69" s="567" t="s">
        <v>1218</v>
      </c>
      <c r="D69" s="839"/>
      <c r="E69" s="840"/>
      <c r="F69" s="839"/>
      <c r="G69" s="840"/>
      <c r="H69" s="839"/>
      <c r="I69" s="840"/>
      <c r="J69" s="839"/>
      <c r="K69" s="840"/>
      <c r="L69" s="839"/>
      <c r="M69" s="840"/>
      <c r="N69" s="839"/>
      <c r="O69" s="840"/>
      <c r="P69" s="839"/>
      <c r="Q69" s="840"/>
      <c r="R69" s="839"/>
      <c r="S69" s="840"/>
      <c r="T69" s="564"/>
      <c r="U69" s="78">
        <f t="shared" si="11"/>
        <v>0</v>
      </c>
      <c r="V69" s="501">
        <v>5</v>
      </c>
      <c r="W69" s="93">
        <f t="shared" si="12"/>
        <v>0</v>
      </c>
      <c r="X69" s="301"/>
      <c r="Z69" s="556"/>
    </row>
    <row r="70" spans="1:26" ht="27.95" customHeight="1" x14ac:dyDescent="0.2">
      <c r="A70" s="485"/>
      <c r="B70" s="322" t="s">
        <v>1219</v>
      </c>
      <c r="C70" s="563" t="s">
        <v>1220</v>
      </c>
      <c r="D70" s="789"/>
      <c r="E70" s="790"/>
      <c r="F70" s="789"/>
      <c r="G70" s="790"/>
      <c r="H70" s="789"/>
      <c r="I70" s="790"/>
      <c r="J70" s="789"/>
      <c r="K70" s="790"/>
      <c r="L70" s="789"/>
      <c r="M70" s="790"/>
      <c r="N70" s="789"/>
      <c r="O70" s="790"/>
      <c r="P70" s="789"/>
      <c r="Q70" s="790"/>
      <c r="R70" s="789"/>
      <c r="S70" s="790"/>
      <c r="T70" s="564"/>
      <c r="U70" s="74">
        <f t="shared" si="11"/>
        <v>0</v>
      </c>
      <c r="V70" s="502">
        <v>5</v>
      </c>
      <c r="W70" s="93">
        <f t="shared" si="12"/>
        <v>0</v>
      </c>
      <c r="X70" s="301"/>
      <c r="Z70" s="556" t="s">
        <v>1075</v>
      </c>
    </row>
    <row r="71" spans="1:26" ht="27.95" customHeight="1" x14ac:dyDescent="0.2">
      <c r="A71" s="485"/>
      <c r="B71" s="322" t="s">
        <v>1221</v>
      </c>
      <c r="C71" s="563" t="s">
        <v>1222</v>
      </c>
      <c r="D71" s="789"/>
      <c r="E71" s="790"/>
      <c r="F71" s="789"/>
      <c r="G71" s="790"/>
      <c r="H71" s="789"/>
      <c r="I71" s="790"/>
      <c r="J71" s="789"/>
      <c r="K71" s="790"/>
      <c r="L71" s="789"/>
      <c r="M71" s="790"/>
      <c r="N71" s="789"/>
      <c r="O71" s="790"/>
      <c r="P71" s="789"/>
      <c r="Q71" s="790"/>
      <c r="R71" s="789"/>
      <c r="S71" s="790"/>
      <c r="T71" s="564"/>
      <c r="U71" s="74">
        <f t="shared" si="11"/>
        <v>0</v>
      </c>
      <c r="V71" s="502">
        <v>5</v>
      </c>
      <c r="W71" s="93">
        <f t="shared" si="12"/>
        <v>0</v>
      </c>
      <c r="X71" s="301"/>
      <c r="Z71" s="556" t="s">
        <v>1075</v>
      </c>
    </row>
    <row r="72" spans="1:26" ht="45" customHeight="1" x14ac:dyDescent="0.2">
      <c r="A72" s="485"/>
      <c r="B72" s="322" t="s">
        <v>1223</v>
      </c>
      <c r="C72" s="563" t="s">
        <v>1224</v>
      </c>
      <c r="D72" s="789"/>
      <c r="E72" s="790"/>
      <c r="F72" s="789"/>
      <c r="G72" s="790"/>
      <c r="H72" s="789"/>
      <c r="I72" s="790"/>
      <c r="J72" s="789"/>
      <c r="K72" s="790"/>
      <c r="L72" s="789"/>
      <c r="M72" s="790"/>
      <c r="N72" s="789"/>
      <c r="O72" s="790"/>
      <c r="P72" s="789"/>
      <c r="Q72" s="790"/>
      <c r="R72" s="789"/>
      <c r="S72" s="790"/>
      <c r="T72" s="564"/>
      <c r="U72" s="74">
        <f t="shared" si="11"/>
        <v>0</v>
      </c>
      <c r="V72" s="502">
        <v>10</v>
      </c>
      <c r="W72" s="93">
        <f t="shared" si="12"/>
        <v>0</v>
      </c>
      <c r="X72" s="301"/>
      <c r="Z72" s="556"/>
    </row>
    <row r="73" spans="1:26" ht="45" customHeight="1" thickBot="1" x14ac:dyDescent="0.25">
      <c r="A73" s="485"/>
      <c r="B73" s="322" t="s">
        <v>1225</v>
      </c>
      <c r="C73" s="563" t="s">
        <v>1226</v>
      </c>
      <c r="D73" s="789"/>
      <c r="E73" s="790"/>
      <c r="F73" s="789"/>
      <c r="G73" s="790"/>
      <c r="H73" s="789"/>
      <c r="I73" s="790"/>
      <c r="J73" s="789"/>
      <c r="K73" s="790"/>
      <c r="L73" s="789"/>
      <c r="M73" s="790"/>
      <c r="N73" s="789"/>
      <c r="O73" s="790"/>
      <c r="P73" s="789"/>
      <c r="Q73" s="790"/>
      <c r="R73" s="789"/>
      <c r="S73" s="790"/>
      <c r="T73" s="564"/>
      <c r="U73" s="74">
        <f t="shared" si="11"/>
        <v>0</v>
      </c>
      <c r="V73" s="502">
        <v>10</v>
      </c>
      <c r="W73" s="93">
        <f t="shared" si="12"/>
        <v>0</v>
      </c>
      <c r="X73" s="301"/>
      <c r="Z73" s="556"/>
    </row>
    <row r="74" spans="1:26" ht="21" customHeight="1" thickTop="1" thickBot="1" x14ac:dyDescent="0.25">
      <c r="A74" s="485"/>
      <c r="B74" s="82"/>
      <c r="C74" s="174"/>
      <c r="D74" s="782" t="s">
        <v>229</v>
      </c>
      <c r="E74" s="783"/>
      <c r="F74" s="783"/>
      <c r="G74" s="783"/>
      <c r="H74" s="783"/>
      <c r="I74" s="783"/>
      <c r="J74" s="783"/>
      <c r="K74" s="783"/>
      <c r="L74" s="783"/>
      <c r="M74" s="783"/>
      <c r="N74" s="783"/>
      <c r="O74" s="783"/>
      <c r="P74" s="783"/>
      <c r="Q74" s="783"/>
      <c r="R74" s="783"/>
      <c r="S74" s="783"/>
      <c r="T74" s="784"/>
      <c r="U74" s="3">
        <f>SUM(U65:U73)</f>
        <v>0</v>
      </c>
      <c r="V74" s="568">
        <f>SUM(V65:V73)</f>
        <v>50</v>
      </c>
      <c r="Z74" s="556"/>
    </row>
    <row r="75" spans="1:26" ht="21" customHeight="1" thickBot="1" x14ac:dyDescent="0.25">
      <c r="A75" s="464"/>
      <c r="B75" s="125"/>
      <c r="C75" s="510" t="s">
        <v>604</v>
      </c>
      <c r="D75" s="971"/>
      <c r="E75" s="786"/>
      <c r="F75" s="884">
        <f>IF(T65="na",15,20)</f>
        <v>15</v>
      </c>
      <c r="G75" s="885"/>
      <c r="H75" s="885"/>
      <c r="I75" s="885"/>
      <c r="J75" s="885"/>
      <c r="K75" s="885"/>
      <c r="L75" s="885"/>
      <c r="M75" s="885"/>
      <c r="N75" s="885"/>
      <c r="O75" s="885"/>
      <c r="P75" s="885"/>
      <c r="Q75" s="885"/>
      <c r="R75" s="885"/>
      <c r="S75" s="885"/>
      <c r="T75" s="885"/>
      <c r="U75" s="885"/>
      <c r="V75" s="886"/>
      <c r="Z75" s="556"/>
    </row>
    <row r="76" spans="1:26" ht="30" customHeight="1" thickBot="1" x14ac:dyDescent="0.25">
      <c r="A76" s="463" t="s">
        <v>668</v>
      </c>
      <c r="B76" s="319" t="s">
        <v>1208</v>
      </c>
      <c r="C76" s="384" t="s">
        <v>1209</v>
      </c>
      <c r="D76" s="596"/>
      <c r="E76" s="597"/>
      <c r="F76" s="396"/>
      <c r="G76" s="110"/>
      <c r="H76" s="596"/>
      <c r="I76" s="597"/>
      <c r="J76" s="252"/>
      <c r="K76" s="110"/>
      <c r="L76" s="596"/>
      <c r="M76" s="258"/>
      <c r="N76" s="596"/>
      <c r="O76" s="259"/>
      <c r="P76" s="260"/>
      <c r="Q76" s="569"/>
      <c r="R76" s="260"/>
      <c r="S76" s="258"/>
      <c r="T76" s="419"/>
      <c r="U76" s="389"/>
      <c r="V76" s="478"/>
      <c r="Z76" s="556"/>
    </row>
    <row r="77" spans="1:26" ht="27.95" customHeight="1" thickBot="1" x14ac:dyDescent="0.25">
      <c r="A77" s="485"/>
      <c r="B77" s="312" t="s">
        <v>1210</v>
      </c>
      <c r="C77" s="562" t="s">
        <v>1227</v>
      </c>
      <c r="D77" s="848"/>
      <c r="E77" s="849"/>
      <c r="F77" s="848"/>
      <c r="G77" s="849"/>
      <c r="H77" s="848"/>
      <c r="I77" s="849"/>
      <c r="J77" s="848"/>
      <c r="K77" s="849"/>
      <c r="L77" s="848"/>
      <c r="M77" s="849"/>
      <c r="N77" s="848"/>
      <c r="O77" s="849"/>
      <c r="P77" s="848"/>
      <c r="Q77" s="849"/>
      <c r="R77" s="848"/>
      <c r="S77" s="849"/>
      <c r="T77" s="564"/>
      <c r="U77" s="77">
        <f>IF(OR(D77="s",F77="s",H77="s",J77="s",L77="s",N77="s",P77="s",R77="s"), 0, IF(OR(D77="a",F77="a",H77="a",J77="a",L77="a",N77="a",P77="a",R77="a"),V77,0))</f>
        <v>0</v>
      </c>
      <c r="V77" s="501">
        <v>5</v>
      </c>
      <c r="W77" s="93">
        <f>COUNTIF(D77:S77,"a")+COUNTIF(D77:S77,"s")</f>
        <v>0</v>
      </c>
      <c r="X77" s="301"/>
      <c r="Z77" s="556"/>
    </row>
    <row r="78" spans="1:26" ht="21" customHeight="1" thickTop="1" thickBot="1" x14ac:dyDescent="0.25">
      <c r="A78" s="485" t="s">
        <v>1113</v>
      </c>
      <c r="B78" s="82"/>
      <c r="C78" s="174"/>
      <c r="D78" s="782" t="s">
        <v>229</v>
      </c>
      <c r="E78" s="783"/>
      <c r="F78" s="783"/>
      <c r="G78" s="783"/>
      <c r="H78" s="783"/>
      <c r="I78" s="783"/>
      <c r="J78" s="783"/>
      <c r="K78" s="783"/>
      <c r="L78" s="783"/>
      <c r="M78" s="783"/>
      <c r="N78" s="783"/>
      <c r="O78" s="783"/>
      <c r="P78" s="783"/>
      <c r="Q78" s="783"/>
      <c r="R78" s="783"/>
      <c r="S78" s="783"/>
      <c r="T78" s="784"/>
      <c r="U78" s="3">
        <f>SUM(U77:U77)</f>
        <v>0</v>
      </c>
      <c r="V78" s="568">
        <f>SUM(V77:V77)</f>
        <v>5</v>
      </c>
      <c r="Z78" s="556"/>
    </row>
    <row r="79" spans="1:26" ht="21" customHeight="1" thickBot="1" x14ac:dyDescent="0.25">
      <c r="A79" s="464" t="s">
        <v>1113</v>
      </c>
      <c r="B79" s="125"/>
      <c r="C79" s="510" t="s">
        <v>604</v>
      </c>
      <c r="D79" s="971"/>
      <c r="E79" s="786"/>
      <c r="F79" s="881">
        <v>0</v>
      </c>
      <c r="G79" s="882"/>
      <c r="H79" s="882"/>
      <c r="I79" s="882"/>
      <c r="J79" s="882"/>
      <c r="K79" s="882"/>
      <c r="L79" s="882"/>
      <c r="M79" s="882"/>
      <c r="N79" s="882"/>
      <c r="O79" s="882"/>
      <c r="P79" s="882"/>
      <c r="Q79" s="882"/>
      <c r="R79" s="882"/>
      <c r="S79" s="882"/>
      <c r="T79" s="882"/>
      <c r="U79" s="882"/>
      <c r="V79" s="883"/>
      <c r="Z79" s="556"/>
    </row>
    <row r="80" spans="1:26" ht="30" customHeight="1" thickBot="1" x14ac:dyDescent="0.25">
      <c r="A80" s="628"/>
      <c r="B80" s="319" t="s">
        <v>1380</v>
      </c>
      <c r="C80" s="575" t="s">
        <v>1381</v>
      </c>
      <c r="D80" s="596"/>
      <c r="E80" s="597"/>
      <c r="F80" s="396"/>
      <c r="G80" s="110"/>
      <c r="H80" s="596"/>
      <c r="I80" s="597"/>
      <c r="J80" s="252"/>
      <c r="K80" s="110"/>
      <c r="L80" s="596"/>
      <c r="M80" s="258"/>
      <c r="N80" s="596"/>
      <c r="O80" s="259"/>
      <c r="P80" s="260"/>
      <c r="Q80" s="569"/>
      <c r="R80" s="260"/>
      <c r="S80" s="258"/>
      <c r="T80" s="419"/>
      <c r="U80" s="389"/>
      <c r="V80" s="478"/>
      <c r="Z80" s="352"/>
    </row>
    <row r="81" spans="1:26" ht="27.95" customHeight="1" x14ac:dyDescent="0.2">
      <c r="A81" s="630"/>
      <c r="B81" s="321"/>
      <c r="C81" s="561" t="s">
        <v>1382</v>
      </c>
      <c r="D81" s="1012"/>
      <c r="E81" s="1013"/>
      <c r="F81" s="1013"/>
      <c r="G81" s="1013"/>
      <c r="H81" s="1013"/>
      <c r="I81" s="1013"/>
      <c r="J81" s="1013"/>
      <c r="K81" s="1013"/>
      <c r="L81" s="1013"/>
      <c r="M81" s="1013"/>
      <c r="N81" s="1013"/>
      <c r="O81" s="1013"/>
      <c r="P81" s="1013"/>
      <c r="Q81" s="1013"/>
      <c r="R81" s="1013"/>
      <c r="S81" s="1013"/>
      <c r="T81" s="1013"/>
      <c r="U81" s="1013"/>
      <c r="V81" s="1014"/>
      <c r="Z81" s="352"/>
    </row>
    <row r="82" spans="1:26" ht="27.95" customHeight="1" x14ac:dyDescent="0.2">
      <c r="A82" s="630"/>
      <c r="B82" s="312" t="s">
        <v>1383</v>
      </c>
      <c r="C82" s="134" t="s">
        <v>1450</v>
      </c>
      <c r="D82" s="787"/>
      <c r="E82" s="788"/>
      <c r="F82" s="787"/>
      <c r="G82" s="788"/>
      <c r="H82" s="787"/>
      <c r="I82" s="788"/>
      <c r="J82" s="787"/>
      <c r="K82" s="788"/>
      <c r="L82" s="787"/>
      <c r="M82" s="788"/>
      <c r="N82" s="787"/>
      <c r="O82" s="788"/>
      <c r="P82" s="787"/>
      <c r="Q82" s="788"/>
      <c r="R82" s="787"/>
      <c r="S82" s="788"/>
      <c r="T82" s="564"/>
      <c r="U82" s="78">
        <f>IF(OR(D82="s",F82="s",H82="s",J82="s",L82="s",N82="s",P82="s",R82="s"), 0, IF(OR(D82="a",F82="a",H82="a",J82="a",L82="a",N82="a",P82="a",R82="a"),V82,0))</f>
        <v>0</v>
      </c>
      <c r="V82" s="501">
        <v>10</v>
      </c>
      <c r="W82" s="93">
        <f>COUNTIF(D82:S82,"a")+COUNTIF(D82:S82,"s")</f>
        <v>0</v>
      </c>
      <c r="X82" s="301"/>
      <c r="Z82" s="352" t="s">
        <v>1075</v>
      </c>
    </row>
    <row r="83" spans="1:26" ht="45" customHeight="1" x14ac:dyDescent="0.2">
      <c r="A83" s="630"/>
      <c r="B83" s="322" t="s">
        <v>1384</v>
      </c>
      <c r="C83" s="141" t="s">
        <v>1451</v>
      </c>
      <c r="D83" s="770"/>
      <c r="E83" s="771"/>
      <c r="F83" s="770"/>
      <c r="G83" s="771"/>
      <c r="H83" s="770"/>
      <c r="I83" s="771"/>
      <c r="J83" s="770"/>
      <c r="K83" s="771"/>
      <c r="L83" s="770"/>
      <c r="M83" s="771"/>
      <c r="N83" s="770"/>
      <c r="O83" s="771"/>
      <c r="P83" s="770"/>
      <c r="Q83" s="771"/>
      <c r="R83" s="770"/>
      <c r="S83" s="771"/>
      <c r="T83" s="564"/>
      <c r="U83" s="74">
        <f t="shared" ref="U83:U92" si="13">IF(OR(D83="s",F83="s",H83="s",J83="s",L83="s",N83="s",P83="s",R83="s"), 0, IF(OR(D83="a",F83="a",H83="a",J83="a",L83="a",N83="a",P83="a",R83="a"),V83,0))</f>
        <v>0</v>
      </c>
      <c r="V83" s="502">
        <v>5</v>
      </c>
      <c r="W83" s="93">
        <f t="shared" ref="W83:W91" si="14">COUNTIF(D83:S83,"a")+COUNTIF(D83:S83,"s")</f>
        <v>0</v>
      </c>
      <c r="X83" s="301"/>
      <c r="Z83" s="352"/>
    </row>
    <row r="84" spans="1:26" ht="45" customHeight="1" x14ac:dyDescent="0.2">
      <c r="A84" s="630"/>
      <c r="B84" s="322" t="s">
        <v>1385</v>
      </c>
      <c r="C84" s="141" t="s">
        <v>1452</v>
      </c>
      <c r="D84" s="770"/>
      <c r="E84" s="771"/>
      <c r="F84" s="770"/>
      <c r="G84" s="771"/>
      <c r="H84" s="770"/>
      <c r="I84" s="771"/>
      <c r="J84" s="770"/>
      <c r="K84" s="771"/>
      <c r="L84" s="770"/>
      <c r="M84" s="771"/>
      <c r="N84" s="770"/>
      <c r="O84" s="771"/>
      <c r="P84" s="770"/>
      <c r="Q84" s="771"/>
      <c r="R84" s="770"/>
      <c r="S84" s="771"/>
      <c r="T84" s="564"/>
      <c r="U84" s="74">
        <f t="shared" si="13"/>
        <v>0</v>
      </c>
      <c r="V84" s="502">
        <v>5</v>
      </c>
      <c r="W84" s="93">
        <f t="shared" si="14"/>
        <v>0</v>
      </c>
      <c r="X84" s="301"/>
      <c r="Z84" s="352"/>
    </row>
    <row r="85" spans="1:26" ht="27.95" customHeight="1" x14ac:dyDescent="0.2">
      <c r="A85" s="630"/>
      <c r="B85" s="328" t="s">
        <v>1386</v>
      </c>
      <c r="C85" s="137" t="s">
        <v>1453</v>
      </c>
      <c r="D85" s="797"/>
      <c r="E85" s="798"/>
      <c r="F85" s="797"/>
      <c r="G85" s="798"/>
      <c r="H85" s="797"/>
      <c r="I85" s="798"/>
      <c r="J85" s="797"/>
      <c r="K85" s="798"/>
      <c r="L85" s="797"/>
      <c r="M85" s="798"/>
      <c r="N85" s="797"/>
      <c r="O85" s="798"/>
      <c r="P85" s="797"/>
      <c r="Q85" s="798"/>
      <c r="R85" s="797"/>
      <c r="S85" s="798"/>
      <c r="T85" s="566"/>
      <c r="U85" s="114">
        <f t="shared" si="13"/>
        <v>0</v>
      </c>
      <c r="V85" s="505">
        <v>5</v>
      </c>
      <c r="W85" s="93">
        <f t="shared" si="14"/>
        <v>0</v>
      </c>
      <c r="X85" s="301"/>
      <c r="Z85" s="352"/>
    </row>
    <row r="86" spans="1:26" ht="27.95" customHeight="1" x14ac:dyDescent="0.2">
      <c r="A86" s="630"/>
      <c r="B86" s="322"/>
      <c r="C86" s="705" t="s">
        <v>1387</v>
      </c>
      <c r="D86" s="1015"/>
      <c r="E86" s="1016"/>
      <c r="F86" s="1016"/>
      <c r="G86" s="1016"/>
      <c r="H86" s="1016"/>
      <c r="I86" s="1016"/>
      <c r="J86" s="1016"/>
      <c r="K86" s="1016"/>
      <c r="L86" s="1016"/>
      <c r="M86" s="1016"/>
      <c r="N86" s="1016"/>
      <c r="O86" s="1016"/>
      <c r="P86" s="1016"/>
      <c r="Q86" s="1016"/>
      <c r="R86" s="1016"/>
      <c r="S86" s="1016"/>
      <c r="T86" s="1016"/>
      <c r="U86" s="1016"/>
      <c r="V86" s="1017"/>
      <c r="Z86" s="352"/>
    </row>
    <row r="87" spans="1:26" ht="27.95" customHeight="1" x14ac:dyDescent="0.2">
      <c r="A87" s="630"/>
      <c r="B87" s="322"/>
      <c r="C87" s="705" t="s">
        <v>1388</v>
      </c>
      <c r="D87" s="1015"/>
      <c r="E87" s="1016"/>
      <c r="F87" s="1016"/>
      <c r="G87" s="1016"/>
      <c r="H87" s="1016"/>
      <c r="I87" s="1016"/>
      <c r="J87" s="1016"/>
      <c r="K87" s="1016"/>
      <c r="L87" s="1016"/>
      <c r="M87" s="1016"/>
      <c r="N87" s="1016"/>
      <c r="O87" s="1016"/>
      <c r="P87" s="1016"/>
      <c r="Q87" s="1016"/>
      <c r="R87" s="1016"/>
      <c r="S87" s="1016"/>
      <c r="T87" s="1016"/>
      <c r="U87" s="1016"/>
      <c r="V87" s="1017"/>
      <c r="Z87" s="352"/>
    </row>
    <row r="88" spans="1:26" ht="45" customHeight="1" x14ac:dyDescent="0.2">
      <c r="A88" s="630"/>
      <c r="B88" s="312" t="s">
        <v>1389</v>
      </c>
      <c r="C88" s="134" t="s">
        <v>1454</v>
      </c>
      <c r="D88" s="787"/>
      <c r="E88" s="788"/>
      <c r="F88" s="787"/>
      <c r="G88" s="788"/>
      <c r="H88" s="787"/>
      <c r="I88" s="788"/>
      <c r="J88" s="787"/>
      <c r="K88" s="788"/>
      <c r="L88" s="787"/>
      <c r="M88" s="788"/>
      <c r="N88" s="787"/>
      <c r="O88" s="788"/>
      <c r="P88" s="787"/>
      <c r="Q88" s="788"/>
      <c r="R88" s="787"/>
      <c r="S88" s="788"/>
      <c r="T88" s="564"/>
      <c r="U88" s="78">
        <f t="shared" si="13"/>
        <v>0</v>
      </c>
      <c r="V88" s="501">
        <v>5</v>
      </c>
      <c r="W88" s="93">
        <f t="shared" si="14"/>
        <v>0</v>
      </c>
      <c r="X88" s="301"/>
      <c r="Z88" s="352"/>
    </row>
    <row r="89" spans="1:26" ht="67.7" customHeight="1" x14ac:dyDescent="0.2">
      <c r="A89" s="630"/>
      <c r="B89" s="328" t="s">
        <v>1390</v>
      </c>
      <c r="C89" s="137" t="s">
        <v>1455</v>
      </c>
      <c r="D89" s="797"/>
      <c r="E89" s="798"/>
      <c r="F89" s="797"/>
      <c r="G89" s="798"/>
      <c r="H89" s="797"/>
      <c r="I89" s="798"/>
      <c r="J89" s="797"/>
      <c r="K89" s="798"/>
      <c r="L89" s="797"/>
      <c r="M89" s="798"/>
      <c r="N89" s="797"/>
      <c r="O89" s="798"/>
      <c r="P89" s="797"/>
      <c r="Q89" s="798"/>
      <c r="R89" s="797"/>
      <c r="S89" s="798"/>
      <c r="T89" s="566"/>
      <c r="U89" s="114">
        <f t="shared" si="13"/>
        <v>0</v>
      </c>
      <c r="V89" s="506">
        <v>5</v>
      </c>
      <c r="W89" s="93">
        <f t="shared" si="14"/>
        <v>0</v>
      </c>
      <c r="X89" s="301"/>
      <c r="Z89" s="352"/>
    </row>
    <row r="90" spans="1:26" ht="27.95" customHeight="1" x14ac:dyDescent="0.2">
      <c r="A90" s="630"/>
      <c r="B90" s="322"/>
      <c r="C90" s="705" t="s">
        <v>1391</v>
      </c>
      <c r="D90" s="1015"/>
      <c r="E90" s="1016"/>
      <c r="F90" s="1016"/>
      <c r="G90" s="1016"/>
      <c r="H90" s="1016"/>
      <c r="I90" s="1016"/>
      <c r="J90" s="1016"/>
      <c r="K90" s="1016"/>
      <c r="L90" s="1016"/>
      <c r="M90" s="1016"/>
      <c r="N90" s="1016"/>
      <c r="O90" s="1016"/>
      <c r="P90" s="1016"/>
      <c r="Q90" s="1016"/>
      <c r="R90" s="1016"/>
      <c r="S90" s="1016"/>
      <c r="T90" s="1016"/>
      <c r="U90" s="1016"/>
      <c r="V90" s="1017"/>
      <c r="Z90" s="352"/>
    </row>
    <row r="91" spans="1:26" ht="27.95" customHeight="1" x14ac:dyDescent="0.2">
      <c r="A91" s="630"/>
      <c r="B91" s="312" t="s">
        <v>1392</v>
      </c>
      <c r="C91" s="134" t="s">
        <v>1456</v>
      </c>
      <c r="D91" s="787"/>
      <c r="E91" s="788"/>
      <c r="F91" s="787"/>
      <c r="G91" s="788"/>
      <c r="H91" s="787"/>
      <c r="I91" s="788"/>
      <c r="J91" s="787"/>
      <c r="K91" s="788"/>
      <c r="L91" s="787"/>
      <c r="M91" s="788"/>
      <c r="N91" s="787"/>
      <c r="O91" s="788"/>
      <c r="P91" s="787"/>
      <c r="Q91" s="788"/>
      <c r="R91" s="787"/>
      <c r="S91" s="788"/>
      <c r="T91" s="564"/>
      <c r="U91" s="78">
        <f t="shared" si="13"/>
        <v>0</v>
      </c>
      <c r="V91" s="501">
        <v>10</v>
      </c>
      <c r="W91" s="93">
        <f t="shared" si="14"/>
        <v>0</v>
      </c>
      <c r="X91" s="301"/>
      <c r="Z91" s="352"/>
    </row>
    <row r="92" spans="1:26" ht="106.5" customHeight="1" thickBot="1" x14ac:dyDescent="0.25">
      <c r="A92" s="630"/>
      <c r="B92" s="322" t="s">
        <v>1393</v>
      </c>
      <c r="C92" s="141" t="s">
        <v>1457</v>
      </c>
      <c r="D92" s="770"/>
      <c r="E92" s="771"/>
      <c r="F92" s="770"/>
      <c r="G92" s="771"/>
      <c r="H92" s="770"/>
      <c r="I92" s="771"/>
      <c r="J92" s="770"/>
      <c r="K92" s="771"/>
      <c r="L92" s="770"/>
      <c r="M92" s="771"/>
      <c r="N92" s="770"/>
      <c r="O92" s="771"/>
      <c r="P92" s="770"/>
      <c r="Q92" s="771"/>
      <c r="R92" s="770"/>
      <c r="S92" s="771"/>
      <c r="T92" s="564"/>
      <c r="U92" s="74">
        <f t="shared" si="13"/>
        <v>0</v>
      </c>
      <c r="V92" s="502">
        <f>IF(T92="na", 0,5)</f>
        <v>5</v>
      </c>
      <c r="W92" s="93">
        <f>COUNTIF(D92:S92,"a")+COUNTIF(D92:S92,"s")</f>
        <v>0</v>
      </c>
      <c r="X92" s="301"/>
      <c r="Z92" s="352"/>
    </row>
    <row r="93" spans="1:26" ht="21" customHeight="1" thickTop="1" thickBot="1" x14ac:dyDescent="0.25">
      <c r="A93" s="485"/>
      <c r="B93" s="82"/>
      <c r="C93" s="174"/>
      <c r="D93" s="782" t="s">
        <v>229</v>
      </c>
      <c r="E93" s="783"/>
      <c r="F93" s="783"/>
      <c r="G93" s="783"/>
      <c r="H93" s="783"/>
      <c r="I93" s="783"/>
      <c r="J93" s="783"/>
      <c r="K93" s="783"/>
      <c r="L93" s="783"/>
      <c r="M93" s="783"/>
      <c r="N93" s="783"/>
      <c r="O93" s="783"/>
      <c r="P93" s="783"/>
      <c r="Q93" s="783"/>
      <c r="R93" s="783"/>
      <c r="S93" s="783"/>
      <c r="T93" s="784"/>
      <c r="U93" s="3">
        <f>SUM(U82:U92)</f>
        <v>0</v>
      </c>
      <c r="V93" s="568">
        <f>SUM(V82:V92)</f>
        <v>50</v>
      </c>
      <c r="Z93" s="352"/>
    </row>
    <row r="94" spans="1:26" ht="21" customHeight="1" thickBot="1" x14ac:dyDescent="0.25">
      <c r="A94" s="464"/>
      <c r="B94" s="125"/>
      <c r="C94" s="510" t="s">
        <v>604</v>
      </c>
      <c r="D94" s="971"/>
      <c r="E94" s="786"/>
      <c r="F94" s="858">
        <v>10</v>
      </c>
      <c r="G94" s="859"/>
      <c r="H94" s="859"/>
      <c r="I94" s="859"/>
      <c r="J94" s="859"/>
      <c r="K94" s="859"/>
      <c r="L94" s="859"/>
      <c r="M94" s="859"/>
      <c r="N94" s="859"/>
      <c r="O94" s="859"/>
      <c r="P94" s="859"/>
      <c r="Q94" s="859"/>
      <c r="R94" s="859"/>
      <c r="S94" s="859"/>
      <c r="T94" s="859"/>
      <c r="U94" s="859"/>
      <c r="V94" s="860"/>
      <c r="Z94" s="352"/>
    </row>
    <row r="95" spans="1:26" ht="33" customHeight="1" thickBot="1" x14ac:dyDescent="0.25">
      <c r="A95" s="499"/>
      <c r="B95" s="346">
        <v>2000</v>
      </c>
      <c r="C95" s="1004" t="s">
        <v>685</v>
      </c>
      <c r="D95" s="1005"/>
      <c r="E95" s="1005"/>
      <c r="F95" s="1005"/>
      <c r="G95" s="1005"/>
      <c r="H95" s="1005"/>
      <c r="I95" s="1005"/>
      <c r="J95" s="1005"/>
      <c r="K95" s="1005"/>
      <c r="L95" s="1005"/>
      <c r="M95" s="1005"/>
      <c r="N95" s="1005"/>
      <c r="O95" s="1005"/>
      <c r="P95" s="1005"/>
      <c r="Q95" s="1005"/>
      <c r="R95" s="1005"/>
      <c r="S95" s="1005"/>
      <c r="T95" s="1005"/>
      <c r="U95" s="1005"/>
      <c r="V95" s="1006"/>
      <c r="Z95" s="352"/>
    </row>
    <row r="96" spans="1:26" ht="30" customHeight="1" thickBot="1" x14ac:dyDescent="0.25">
      <c r="A96" s="485"/>
      <c r="B96" s="333" t="s">
        <v>354</v>
      </c>
      <c r="C96" s="157" t="s">
        <v>100</v>
      </c>
      <c r="D96" s="27" t="s">
        <v>228</v>
      </c>
      <c r="E96" s="39"/>
      <c r="F96" s="27" t="s">
        <v>228</v>
      </c>
      <c r="G96" s="39"/>
      <c r="H96" s="27" t="s">
        <v>228</v>
      </c>
      <c r="I96" s="37"/>
      <c r="J96" s="26"/>
      <c r="K96" s="39"/>
      <c r="L96" s="27"/>
      <c r="M96" s="37"/>
      <c r="N96" s="27"/>
      <c r="O96" s="37"/>
      <c r="P96" s="27"/>
      <c r="Q96" s="37"/>
      <c r="R96" s="27"/>
      <c r="S96" s="37"/>
      <c r="T96" s="34"/>
      <c r="U96" s="35"/>
      <c r="V96" s="468"/>
      <c r="Z96" s="352"/>
    </row>
    <row r="97" spans="1:26" ht="27.95" customHeight="1" x14ac:dyDescent="0.2">
      <c r="A97" s="485"/>
      <c r="B97" s="322" t="s">
        <v>121</v>
      </c>
      <c r="C97" s="158" t="s">
        <v>239</v>
      </c>
      <c r="D97" s="789"/>
      <c r="E97" s="790"/>
      <c r="F97" s="789"/>
      <c r="G97" s="790"/>
      <c r="H97" s="789"/>
      <c r="I97" s="790"/>
      <c r="J97" s="789"/>
      <c r="K97" s="790"/>
      <c r="L97" s="789"/>
      <c r="M97" s="790"/>
      <c r="N97" s="789"/>
      <c r="O97" s="790"/>
      <c r="P97" s="789"/>
      <c r="Q97" s="790"/>
      <c r="R97" s="789"/>
      <c r="S97" s="790"/>
      <c r="T97" s="564"/>
      <c r="U97" s="74">
        <f t="shared" ref="U97:U106" si="15">IF(OR(D97="s",F97="s",H97="s",J97="s",L97="s",N97="s",P97="s",R97="s"), 0, IF(OR(D97="a",F97="a",H97="a",J97="a",L97="a",N97="a",P97="a",R97="a"),V97,0))</f>
        <v>0</v>
      </c>
      <c r="V97" s="471">
        <v>10</v>
      </c>
      <c r="W97" s="93">
        <f t="shared" ref="W97:W106" si="16">COUNTIF(D97:S97,"a")+COUNTIF(D97:S97,"s")</f>
        <v>0</v>
      </c>
      <c r="X97" s="301"/>
      <c r="Z97" s="556" t="s">
        <v>1075</v>
      </c>
    </row>
    <row r="98" spans="1:26" ht="27.95" customHeight="1" x14ac:dyDescent="0.2">
      <c r="A98" s="485"/>
      <c r="B98" s="322" t="s">
        <v>686</v>
      </c>
      <c r="C98" s="158" t="s">
        <v>1296</v>
      </c>
      <c r="D98" s="789"/>
      <c r="E98" s="790"/>
      <c r="F98" s="789"/>
      <c r="G98" s="790"/>
      <c r="H98" s="789"/>
      <c r="I98" s="790"/>
      <c r="J98" s="789"/>
      <c r="K98" s="790"/>
      <c r="L98" s="789"/>
      <c r="M98" s="790"/>
      <c r="N98" s="789"/>
      <c r="O98" s="790"/>
      <c r="P98" s="789"/>
      <c r="Q98" s="790"/>
      <c r="R98" s="789"/>
      <c r="S98" s="790"/>
      <c r="T98" s="564"/>
      <c r="U98" s="74">
        <f t="shared" si="15"/>
        <v>0</v>
      </c>
      <c r="V98" s="471">
        <v>10</v>
      </c>
      <c r="W98" s="93">
        <f t="shared" si="16"/>
        <v>0</v>
      </c>
      <c r="X98" s="301"/>
      <c r="Z98" s="556"/>
    </row>
    <row r="99" spans="1:26" ht="27.95" customHeight="1" x14ac:dyDescent="0.2">
      <c r="A99" s="485"/>
      <c r="B99" s="322" t="s">
        <v>687</v>
      </c>
      <c r="C99" s="586" t="s">
        <v>1297</v>
      </c>
      <c r="D99" s="789"/>
      <c r="E99" s="790"/>
      <c r="F99" s="789"/>
      <c r="G99" s="790"/>
      <c r="H99" s="789"/>
      <c r="I99" s="790"/>
      <c r="J99" s="789"/>
      <c r="K99" s="790"/>
      <c r="L99" s="789"/>
      <c r="M99" s="790"/>
      <c r="N99" s="789"/>
      <c r="O99" s="790"/>
      <c r="P99" s="789"/>
      <c r="Q99" s="790"/>
      <c r="R99" s="789"/>
      <c r="S99" s="790"/>
      <c r="T99" s="564"/>
      <c r="U99" s="74">
        <f t="shared" si="15"/>
        <v>0</v>
      </c>
      <c r="V99" s="471">
        <v>10</v>
      </c>
      <c r="W99" s="93">
        <f t="shared" si="16"/>
        <v>0</v>
      </c>
      <c r="X99" s="301"/>
      <c r="Z99" s="556" t="s">
        <v>1075</v>
      </c>
    </row>
    <row r="100" spans="1:26" ht="27.95" customHeight="1" x14ac:dyDescent="0.2">
      <c r="A100" s="485"/>
      <c r="B100" s="322" t="s">
        <v>688</v>
      </c>
      <c r="C100" s="586" t="s">
        <v>1298</v>
      </c>
      <c r="D100" s="789"/>
      <c r="E100" s="790"/>
      <c r="F100" s="789"/>
      <c r="G100" s="790"/>
      <c r="H100" s="789"/>
      <c r="I100" s="790"/>
      <c r="J100" s="789"/>
      <c r="K100" s="790"/>
      <c r="L100" s="789"/>
      <c r="M100" s="790"/>
      <c r="N100" s="789"/>
      <c r="O100" s="790"/>
      <c r="P100" s="789"/>
      <c r="Q100" s="790"/>
      <c r="R100" s="789"/>
      <c r="S100" s="790"/>
      <c r="T100" s="564"/>
      <c r="U100" s="74">
        <f t="shared" si="15"/>
        <v>0</v>
      </c>
      <c r="V100" s="471">
        <v>10</v>
      </c>
      <c r="W100" s="93">
        <f t="shared" si="16"/>
        <v>0</v>
      </c>
      <c r="X100" s="301"/>
      <c r="Z100" s="556"/>
    </row>
    <row r="101" spans="1:26" ht="27.95" customHeight="1" x14ac:dyDescent="0.2">
      <c r="A101" s="485"/>
      <c r="B101" s="322" t="s">
        <v>689</v>
      </c>
      <c r="C101" s="263" t="s">
        <v>256</v>
      </c>
      <c r="D101" s="789"/>
      <c r="E101" s="790"/>
      <c r="F101" s="789"/>
      <c r="G101" s="790"/>
      <c r="H101" s="789"/>
      <c r="I101" s="790"/>
      <c r="J101" s="789"/>
      <c r="K101" s="790"/>
      <c r="L101" s="789"/>
      <c r="M101" s="790"/>
      <c r="N101" s="789"/>
      <c r="O101" s="790"/>
      <c r="P101" s="789"/>
      <c r="Q101" s="790"/>
      <c r="R101" s="789"/>
      <c r="S101" s="790"/>
      <c r="T101" s="564"/>
      <c r="U101" s="74">
        <f t="shared" si="15"/>
        <v>0</v>
      </c>
      <c r="V101" s="471">
        <v>20</v>
      </c>
      <c r="W101" s="93">
        <f t="shared" si="16"/>
        <v>0</v>
      </c>
      <c r="X101" s="301"/>
      <c r="Z101" s="556"/>
    </row>
    <row r="102" spans="1:26" ht="27.95" customHeight="1" x14ac:dyDescent="0.2">
      <c r="A102" s="485"/>
      <c r="B102" s="322" t="s">
        <v>912</v>
      </c>
      <c r="C102" s="263" t="s">
        <v>1299</v>
      </c>
      <c r="D102" s="789"/>
      <c r="E102" s="790"/>
      <c r="F102" s="789"/>
      <c r="G102" s="790"/>
      <c r="H102" s="789"/>
      <c r="I102" s="790"/>
      <c r="J102" s="789"/>
      <c r="K102" s="790"/>
      <c r="L102" s="789"/>
      <c r="M102" s="790"/>
      <c r="N102" s="789"/>
      <c r="O102" s="790"/>
      <c r="P102" s="789"/>
      <c r="Q102" s="790"/>
      <c r="R102" s="789"/>
      <c r="S102" s="790"/>
      <c r="T102" s="120"/>
      <c r="U102" s="74">
        <f t="shared" si="15"/>
        <v>0</v>
      </c>
      <c r="V102" s="471">
        <f>IF(T102="na",0,10)</f>
        <v>10</v>
      </c>
      <c r="W102" s="93">
        <f t="shared" ref="W102" si="17">COUNTIF(D102:S102,"a")+COUNTIF(D102:S102,"s")+COUNTIF(T102,"na")</f>
        <v>0</v>
      </c>
      <c r="X102" s="301"/>
      <c r="Z102" s="556"/>
    </row>
    <row r="103" spans="1:26" ht="27.95" customHeight="1" x14ac:dyDescent="0.2">
      <c r="A103" s="485"/>
      <c r="B103" s="322" t="s">
        <v>1276</v>
      </c>
      <c r="C103" s="263" t="s">
        <v>1300</v>
      </c>
      <c r="D103" s="789"/>
      <c r="E103" s="790"/>
      <c r="F103" s="789"/>
      <c r="G103" s="790"/>
      <c r="H103" s="789"/>
      <c r="I103" s="790"/>
      <c r="J103" s="789"/>
      <c r="K103" s="790"/>
      <c r="L103" s="789"/>
      <c r="M103" s="790"/>
      <c r="N103" s="789"/>
      <c r="O103" s="790"/>
      <c r="P103" s="789"/>
      <c r="Q103" s="790"/>
      <c r="R103" s="789"/>
      <c r="S103" s="790"/>
      <c r="T103" s="564"/>
      <c r="U103" s="74">
        <f t="shared" si="15"/>
        <v>0</v>
      </c>
      <c r="V103" s="471">
        <v>10</v>
      </c>
      <c r="W103" s="93">
        <f>IF((COUNTIF(D103:S103,"a")+COUNTIF(D103:S103,"s"))&gt;0,IF(OR((COUNTIF(D104:S104,"a")+COUNTIF(D104:S104,"s"))),0,COUNTIF(D103:S103,"a")+COUNTIF(D103:S103,"s")),COUNTIF(D103:S103,"a")+COUNTIF(D103:S103,"s"))</f>
        <v>0</v>
      </c>
      <c r="X103" s="301"/>
      <c r="Z103" s="556"/>
    </row>
    <row r="104" spans="1:26" ht="45" customHeight="1" x14ac:dyDescent="0.2">
      <c r="A104" s="485"/>
      <c r="B104" s="322" t="s">
        <v>1277</v>
      </c>
      <c r="C104" s="587" t="s">
        <v>1301</v>
      </c>
      <c r="D104" s="789"/>
      <c r="E104" s="790"/>
      <c r="F104" s="789"/>
      <c r="G104" s="790"/>
      <c r="H104" s="789"/>
      <c r="I104" s="790"/>
      <c r="J104" s="789"/>
      <c r="K104" s="790"/>
      <c r="L104" s="789"/>
      <c r="M104" s="790"/>
      <c r="N104" s="789"/>
      <c r="O104" s="790"/>
      <c r="P104" s="789"/>
      <c r="Q104" s="790"/>
      <c r="R104" s="789"/>
      <c r="S104" s="790"/>
      <c r="T104" s="564"/>
      <c r="U104" s="116">
        <f t="shared" si="15"/>
        <v>0</v>
      </c>
      <c r="V104" s="471">
        <v>5</v>
      </c>
      <c r="W104" s="93">
        <f>IF((COUNTIF(D104:S104,"a")+COUNTIF(D104:S104,"s"))&gt;0,IF((COUNTIF(D103:S103,"a")+COUNTIF(D103:S103,"s"))&gt;0,0,COUNTIF(D104:S104,"a")+COUNTIF(D104:S104,"s")), COUNTIF(D104:S104,"a")+COUNTIF(D104:S104,"s"))</f>
        <v>0</v>
      </c>
      <c r="X104" s="301"/>
      <c r="Z104" s="556"/>
    </row>
    <row r="105" spans="1:26" ht="27.95" customHeight="1" x14ac:dyDescent="0.2">
      <c r="A105" s="485"/>
      <c r="B105" s="322" t="s">
        <v>1278</v>
      </c>
      <c r="C105" s="263" t="s">
        <v>1302</v>
      </c>
      <c r="D105" s="789"/>
      <c r="E105" s="790"/>
      <c r="F105" s="789"/>
      <c r="G105" s="790"/>
      <c r="H105" s="789"/>
      <c r="I105" s="790"/>
      <c r="J105" s="789"/>
      <c r="K105" s="790"/>
      <c r="L105" s="789"/>
      <c r="M105" s="790"/>
      <c r="N105" s="789"/>
      <c r="O105" s="790"/>
      <c r="P105" s="789"/>
      <c r="Q105" s="790"/>
      <c r="R105" s="789"/>
      <c r="S105" s="790"/>
      <c r="T105" s="564"/>
      <c r="U105" s="74">
        <f>IF(OR(D105="s",F105="s",H105="s",J105="s",L105="s",N105="s",P105="s",R105="s"), 0, IF(OR(D105="a",F105="a",H105="a",J105="a",L105="a",N105="a",P105="a",R105="a"),V105,0))</f>
        <v>0</v>
      </c>
      <c r="V105" s="471">
        <v>10</v>
      </c>
      <c r="W105" s="93">
        <f>COUNTIF(D105:S105,"a")+COUNTIF(D105:S105,"s")</f>
        <v>0</v>
      </c>
      <c r="X105" s="301"/>
      <c r="Z105" s="556"/>
    </row>
    <row r="106" spans="1:26" ht="27.95" customHeight="1" x14ac:dyDescent="0.2">
      <c r="A106" s="485"/>
      <c r="B106" s="322" t="s">
        <v>1279</v>
      </c>
      <c r="C106" s="263" t="s">
        <v>1303</v>
      </c>
      <c r="D106" s="789"/>
      <c r="E106" s="790"/>
      <c r="F106" s="789"/>
      <c r="G106" s="790"/>
      <c r="H106" s="789"/>
      <c r="I106" s="790"/>
      <c r="J106" s="789"/>
      <c r="K106" s="790"/>
      <c r="L106" s="789"/>
      <c r="M106" s="790"/>
      <c r="N106" s="789"/>
      <c r="O106" s="790"/>
      <c r="P106" s="789"/>
      <c r="Q106" s="790"/>
      <c r="R106" s="789"/>
      <c r="S106" s="790"/>
      <c r="T106" s="564"/>
      <c r="U106" s="74">
        <f t="shared" si="15"/>
        <v>0</v>
      </c>
      <c r="V106" s="471">
        <v>10</v>
      </c>
      <c r="W106" s="93">
        <f t="shared" si="16"/>
        <v>0</v>
      </c>
      <c r="X106" s="301"/>
      <c r="Z106" s="556"/>
    </row>
    <row r="107" spans="1:26" ht="27.95" customHeight="1" thickBot="1" x14ac:dyDescent="0.25">
      <c r="A107" s="485"/>
      <c r="B107" s="322" t="s">
        <v>1280</v>
      </c>
      <c r="C107" s="263" t="s">
        <v>1304</v>
      </c>
      <c r="D107" s="789"/>
      <c r="E107" s="790"/>
      <c r="F107" s="789"/>
      <c r="G107" s="790"/>
      <c r="H107" s="789"/>
      <c r="I107" s="790"/>
      <c r="J107" s="789"/>
      <c r="K107" s="790"/>
      <c r="L107" s="789"/>
      <c r="M107" s="790"/>
      <c r="N107" s="789"/>
      <c r="O107" s="790"/>
      <c r="P107" s="789"/>
      <c r="Q107" s="790"/>
      <c r="R107" s="789"/>
      <c r="S107" s="790"/>
      <c r="T107" s="564"/>
      <c r="U107" s="74">
        <f>IF(OR(D107="s",F107="s",H107="s",J107="s",L107="s",N107="s",P107="s",R107="s"), 0, IF(OR(D107="a",F107="a",H107="a",J107="a",L107="a",N107="a",P107="a",R107="a"),V107,0))</f>
        <v>0</v>
      </c>
      <c r="V107" s="471">
        <v>20</v>
      </c>
      <c r="W107" s="93">
        <f>COUNTIF(D107:S107,"a")+COUNTIF(D107:S107,"s")</f>
        <v>0</v>
      </c>
      <c r="X107" s="301"/>
      <c r="Z107" s="556" t="s">
        <v>1075</v>
      </c>
    </row>
    <row r="108" spans="1:26" ht="21" customHeight="1" thickTop="1" thickBot="1" x14ac:dyDescent="0.25">
      <c r="A108" s="485"/>
      <c r="B108" s="88" t="s">
        <v>604</v>
      </c>
      <c r="C108" s="179"/>
      <c r="D108" s="782" t="s">
        <v>229</v>
      </c>
      <c r="E108" s="783"/>
      <c r="F108" s="783"/>
      <c r="G108" s="783"/>
      <c r="H108" s="783"/>
      <c r="I108" s="783"/>
      <c r="J108" s="783"/>
      <c r="K108" s="783"/>
      <c r="L108" s="783"/>
      <c r="M108" s="783"/>
      <c r="N108" s="783"/>
      <c r="O108" s="783"/>
      <c r="P108" s="783"/>
      <c r="Q108" s="783"/>
      <c r="R108" s="783"/>
      <c r="S108" s="783"/>
      <c r="T108" s="784"/>
      <c r="U108" s="3">
        <f>SUM(U97:U107)</f>
        <v>0</v>
      </c>
      <c r="V108" s="472">
        <f>SUM(V97:V103)+SUM(V105:V107)</f>
        <v>120</v>
      </c>
      <c r="X108" s="296"/>
      <c r="Z108" s="352"/>
    </row>
    <row r="109" spans="1:26" ht="21" customHeight="1" thickBot="1" x14ac:dyDescent="0.25">
      <c r="A109" s="464"/>
      <c r="B109" s="488"/>
      <c r="C109" s="397"/>
      <c r="D109" s="971"/>
      <c r="E109" s="786"/>
      <c r="F109" s="852">
        <v>40</v>
      </c>
      <c r="G109" s="792"/>
      <c r="H109" s="792"/>
      <c r="I109" s="792"/>
      <c r="J109" s="792"/>
      <c r="K109" s="792"/>
      <c r="L109" s="792"/>
      <c r="M109" s="792"/>
      <c r="N109" s="792"/>
      <c r="O109" s="792"/>
      <c r="P109" s="792"/>
      <c r="Q109" s="792"/>
      <c r="R109" s="792"/>
      <c r="S109" s="792"/>
      <c r="T109" s="792"/>
      <c r="U109" s="792"/>
      <c r="V109" s="793"/>
      <c r="Z109" s="352"/>
    </row>
    <row r="110" spans="1:26" ht="30" customHeight="1" thickBot="1" x14ac:dyDescent="0.25">
      <c r="A110" s="463"/>
      <c r="B110" s="420" t="s">
        <v>1281</v>
      </c>
      <c r="C110" s="254" t="s">
        <v>1282</v>
      </c>
      <c r="D110" s="596"/>
      <c r="E110" s="110"/>
      <c r="F110" s="596"/>
      <c r="G110" s="110"/>
      <c r="H110" s="596"/>
      <c r="I110" s="597"/>
      <c r="J110" s="252"/>
      <c r="K110" s="110"/>
      <c r="L110" s="596"/>
      <c r="M110" s="597"/>
      <c r="N110" s="596"/>
      <c r="O110" s="597"/>
      <c r="P110" s="596"/>
      <c r="Q110" s="597"/>
      <c r="R110" s="596"/>
      <c r="S110" s="597"/>
      <c r="T110" s="419"/>
      <c r="U110" s="389"/>
      <c r="V110" s="478"/>
      <c r="Z110" s="556"/>
    </row>
    <row r="111" spans="1:26" ht="30" customHeight="1" thickBot="1" x14ac:dyDescent="0.25">
      <c r="A111" s="480"/>
      <c r="B111" s="325"/>
      <c r="C111" s="588" t="s">
        <v>1305</v>
      </c>
      <c r="D111" s="1001"/>
      <c r="E111" s="1002"/>
      <c r="F111" s="1002"/>
      <c r="G111" s="1002"/>
      <c r="H111" s="1002"/>
      <c r="I111" s="1002"/>
      <c r="J111" s="1002"/>
      <c r="K111" s="1002"/>
      <c r="L111" s="1002"/>
      <c r="M111" s="1002"/>
      <c r="N111" s="1002"/>
      <c r="O111" s="1002"/>
      <c r="P111" s="1002"/>
      <c r="Q111" s="1002"/>
      <c r="R111" s="1002"/>
      <c r="S111" s="1002"/>
      <c r="T111" s="1002"/>
      <c r="U111" s="1002"/>
      <c r="V111" s="1003"/>
      <c r="Z111" s="556"/>
    </row>
    <row r="112" spans="1:26" ht="27.95" customHeight="1" x14ac:dyDescent="0.2">
      <c r="A112" s="581"/>
      <c r="B112" s="582" t="s">
        <v>1283</v>
      </c>
      <c r="C112" s="567" t="s">
        <v>1306</v>
      </c>
      <c r="D112" s="848"/>
      <c r="E112" s="849"/>
      <c r="F112" s="848"/>
      <c r="G112" s="849"/>
      <c r="H112" s="848"/>
      <c r="I112" s="849"/>
      <c r="J112" s="848"/>
      <c r="K112" s="849"/>
      <c r="L112" s="848"/>
      <c r="M112" s="849"/>
      <c r="N112" s="848"/>
      <c r="O112" s="849"/>
      <c r="P112" s="848"/>
      <c r="Q112" s="849"/>
      <c r="R112" s="848"/>
      <c r="S112" s="849"/>
      <c r="T112" s="120"/>
      <c r="U112" s="77">
        <f>IF(OR(D112="s",F112="s",H112="s",J112="s",L112="s",N112="s",P112="s",R112="s"), 0, IF(OR(D112="a",F112="a",H112="a",J112="a",L112="a",N112="a",P112="a",R112="a"),V112,0))</f>
        <v>0</v>
      </c>
      <c r="V112" s="473">
        <f>IF(T112="na",0,5)</f>
        <v>5</v>
      </c>
      <c r="W112" s="93">
        <f t="shared" ref="W112:W117" si="18">COUNTIF(D112:S112,"a")+COUNTIF(D112:S112,"s")+COUNTIF(T112,"na")</f>
        <v>0</v>
      </c>
      <c r="X112" s="301"/>
      <c r="Z112" s="556"/>
    </row>
    <row r="113" spans="1:86" ht="45" customHeight="1" x14ac:dyDescent="0.2">
      <c r="A113" s="581"/>
      <c r="B113" s="583" t="s">
        <v>1284</v>
      </c>
      <c r="C113" s="589" t="s">
        <v>1307</v>
      </c>
      <c r="D113" s="789"/>
      <c r="E113" s="790"/>
      <c r="F113" s="789"/>
      <c r="G113" s="790"/>
      <c r="H113" s="789"/>
      <c r="I113" s="790"/>
      <c r="J113" s="789"/>
      <c r="K113" s="790"/>
      <c r="L113" s="789"/>
      <c r="M113" s="790"/>
      <c r="N113" s="789"/>
      <c r="O113" s="790"/>
      <c r="P113" s="789"/>
      <c r="Q113" s="790"/>
      <c r="R113" s="789"/>
      <c r="S113" s="790"/>
      <c r="T113" s="120"/>
      <c r="U113" s="74">
        <f t="shared" ref="U113:U118" si="19">IF(OR(D113="s",F113="s",H113="s",J113="s",L113="s",N113="s",P113="s",R113="s"), 0, IF(OR(D113="a",F113="a",H113="a",J113="a",L113="a",N113="a",P113="a",R113="a"),V113,0))</f>
        <v>0</v>
      </c>
      <c r="V113" s="471">
        <f>IF(T113="na",0,5)</f>
        <v>5</v>
      </c>
      <c r="W113" s="93">
        <f t="shared" si="18"/>
        <v>0</v>
      </c>
      <c r="X113" s="301"/>
      <c r="Z113" s="556"/>
    </row>
    <row r="114" spans="1:86" ht="45" customHeight="1" x14ac:dyDescent="0.2">
      <c r="A114" s="581"/>
      <c r="B114" s="583" t="s">
        <v>1285</v>
      </c>
      <c r="C114" s="590" t="s">
        <v>1308</v>
      </c>
      <c r="D114" s="789"/>
      <c r="E114" s="790"/>
      <c r="F114" s="789"/>
      <c r="G114" s="790"/>
      <c r="H114" s="789"/>
      <c r="I114" s="790"/>
      <c r="J114" s="789"/>
      <c r="K114" s="790"/>
      <c r="L114" s="789"/>
      <c r="M114" s="790"/>
      <c r="N114" s="789"/>
      <c r="O114" s="790"/>
      <c r="P114" s="789"/>
      <c r="Q114" s="790"/>
      <c r="R114" s="789"/>
      <c r="S114" s="790"/>
      <c r="T114" s="120"/>
      <c r="U114" s="74">
        <f t="shared" si="19"/>
        <v>0</v>
      </c>
      <c r="V114" s="471">
        <f>IF(T114="na",0,15)</f>
        <v>15</v>
      </c>
      <c r="W114" s="93">
        <f t="shared" si="18"/>
        <v>0</v>
      </c>
      <c r="X114" s="301"/>
      <c r="Z114" s="556" t="s">
        <v>1075</v>
      </c>
    </row>
    <row r="115" spans="1:86" ht="45" customHeight="1" x14ac:dyDescent="0.2">
      <c r="A115" s="581"/>
      <c r="B115" s="583" t="s">
        <v>1286</v>
      </c>
      <c r="C115" s="589" t="s">
        <v>1309</v>
      </c>
      <c r="D115" s="789"/>
      <c r="E115" s="790"/>
      <c r="F115" s="789"/>
      <c r="G115" s="790"/>
      <c r="H115" s="789"/>
      <c r="I115" s="790"/>
      <c r="J115" s="789"/>
      <c r="K115" s="790"/>
      <c r="L115" s="789"/>
      <c r="M115" s="790"/>
      <c r="N115" s="789"/>
      <c r="O115" s="790"/>
      <c r="P115" s="789"/>
      <c r="Q115" s="790"/>
      <c r="R115" s="789"/>
      <c r="S115" s="790"/>
      <c r="T115" s="120"/>
      <c r="U115" s="74">
        <f t="shared" si="19"/>
        <v>0</v>
      </c>
      <c r="V115" s="471">
        <f>IF(T115="na",0,5)</f>
        <v>5</v>
      </c>
      <c r="W115" s="93">
        <f t="shared" si="18"/>
        <v>0</v>
      </c>
      <c r="X115" s="301"/>
      <c r="Z115" s="556" t="s">
        <v>1075</v>
      </c>
    </row>
    <row r="116" spans="1:86" ht="45" customHeight="1" x14ac:dyDescent="0.2">
      <c r="A116" s="581"/>
      <c r="B116" s="583" t="s">
        <v>1310</v>
      </c>
      <c r="C116" s="589" t="s">
        <v>1311</v>
      </c>
      <c r="D116" s="789"/>
      <c r="E116" s="790"/>
      <c r="F116" s="789"/>
      <c r="G116" s="790"/>
      <c r="H116" s="789"/>
      <c r="I116" s="790"/>
      <c r="J116" s="789"/>
      <c r="K116" s="790"/>
      <c r="L116" s="789"/>
      <c r="M116" s="790"/>
      <c r="N116" s="789"/>
      <c r="O116" s="790"/>
      <c r="P116" s="789"/>
      <c r="Q116" s="790"/>
      <c r="R116" s="789"/>
      <c r="S116" s="790"/>
      <c r="T116" s="120"/>
      <c r="U116" s="74">
        <f t="shared" si="19"/>
        <v>0</v>
      </c>
      <c r="V116" s="471">
        <f>IF(T116="na",0,5)</f>
        <v>5</v>
      </c>
      <c r="W116" s="93">
        <f t="shared" si="18"/>
        <v>0</v>
      </c>
      <c r="X116" s="301"/>
      <c r="Z116" s="556"/>
    </row>
    <row r="117" spans="1:86" ht="45" customHeight="1" x14ac:dyDescent="0.2">
      <c r="A117" s="581"/>
      <c r="B117" s="583" t="s">
        <v>1287</v>
      </c>
      <c r="C117" s="589" t="s">
        <v>1312</v>
      </c>
      <c r="D117" s="789"/>
      <c r="E117" s="790"/>
      <c r="F117" s="789"/>
      <c r="G117" s="790"/>
      <c r="H117" s="789"/>
      <c r="I117" s="790"/>
      <c r="J117" s="789"/>
      <c r="K117" s="790"/>
      <c r="L117" s="789"/>
      <c r="M117" s="790"/>
      <c r="N117" s="789"/>
      <c r="O117" s="790"/>
      <c r="P117" s="789"/>
      <c r="Q117" s="790"/>
      <c r="R117" s="789"/>
      <c r="S117" s="790"/>
      <c r="T117" s="120"/>
      <c r="U117" s="74">
        <f t="shared" si="19"/>
        <v>0</v>
      </c>
      <c r="V117" s="471">
        <f>IF(T117="na",0,10)</f>
        <v>10</v>
      </c>
      <c r="W117" s="93">
        <f t="shared" si="18"/>
        <v>0</v>
      </c>
      <c r="X117" s="301"/>
      <c r="Z117" s="556" t="s">
        <v>1075</v>
      </c>
    </row>
    <row r="118" spans="1:86" ht="27.95" customHeight="1" thickBot="1" x14ac:dyDescent="0.25">
      <c r="A118" s="581"/>
      <c r="B118" s="583" t="s">
        <v>1288</v>
      </c>
      <c r="C118" s="591" t="s">
        <v>1313</v>
      </c>
      <c r="D118" s="789"/>
      <c r="E118" s="790"/>
      <c r="F118" s="789"/>
      <c r="G118" s="790"/>
      <c r="H118" s="789"/>
      <c r="I118" s="790"/>
      <c r="J118" s="789"/>
      <c r="K118" s="790"/>
      <c r="L118" s="789"/>
      <c r="M118" s="790"/>
      <c r="N118" s="789"/>
      <c r="O118" s="790"/>
      <c r="P118" s="789"/>
      <c r="Q118" s="790"/>
      <c r="R118" s="789"/>
      <c r="S118" s="790"/>
      <c r="T118" s="120"/>
      <c r="U118" s="74">
        <f t="shared" si="19"/>
        <v>0</v>
      </c>
      <c r="V118" s="471">
        <f>IF(T118="na",0,10)</f>
        <v>10</v>
      </c>
      <c r="W118" s="93">
        <f>COUNTIF(D118:S118,"a")+COUNTIF(D118:S118,"s")+COUNTIF(T118,"NA")</f>
        <v>0</v>
      </c>
      <c r="X118" s="301"/>
      <c r="Z118" s="556"/>
    </row>
    <row r="119" spans="1:86" ht="21" customHeight="1" thickTop="1" thickBot="1" x14ac:dyDescent="0.25">
      <c r="A119" s="485"/>
      <c r="B119" s="183"/>
      <c r="C119" s="180"/>
      <c r="D119" s="782" t="s">
        <v>229</v>
      </c>
      <c r="E119" s="783"/>
      <c r="F119" s="783"/>
      <c r="G119" s="783"/>
      <c r="H119" s="783"/>
      <c r="I119" s="783"/>
      <c r="J119" s="783"/>
      <c r="K119" s="783"/>
      <c r="L119" s="783"/>
      <c r="M119" s="783"/>
      <c r="N119" s="783"/>
      <c r="O119" s="783"/>
      <c r="P119" s="783"/>
      <c r="Q119" s="783"/>
      <c r="R119" s="783"/>
      <c r="S119" s="783"/>
      <c r="T119" s="784"/>
      <c r="U119" s="3">
        <f>SUM(U112:U118)</f>
        <v>0</v>
      </c>
      <c r="V119" s="505">
        <f>SUM(V111:V118)</f>
        <v>55</v>
      </c>
      <c r="X119" s="296"/>
      <c r="Z119" s="352"/>
    </row>
    <row r="120" spans="1:86" ht="21" customHeight="1" thickBot="1" x14ac:dyDescent="0.25">
      <c r="A120" s="464"/>
      <c r="B120" s="125"/>
      <c r="C120" s="397"/>
      <c r="D120" s="971"/>
      <c r="E120" s="786"/>
      <c r="F120" s="870">
        <f>IF(T112="na",0,30)</f>
        <v>30</v>
      </c>
      <c r="G120" s="871"/>
      <c r="H120" s="871"/>
      <c r="I120" s="871"/>
      <c r="J120" s="871"/>
      <c r="K120" s="871"/>
      <c r="L120" s="871"/>
      <c r="M120" s="871"/>
      <c r="N120" s="871"/>
      <c r="O120" s="871"/>
      <c r="P120" s="871"/>
      <c r="Q120" s="871"/>
      <c r="R120" s="871"/>
      <c r="S120" s="871"/>
      <c r="T120" s="871"/>
      <c r="U120" s="871"/>
      <c r="V120" s="872"/>
      <c r="Z120" s="352"/>
    </row>
    <row r="121" spans="1:86" ht="30" customHeight="1" thickBot="1" x14ac:dyDescent="0.25">
      <c r="A121" s="574" t="s">
        <v>668</v>
      </c>
      <c r="B121" s="755">
        <v>2120</v>
      </c>
      <c r="C121" s="254" t="s">
        <v>1821</v>
      </c>
      <c r="D121" s="596" t="s">
        <v>228</v>
      </c>
      <c r="E121" s="258"/>
      <c r="F121" s="596" t="s">
        <v>228</v>
      </c>
      <c r="G121" s="110"/>
      <c r="H121" s="596" t="s">
        <v>228</v>
      </c>
      <c r="I121" s="597"/>
      <c r="J121" s="396"/>
      <c r="K121" s="110"/>
      <c r="L121" s="596"/>
      <c r="M121" s="597"/>
      <c r="N121" s="396"/>
      <c r="O121" s="110"/>
      <c r="P121" s="596"/>
      <c r="Q121" s="597"/>
      <c r="R121" s="261"/>
      <c r="S121" s="259"/>
      <c r="T121" s="419"/>
      <c r="U121" s="422"/>
      <c r="V121" s="478"/>
      <c r="X121" s="379"/>
      <c r="Y121" s="378"/>
      <c r="Z121" s="352"/>
      <c r="CB121" s="5"/>
      <c r="CC121" s="5"/>
      <c r="CD121" s="5"/>
      <c r="CE121" s="5"/>
      <c r="CF121" s="5"/>
      <c r="CG121" s="5"/>
      <c r="CH121" s="5"/>
    </row>
    <row r="122" spans="1:86" s="741" customFormat="1" ht="45" customHeight="1" x14ac:dyDescent="0.2">
      <c r="A122" s="483" t="s">
        <v>15</v>
      </c>
      <c r="B122" s="592">
        <v>2120.4</v>
      </c>
      <c r="C122" s="158" t="s">
        <v>1822</v>
      </c>
      <c r="D122" s="794"/>
      <c r="E122" s="795"/>
      <c r="F122" s="794"/>
      <c r="G122" s="795"/>
      <c r="H122" s="794"/>
      <c r="I122" s="795"/>
      <c r="J122" s="794"/>
      <c r="K122" s="795"/>
      <c r="L122" s="794"/>
      <c r="M122" s="795"/>
      <c r="N122" s="794"/>
      <c r="O122" s="795"/>
      <c r="P122" s="794"/>
      <c r="Q122" s="795"/>
      <c r="R122" s="794"/>
      <c r="S122" s="795"/>
      <c r="T122" s="120"/>
      <c r="U122" s="77">
        <f>IF(OR(D122="s",F122="s",H122="s",J122="s",L122="s",N122="s",P122="s",R122="s"), 0, IF(OR(D122="a",F122="a",H122="a",J122="a",L122="a",N122="a",P122="a",R122="a"),V122,0))</f>
        <v>0</v>
      </c>
      <c r="V122" s="471">
        <f>IF(T122="na",0,5)</f>
        <v>5</v>
      </c>
      <c r="W122" s="93">
        <f t="shared" ref="W122" si="20">COUNTIF(D122:S122,"a")+COUNTIF(D122:S122,"s")+COUNTIF(T122,"na")</f>
        <v>0</v>
      </c>
      <c r="X122" s="555"/>
      <c r="Y122" s="756"/>
      <c r="Z122" s="742" t="s">
        <v>1075</v>
      </c>
      <c r="AA122" s="745"/>
    </row>
    <row r="123" spans="1:86" s="741" customFormat="1" ht="45" customHeight="1" x14ac:dyDescent="0.2">
      <c r="A123" s="483" t="s">
        <v>668</v>
      </c>
      <c r="B123" s="592">
        <v>2120.1</v>
      </c>
      <c r="C123" s="158" t="s">
        <v>1823</v>
      </c>
      <c r="D123" s="770"/>
      <c r="E123" s="771"/>
      <c r="F123" s="770"/>
      <c r="G123" s="771"/>
      <c r="H123" s="770"/>
      <c r="I123" s="771"/>
      <c r="J123" s="770"/>
      <c r="K123" s="771"/>
      <c r="L123" s="770"/>
      <c r="M123" s="771"/>
      <c r="N123" s="770"/>
      <c r="O123" s="771"/>
      <c r="P123" s="770"/>
      <c r="Q123" s="771"/>
      <c r="R123" s="770"/>
      <c r="S123" s="771"/>
      <c r="T123" s="120"/>
      <c r="U123" s="74">
        <f>IF(OR(D123="s",F123="s",H123="s",J123="s",L123="s",N123="s",P123="s",R123="s"), 0, IF(OR(D123="a",F123="a",H123="a",J123="a",L123="a",N123="a",P123="a",R123="a"),V123,0))</f>
        <v>0</v>
      </c>
      <c r="V123" s="471">
        <f>IF(T123="na",0,5)</f>
        <v>5</v>
      </c>
      <c r="W123" s="93">
        <f>COUNTIF(D123:S123,"a")+COUNTIF(D123:S123,"s")+COUNTIF(T123,"NA")</f>
        <v>0</v>
      </c>
      <c r="X123" s="555"/>
      <c r="Y123" s="756"/>
      <c r="Z123" s="742" t="s">
        <v>1075</v>
      </c>
      <c r="AA123" s="745"/>
    </row>
    <row r="124" spans="1:86" s="741" customFormat="1" ht="45" customHeight="1" x14ac:dyDescent="0.2">
      <c r="A124" s="483" t="s">
        <v>668</v>
      </c>
      <c r="B124" s="592" t="s">
        <v>355</v>
      </c>
      <c r="C124" s="158" t="s">
        <v>1824</v>
      </c>
      <c r="D124" s="770"/>
      <c r="E124" s="771"/>
      <c r="F124" s="770"/>
      <c r="G124" s="771"/>
      <c r="H124" s="770"/>
      <c r="I124" s="771"/>
      <c r="J124" s="770"/>
      <c r="K124" s="771"/>
      <c r="L124" s="770"/>
      <c r="M124" s="771"/>
      <c r="N124" s="770"/>
      <c r="O124" s="771"/>
      <c r="P124" s="770"/>
      <c r="Q124" s="771"/>
      <c r="R124" s="770"/>
      <c r="S124" s="771"/>
      <c r="T124" s="86"/>
      <c r="U124" s="74">
        <f t="shared" ref="U124" si="21">IF(OR(D124="s",F124="s",H124="s",J124="s",L124="s",N124="s",P124="s",R124="s"), 0, IF(OR(D124="a",F124="a",H124="a",J124="a",L124="a",N124="a",P124="a",R124="a"),V124,0))</f>
        <v>0</v>
      </c>
      <c r="V124" s="471">
        <v>10</v>
      </c>
      <c r="W124" s="93">
        <f>IF((COUNTIF(D124:S124,"a")+COUNTIF(D124:S124,"s"))&gt;0,IF(OR((COUNTIF(D125:S125,"a")+COUNTIF(D125:S125,"s"))),0,COUNTIF(D124:S124,"a")+COUNTIF(D124:S124,"s")),COUNTIF(D124:S124,"a")+COUNTIF(D124:S124,"s"))</f>
        <v>0</v>
      </c>
      <c r="X124" s="573"/>
      <c r="Y124" s="744"/>
      <c r="Z124" s="742" t="s">
        <v>1075</v>
      </c>
      <c r="AA124" s="745"/>
    </row>
    <row r="125" spans="1:86" s="741" customFormat="1" ht="45" customHeight="1" x14ac:dyDescent="0.2">
      <c r="A125" s="483" t="s">
        <v>15</v>
      </c>
      <c r="B125" s="592">
        <v>2120.6999999999998</v>
      </c>
      <c r="C125" s="256" t="s">
        <v>1845</v>
      </c>
      <c r="D125" s="770"/>
      <c r="E125" s="771"/>
      <c r="F125" s="770"/>
      <c r="G125" s="771"/>
      <c r="H125" s="770"/>
      <c r="I125" s="771"/>
      <c r="J125" s="770"/>
      <c r="K125" s="771"/>
      <c r="L125" s="770"/>
      <c r="M125" s="771"/>
      <c r="N125" s="770"/>
      <c r="O125" s="771"/>
      <c r="P125" s="770"/>
      <c r="Q125" s="771"/>
      <c r="R125" s="770"/>
      <c r="S125" s="771"/>
      <c r="T125" s="757"/>
      <c r="U125" s="116">
        <f>IF(OR(D125="s",F125="s",H125="s",J125="s",L125="s",N125="s",P125="s",R125="s"), 0, IF(OR(D125="a",F125="a",H125="a",J125="a",L125="a",N125="a",P125="a",R125="a"),V125,0))</f>
        <v>0</v>
      </c>
      <c r="V125" s="471">
        <v>15</v>
      </c>
      <c r="W125" s="93">
        <f>IF((COUNTIF(D125:S125,"a")+COUNTIF(D125:S125,"s"))&gt;0,IF(OR((COUNTIF(D124:S124,"a")+COUNTIF(D124:S124,"s"))),0,COUNTIF(D125:S125,"a")+COUNTIF(D125:S125,"s")),COUNTIF(D125:S125,"a")+COUNTIF(D125:S125,"s"))</f>
        <v>0</v>
      </c>
      <c r="X125" s="573"/>
      <c r="Z125" s="742"/>
      <c r="AA125" s="745"/>
    </row>
    <row r="126" spans="1:86" s="741" customFormat="1" ht="45" customHeight="1" x14ac:dyDescent="0.2">
      <c r="A126" s="483" t="s">
        <v>668</v>
      </c>
      <c r="B126" s="592">
        <v>2120.3000000000002</v>
      </c>
      <c r="C126" s="158" t="s">
        <v>1850</v>
      </c>
      <c r="D126" s="787"/>
      <c r="E126" s="788"/>
      <c r="F126" s="787"/>
      <c r="G126" s="788"/>
      <c r="H126" s="787"/>
      <c r="I126" s="788"/>
      <c r="J126" s="787"/>
      <c r="K126" s="788"/>
      <c r="L126" s="787"/>
      <c r="M126" s="788"/>
      <c r="N126" s="787"/>
      <c r="O126" s="788"/>
      <c r="P126" s="787"/>
      <c r="Q126" s="788"/>
      <c r="R126" s="787"/>
      <c r="S126" s="788"/>
      <c r="T126" s="564"/>
      <c r="U126" s="74">
        <f>IF(OR(D126="s",F126="s",H126="s",J126="s",L126="s",N126="s",P126="s",R126="s"), 0, IF(OR(D126="a",F126="a",H126="a",J126="a",L126="a",N126="a",P126="a",R126="a"),V126,0))</f>
        <v>0</v>
      </c>
      <c r="V126" s="471">
        <v>10</v>
      </c>
      <c r="W126" s="93">
        <f>COUNTIF(D126:S126,"a")+COUNTIF(D126:S126,"s")+COUNTIF(T126,"NA")</f>
        <v>0</v>
      </c>
      <c r="X126" s="555"/>
      <c r="Y126" s="756"/>
      <c r="Z126" s="742" t="s">
        <v>1075</v>
      </c>
      <c r="AA126" s="745"/>
    </row>
    <row r="127" spans="1:86" s="741" customFormat="1" ht="45" customHeight="1" x14ac:dyDescent="0.2">
      <c r="A127" s="483" t="s">
        <v>1846</v>
      </c>
      <c r="B127" s="592">
        <v>2120.5</v>
      </c>
      <c r="C127" s="158" t="s">
        <v>1825</v>
      </c>
      <c r="D127" s="787"/>
      <c r="E127" s="788"/>
      <c r="F127" s="787"/>
      <c r="G127" s="788"/>
      <c r="H127" s="787"/>
      <c r="I127" s="788"/>
      <c r="J127" s="787"/>
      <c r="K127" s="788"/>
      <c r="L127" s="787"/>
      <c r="M127" s="788"/>
      <c r="N127" s="787"/>
      <c r="O127" s="788"/>
      <c r="P127" s="787"/>
      <c r="Q127" s="788"/>
      <c r="R127" s="787"/>
      <c r="S127" s="788"/>
      <c r="T127" s="564"/>
      <c r="U127" s="74">
        <f>IF(OR(D127="s",F127="s",H127="s",J127="s",L127="s",N127="s",P127="s",R127="s"), 0, IF(OR(D127="a",F127="a",H127="a",J127="a",L127="a",N127="a",P127="a",R127="a"),V127,0))</f>
        <v>0</v>
      </c>
      <c r="V127" s="471">
        <v>10</v>
      </c>
      <c r="W127" s="93">
        <f>COUNTIF(D127:S127,"a")+COUNTIF(D127:S127,"s")+COUNTIF(T127,"NA")</f>
        <v>0</v>
      </c>
      <c r="X127" s="555"/>
      <c r="Y127" s="756"/>
      <c r="Z127" s="742" t="s">
        <v>1075</v>
      </c>
      <c r="AA127" s="745"/>
    </row>
    <row r="128" spans="1:86" s="741" customFormat="1" ht="27.95" customHeight="1" thickBot="1" x14ac:dyDescent="0.25">
      <c r="A128" s="483" t="s">
        <v>1846</v>
      </c>
      <c r="B128" s="592">
        <v>2120.6</v>
      </c>
      <c r="C128" s="158" t="s">
        <v>1826</v>
      </c>
      <c r="D128" s="770"/>
      <c r="E128" s="771"/>
      <c r="F128" s="770"/>
      <c r="G128" s="771"/>
      <c r="H128" s="770"/>
      <c r="I128" s="771"/>
      <c r="J128" s="770"/>
      <c r="K128" s="771"/>
      <c r="L128" s="770"/>
      <c r="M128" s="771"/>
      <c r="N128" s="770"/>
      <c r="O128" s="771"/>
      <c r="P128" s="770"/>
      <c r="Q128" s="771"/>
      <c r="R128" s="770"/>
      <c r="S128" s="771"/>
      <c r="T128" s="564"/>
      <c r="U128" s="74">
        <f>IF(OR(D128="s",F128="s",H128="s",J128="s",L128="s",N128="s",P128="s",R128="s"), 0, IF(OR(D128="a",F128="a",H128="a",J128="a",L128="a",N128="a",P128="a",R128="a"),V128,0))</f>
        <v>0</v>
      </c>
      <c r="V128" s="471">
        <v>10</v>
      </c>
      <c r="W128" s="93">
        <f>COUNTIF(D128:S128,"a")+COUNTIF(D128:S128,"s")+COUNTIF(T128,"NA")</f>
        <v>0</v>
      </c>
      <c r="X128" s="555"/>
      <c r="Y128" s="756"/>
      <c r="Z128" s="742" t="s">
        <v>1075</v>
      </c>
      <c r="AA128" s="745"/>
    </row>
    <row r="129" spans="1:86" ht="21" customHeight="1" thickTop="1" thickBot="1" x14ac:dyDescent="0.25">
      <c r="A129" s="485" t="s">
        <v>1113</v>
      </c>
      <c r="B129" s="123"/>
      <c r="C129" s="173"/>
      <c r="D129" s="782"/>
      <c r="E129" s="783"/>
      <c r="F129" s="783"/>
      <c r="G129" s="783"/>
      <c r="H129" s="783"/>
      <c r="I129" s="783"/>
      <c r="J129" s="783"/>
      <c r="K129" s="783"/>
      <c r="L129" s="783"/>
      <c r="M129" s="783"/>
      <c r="N129" s="783"/>
      <c r="O129" s="783"/>
      <c r="P129" s="783"/>
      <c r="Q129" s="783"/>
      <c r="R129" s="783"/>
      <c r="S129" s="783"/>
      <c r="T129" s="784"/>
      <c r="U129" s="3">
        <f>SUM(U122:U128)</f>
        <v>0</v>
      </c>
      <c r="V129" s="505">
        <f>SUM(V122:V123)+SUM(V125:V128)</f>
        <v>55</v>
      </c>
      <c r="X129" s="380"/>
      <c r="Y129" s="378"/>
      <c r="Z129" s="352"/>
      <c r="CB129" s="5"/>
      <c r="CC129" s="5"/>
      <c r="CD129" s="5"/>
      <c r="CE129" s="5"/>
      <c r="CF129" s="5"/>
      <c r="CG129" s="5"/>
      <c r="CH129" s="5"/>
    </row>
    <row r="130" spans="1:86" ht="21" customHeight="1" thickBot="1" x14ac:dyDescent="0.25">
      <c r="A130" s="485" t="s">
        <v>1113</v>
      </c>
      <c r="B130" s="124"/>
      <c r="C130" s="185"/>
      <c r="D130" s="785"/>
      <c r="E130" s="841"/>
      <c r="F130" s="1050">
        <f>V122+V123+V124+V126+V127+V128</f>
        <v>50</v>
      </c>
      <c r="G130" s="792"/>
      <c r="H130" s="792"/>
      <c r="I130" s="792"/>
      <c r="J130" s="792"/>
      <c r="K130" s="792"/>
      <c r="L130" s="792"/>
      <c r="M130" s="792"/>
      <c r="N130" s="792"/>
      <c r="O130" s="792"/>
      <c r="P130" s="792"/>
      <c r="Q130" s="792"/>
      <c r="R130" s="792"/>
      <c r="S130" s="792"/>
      <c r="T130" s="792"/>
      <c r="U130" s="792"/>
      <c r="V130" s="793"/>
      <c r="X130" s="379"/>
      <c r="Y130" s="378"/>
      <c r="Z130" s="352"/>
      <c r="CB130" s="5"/>
      <c r="CC130" s="5"/>
      <c r="CD130" s="5"/>
      <c r="CE130" s="5"/>
      <c r="CF130" s="5"/>
      <c r="CG130" s="5"/>
      <c r="CH130" s="5"/>
    </row>
    <row r="131" spans="1:86" ht="30" customHeight="1" thickBot="1" x14ac:dyDescent="0.25">
      <c r="A131" s="485"/>
      <c r="B131" s="333">
        <v>2200</v>
      </c>
      <c r="C131" s="157" t="s">
        <v>1123</v>
      </c>
      <c r="D131" s="32"/>
      <c r="E131" s="33"/>
      <c r="F131" s="29"/>
      <c r="G131" s="39"/>
      <c r="H131" s="27" t="s">
        <v>228</v>
      </c>
      <c r="I131" s="37"/>
      <c r="J131" s="26" t="s">
        <v>228</v>
      </c>
      <c r="K131" s="39"/>
      <c r="L131" s="29"/>
      <c r="M131" s="31"/>
      <c r="N131" s="32"/>
      <c r="O131" s="33"/>
      <c r="P131" s="29"/>
      <c r="Q131" s="31"/>
      <c r="R131" s="29"/>
      <c r="S131" s="31"/>
      <c r="T131" s="44"/>
      <c r="U131" s="35"/>
      <c r="V131" s="468"/>
      <c r="Z131" s="352"/>
    </row>
    <row r="132" spans="1:86" ht="27.95" customHeight="1" x14ac:dyDescent="0.2">
      <c r="A132" s="485"/>
      <c r="B132" s="321" t="s">
        <v>310</v>
      </c>
      <c r="C132" s="251" t="s">
        <v>1006</v>
      </c>
      <c r="D132" s="794"/>
      <c r="E132" s="795"/>
      <c r="F132" s="794"/>
      <c r="G132" s="795"/>
      <c r="H132" s="794"/>
      <c r="I132" s="795"/>
      <c r="J132" s="794"/>
      <c r="K132" s="795"/>
      <c r="L132" s="794"/>
      <c r="M132" s="795"/>
      <c r="N132" s="794"/>
      <c r="O132" s="795"/>
      <c r="P132" s="794"/>
      <c r="Q132" s="795"/>
      <c r="R132" s="794"/>
      <c r="S132" s="795"/>
      <c r="T132" s="76"/>
      <c r="U132" s="77">
        <f>IF(OR(D132="s",F132="s",H132="s",J132="s",L132="s",N132="s",P132="s",R132="s"), 0, IF(OR(D132="a",F132="a",H132="a",J132="a",L132="a",N132="a",P132="a",R132="a"),V132,0))</f>
        <v>0</v>
      </c>
      <c r="V132" s="473">
        <v>10</v>
      </c>
      <c r="W132" s="93">
        <f>COUNTIF(D132:S132,"a")+COUNTIF(D132:S132,"s")</f>
        <v>0</v>
      </c>
      <c r="X132" s="301"/>
      <c r="Z132" s="352" t="s">
        <v>1075</v>
      </c>
    </row>
    <row r="133" spans="1:86" ht="27.95" customHeight="1" thickBot="1" x14ac:dyDescent="0.25">
      <c r="A133" s="485"/>
      <c r="B133" s="322" t="s">
        <v>311</v>
      </c>
      <c r="C133" s="274" t="s">
        <v>34</v>
      </c>
      <c r="D133" s="774"/>
      <c r="E133" s="775"/>
      <c r="F133" s="774"/>
      <c r="G133" s="775"/>
      <c r="H133" s="774"/>
      <c r="I133" s="775"/>
      <c r="J133" s="774"/>
      <c r="K133" s="775"/>
      <c r="L133" s="774"/>
      <c r="M133" s="775"/>
      <c r="N133" s="774"/>
      <c r="O133" s="775"/>
      <c r="P133" s="774"/>
      <c r="Q133" s="775"/>
      <c r="R133" s="774"/>
      <c r="S133" s="775"/>
      <c r="T133" s="76"/>
      <c r="U133" s="75">
        <f>IF(OR(D133="s",F133="s",H133="s",J133="s",L133="s",N133="s",P133="s",R133="s"), 0, IF(OR(D133="a",F133="a",H133="a",J133="a",L133="a",N133="a",P133="a",R133="a"),V133,0))</f>
        <v>0</v>
      </c>
      <c r="V133" s="486">
        <v>10</v>
      </c>
      <c r="W133" s="93">
        <f>COUNTIF(D133:S133,"a")+COUNTIF(D133:S133,"s")</f>
        <v>0</v>
      </c>
      <c r="X133" s="301"/>
      <c r="Z133" s="352" t="s">
        <v>1075</v>
      </c>
    </row>
    <row r="134" spans="1:86" ht="21" customHeight="1" thickTop="1" thickBot="1" x14ac:dyDescent="0.25">
      <c r="A134" s="485"/>
      <c r="B134" s="183"/>
      <c r="C134" s="180"/>
      <c r="D134" s="782" t="s">
        <v>229</v>
      </c>
      <c r="E134" s="783"/>
      <c r="F134" s="783"/>
      <c r="G134" s="783"/>
      <c r="H134" s="783"/>
      <c r="I134" s="783"/>
      <c r="J134" s="783"/>
      <c r="K134" s="783"/>
      <c r="L134" s="783"/>
      <c r="M134" s="783"/>
      <c r="N134" s="783"/>
      <c r="O134" s="783"/>
      <c r="P134" s="783"/>
      <c r="Q134" s="783"/>
      <c r="R134" s="783"/>
      <c r="S134" s="783"/>
      <c r="T134" s="784"/>
      <c r="U134" s="3">
        <f>SUM(U132:U133)</f>
        <v>0</v>
      </c>
      <c r="V134" s="505">
        <f>SUM(V132:V133)</f>
        <v>20</v>
      </c>
      <c r="X134" s="296"/>
      <c r="Z134" s="352"/>
    </row>
    <row r="135" spans="1:86" ht="21" customHeight="1" thickBot="1" x14ac:dyDescent="0.25">
      <c r="A135" s="485"/>
      <c r="B135" s="82"/>
      <c r="C135" s="175"/>
      <c r="D135" s="971"/>
      <c r="E135" s="786"/>
      <c r="F135" s="1018">
        <v>20</v>
      </c>
      <c r="G135" s="792"/>
      <c r="H135" s="792"/>
      <c r="I135" s="792"/>
      <c r="J135" s="792"/>
      <c r="K135" s="792"/>
      <c r="L135" s="792"/>
      <c r="M135" s="792"/>
      <c r="N135" s="792"/>
      <c r="O135" s="792"/>
      <c r="P135" s="792"/>
      <c r="Q135" s="792"/>
      <c r="R135" s="792"/>
      <c r="S135" s="792"/>
      <c r="T135" s="792"/>
      <c r="U135" s="792"/>
      <c r="V135" s="793"/>
      <c r="Z135" s="352"/>
    </row>
    <row r="136" spans="1:86" ht="30" customHeight="1" thickBot="1" x14ac:dyDescent="0.25">
      <c r="A136" s="485"/>
      <c r="B136" s="325">
        <v>2300</v>
      </c>
      <c r="C136" s="267" t="s">
        <v>1124</v>
      </c>
      <c r="D136" s="27" t="s">
        <v>228</v>
      </c>
      <c r="E136" s="37"/>
      <c r="F136" s="38" t="s">
        <v>228</v>
      </c>
      <c r="G136" s="39"/>
      <c r="H136" s="27"/>
      <c r="I136" s="37"/>
      <c r="J136" s="38" t="s">
        <v>228</v>
      </c>
      <c r="K136" s="39"/>
      <c r="L136" s="27"/>
      <c r="M136" s="45"/>
      <c r="N136" s="46"/>
      <c r="O136" s="47"/>
      <c r="P136" s="48"/>
      <c r="Q136" s="47"/>
      <c r="R136" s="48"/>
      <c r="S136" s="45"/>
      <c r="T136" s="43"/>
      <c r="U136" s="49"/>
      <c r="V136" s="49"/>
      <c r="Z136" s="352"/>
    </row>
    <row r="137" spans="1:86" ht="27.95" customHeight="1" x14ac:dyDescent="0.2">
      <c r="A137" s="485"/>
      <c r="B137" s="312" t="s">
        <v>190</v>
      </c>
      <c r="C137" s="134" t="s">
        <v>91</v>
      </c>
      <c r="D137" s="794"/>
      <c r="E137" s="795"/>
      <c r="F137" s="794"/>
      <c r="G137" s="795"/>
      <c r="H137" s="794"/>
      <c r="I137" s="795"/>
      <c r="J137" s="794"/>
      <c r="K137" s="795"/>
      <c r="L137" s="794"/>
      <c r="M137" s="795"/>
      <c r="N137" s="794"/>
      <c r="O137" s="795"/>
      <c r="P137" s="794"/>
      <c r="Q137" s="795"/>
      <c r="R137" s="794"/>
      <c r="S137" s="795"/>
      <c r="T137" s="76"/>
      <c r="U137" s="77">
        <f>IF(OR(D137="s",F137="s",H137="s",J137="s",L137="s",N137="s",P137="s",R137="s"), 0, IF(OR(D137="a",F137="a",H137="a",J137="a",L137="a",N137="a",P137="a",R137="a"),V137,0))</f>
        <v>0</v>
      </c>
      <c r="V137" s="501">
        <v>10</v>
      </c>
      <c r="W137" s="93">
        <f>COUNTIF(D137:S137,"a")+COUNTIF(D137:S137,"s")</f>
        <v>0</v>
      </c>
      <c r="X137" s="301"/>
      <c r="Z137" s="352"/>
    </row>
    <row r="138" spans="1:86" ht="27.95" customHeight="1" x14ac:dyDescent="0.2">
      <c r="A138" s="485"/>
      <c r="B138" s="312" t="s">
        <v>92</v>
      </c>
      <c r="C138" s="141" t="s">
        <v>722</v>
      </c>
      <c r="D138" s="770"/>
      <c r="E138" s="771"/>
      <c r="F138" s="770"/>
      <c r="G138" s="771"/>
      <c r="H138" s="770"/>
      <c r="I138" s="771"/>
      <c r="J138" s="770"/>
      <c r="K138" s="771"/>
      <c r="L138" s="770"/>
      <c r="M138" s="771"/>
      <c r="N138" s="770"/>
      <c r="O138" s="771"/>
      <c r="P138" s="770"/>
      <c r="Q138" s="771"/>
      <c r="R138" s="770"/>
      <c r="S138" s="771"/>
      <c r="T138" s="76"/>
      <c r="U138" s="74">
        <f>IF(OR(D138="s",F138="s",H138="s",J138="s",L138="s",N138="s",P138="s",R138="s"), 0, IF(OR(D138="a",F138="a",H138="a",J138="a",L138="a",N138="a",P138="a",R138="a"),V138,0))</f>
        <v>0</v>
      </c>
      <c r="V138" s="506">
        <v>10</v>
      </c>
      <c r="W138" s="93">
        <f>COUNTIF(D138:S138,"a")+COUNTIF(D138:S138,"s")</f>
        <v>0</v>
      </c>
      <c r="X138" s="301"/>
      <c r="Z138" s="352"/>
    </row>
    <row r="139" spans="1:86" ht="27.95" customHeight="1" x14ac:dyDescent="0.2">
      <c r="A139" s="485"/>
      <c r="B139" s="328" t="s">
        <v>986</v>
      </c>
      <c r="C139" s="263" t="s">
        <v>1101</v>
      </c>
      <c r="D139" s="770"/>
      <c r="E139" s="771"/>
      <c r="F139" s="770"/>
      <c r="G139" s="771"/>
      <c r="H139" s="770"/>
      <c r="I139" s="771"/>
      <c r="J139" s="770"/>
      <c r="K139" s="771"/>
      <c r="L139" s="770"/>
      <c r="M139" s="771"/>
      <c r="N139" s="770"/>
      <c r="O139" s="771"/>
      <c r="P139" s="770"/>
      <c r="Q139" s="771"/>
      <c r="R139" s="770"/>
      <c r="S139" s="771"/>
      <c r="T139" s="76"/>
      <c r="U139" s="74">
        <f>IF(OR(D139="s",F139="s",H139="s",J139="s",L139="s",N139="s",P139="s",R139="s"), 0, IF(OR(D139="a",F139="a",H139="a",J139="a",L139="a",N139="a",P139="a",R139="a"),V139,0))</f>
        <v>0</v>
      </c>
      <c r="V139" s="506">
        <v>20</v>
      </c>
      <c r="W139" s="93">
        <f>COUNTIF(D139:S139,"a")+COUNTIF(D139:S139,"s")</f>
        <v>0</v>
      </c>
      <c r="X139" s="301"/>
      <c r="Z139" s="352" t="s">
        <v>1075</v>
      </c>
    </row>
    <row r="140" spans="1:86" ht="27.75" customHeight="1" thickBot="1" x14ac:dyDescent="0.25">
      <c r="A140" s="485"/>
      <c r="B140" s="322" t="s">
        <v>987</v>
      </c>
      <c r="C140" s="275" t="s">
        <v>423</v>
      </c>
      <c r="D140" s="774"/>
      <c r="E140" s="775"/>
      <c r="F140" s="774"/>
      <c r="G140" s="775"/>
      <c r="H140" s="774"/>
      <c r="I140" s="775"/>
      <c r="J140" s="774"/>
      <c r="K140" s="775"/>
      <c r="L140" s="774"/>
      <c r="M140" s="775"/>
      <c r="N140" s="774"/>
      <c r="O140" s="775"/>
      <c r="P140" s="774"/>
      <c r="Q140" s="775"/>
      <c r="R140" s="774"/>
      <c r="S140" s="775"/>
      <c r="T140" s="76"/>
      <c r="U140" s="75">
        <f>IF(OR(D140="s",F140="s",H140="s",J140="s",L140="s",N140="s",P140="s",R140="s"), 0, IF(OR(D140="a",F140="a",H140="a",J140="a",L140="a",N140="a",P140="a",R140="a"),V140,0))</f>
        <v>0</v>
      </c>
      <c r="V140" s="508">
        <v>10</v>
      </c>
      <c r="W140" s="93">
        <f>COUNTIF(D140:S140,"a")+COUNTIF(D140:S140,"s")</f>
        <v>0</v>
      </c>
      <c r="X140" s="301"/>
      <c r="Z140" s="352" t="s">
        <v>1075</v>
      </c>
    </row>
    <row r="141" spans="1:86" ht="21" customHeight="1" thickTop="1" thickBot="1" x14ac:dyDescent="0.25">
      <c r="A141" s="485"/>
      <c r="B141" s="184"/>
      <c r="C141" s="182"/>
      <c r="D141" s="782" t="s">
        <v>229</v>
      </c>
      <c r="E141" s="783"/>
      <c r="F141" s="783"/>
      <c r="G141" s="783"/>
      <c r="H141" s="783"/>
      <c r="I141" s="783"/>
      <c r="J141" s="783"/>
      <c r="K141" s="783"/>
      <c r="L141" s="783"/>
      <c r="M141" s="783"/>
      <c r="N141" s="783"/>
      <c r="O141" s="783"/>
      <c r="P141" s="783"/>
      <c r="Q141" s="783"/>
      <c r="R141" s="783"/>
      <c r="S141" s="783"/>
      <c r="T141" s="784"/>
      <c r="U141" s="3">
        <f>SUM(U137:U140)</f>
        <v>0</v>
      </c>
      <c r="V141" s="509">
        <f>SUM(V137:V140)</f>
        <v>50</v>
      </c>
      <c r="Z141" s="352"/>
    </row>
    <row r="142" spans="1:86" ht="21" customHeight="1" thickBot="1" x14ac:dyDescent="0.25">
      <c r="A142" s="194"/>
      <c r="B142" s="161"/>
      <c r="C142" s="514"/>
      <c r="D142" s="971"/>
      <c r="E142" s="786"/>
      <c r="F142" s="873">
        <v>30</v>
      </c>
      <c r="G142" s="792"/>
      <c r="H142" s="792"/>
      <c r="I142" s="792"/>
      <c r="J142" s="792"/>
      <c r="K142" s="792"/>
      <c r="L142" s="792"/>
      <c r="M142" s="792"/>
      <c r="N142" s="792"/>
      <c r="O142" s="792"/>
      <c r="P142" s="792"/>
      <c r="Q142" s="792"/>
      <c r="R142" s="792"/>
      <c r="S142" s="792"/>
      <c r="T142" s="792"/>
      <c r="U142" s="792"/>
      <c r="V142" s="793"/>
      <c r="X142" s="296"/>
      <c r="Z142" s="352"/>
    </row>
    <row r="143" spans="1:86" ht="33" customHeight="1" thickBot="1" x14ac:dyDescent="0.25">
      <c r="A143" s="499"/>
      <c r="B143" s="346">
        <v>3000</v>
      </c>
      <c r="C143" s="1004" t="s">
        <v>299</v>
      </c>
      <c r="D143" s="1005"/>
      <c r="E143" s="1005"/>
      <c r="F143" s="1005"/>
      <c r="G143" s="1005"/>
      <c r="H143" s="1005"/>
      <c r="I143" s="1005"/>
      <c r="J143" s="1005"/>
      <c r="K143" s="1005"/>
      <c r="L143" s="1005"/>
      <c r="M143" s="1005"/>
      <c r="N143" s="1005"/>
      <c r="O143" s="1005"/>
      <c r="P143" s="1005"/>
      <c r="Q143" s="1005"/>
      <c r="R143" s="1005"/>
      <c r="S143" s="1005"/>
      <c r="T143" s="1005"/>
      <c r="U143" s="1005"/>
      <c r="V143" s="1006"/>
      <c r="Z143" s="352"/>
    </row>
    <row r="144" spans="1:86" ht="30" customHeight="1" thickBot="1" x14ac:dyDescent="0.25">
      <c r="A144" s="485"/>
      <c r="B144" s="326" t="s">
        <v>356</v>
      </c>
      <c r="C144" s="267" t="s">
        <v>1125</v>
      </c>
      <c r="D144" s="29"/>
      <c r="E144" s="31"/>
      <c r="F144" s="32"/>
      <c r="G144" s="39"/>
      <c r="H144" s="27" t="s">
        <v>228</v>
      </c>
      <c r="I144" s="37"/>
      <c r="J144" s="38"/>
      <c r="K144" s="39"/>
      <c r="L144" s="27" t="s">
        <v>228</v>
      </c>
      <c r="M144" s="37"/>
      <c r="N144" s="38" t="s">
        <v>228</v>
      </c>
      <c r="O144" s="39"/>
      <c r="P144" s="27" t="s">
        <v>228</v>
      </c>
      <c r="Q144" s="37"/>
      <c r="R144" s="32"/>
      <c r="S144" s="33"/>
      <c r="T144" s="34"/>
      <c r="U144" s="36"/>
      <c r="V144" s="468"/>
      <c r="Z144" s="352"/>
    </row>
    <row r="145" spans="1:27" s="741" customFormat="1" ht="27.95" customHeight="1" x14ac:dyDescent="0.2">
      <c r="A145" s="485" t="s">
        <v>668</v>
      </c>
      <c r="B145" s="313" t="s">
        <v>300</v>
      </c>
      <c r="C145" s="276" t="s">
        <v>1812</v>
      </c>
      <c r="D145" s="794"/>
      <c r="E145" s="795"/>
      <c r="F145" s="794"/>
      <c r="G145" s="795"/>
      <c r="H145" s="794"/>
      <c r="I145" s="795"/>
      <c r="J145" s="794"/>
      <c r="K145" s="795"/>
      <c r="L145" s="794"/>
      <c r="M145" s="795"/>
      <c r="N145" s="794"/>
      <c r="O145" s="795"/>
      <c r="P145" s="794"/>
      <c r="Q145" s="795"/>
      <c r="R145" s="794"/>
      <c r="S145" s="795"/>
      <c r="T145" s="564"/>
      <c r="U145" s="77">
        <f>IF(OR(D145="s",F145="s",H145="s",J145="s",L145="s",N145="s",P145="s",R145="s"), 0, IF(OR(D145="a",F145="a",H145="a",J145="a",L145="a",N145="a",P145="a",R145="a"),V145,0))</f>
        <v>0</v>
      </c>
      <c r="V145" s="473">
        <v>10</v>
      </c>
      <c r="W145" s="93">
        <f>COUNTIF(D145:S145,"a")+COUNTIF(D145:S145,"s")</f>
        <v>0</v>
      </c>
      <c r="X145" s="602"/>
      <c r="Y145" s="744"/>
      <c r="Z145" s="742" t="s">
        <v>1075</v>
      </c>
      <c r="AA145" s="745"/>
    </row>
    <row r="146" spans="1:27" ht="27.95" customHeight="1" x14ac:dyDescent="0.2">
      <c r="A146" s="485"/>
      <c r="B146" s="315" t="s">
        <v>301</v>
      </c>
      <c r="C146" s="277" t="s">
        <v>196</v>
      </c>
      <c r="D146" s="770"/>
      <c r="E146" s="771"/>
      <c r="F146" s="770"/>
      <c r="G146" s="771"/>
      <c r="H146" s="770"/>
      <c r="I146" s="771"/>
      <c r="J146" s="770"/>
      <c r="K146" s="771"/>
      <c r="L146" s="770"/>
      <c r="M146" s="771"/>
      <c r="N146" s="770"/>
      <c r="O146" s="771"/>
      <c r="P146" s="770"/>
      <c r="Q146" s="771"/>
      <c r="R146" s="770"/>
      <c r="S146" s="771"/>
      <c r="T146" s="76"/>
      <c r="U146" s="74">
        <f>IF(OR(D146="s",F146="s",H146="s",J146="s",L146="s",N146="s",P146="s",R146="s"), 0, IF(OR(D146="a",F146="a",H146="a",J146="a",L146="a",N146="a",P146="a",R146="a"),V146,0))</f>
        <v>0</v>
      </c>
      <c r="V146" s="471">
        <v>10</v>
      </c>
      <c r="W146" s="93">
        <f>COUNTIF(D146:S146,"a")+COUNTIF(D146:S146,"s")</f>
        <v>0</v>
      </c>
      <c r="X146" s="301"/>
      <c r="Z146" s="352" t="s">
        <v>1075</v>
      </c>
    </row>
    <row r="147" spans="1:27" ht="27.95" customHeight="1" x14ac:dyDescent="0.2">
      <c r="A147" s="485"/>
      <c r="B147" s="315" t="s">
        <v>302</v>
      </c>
      <c r="C147" s="277" t="s">
        <v>609</v>
      </c>
      <c r="D147" s="770"/>
      <c r="E147" s="771"/>
      <c r="F147" s="770"/>
      <c r="G147" s="771"/>
      <c r="H147" s="770"/>
      <c r="I147" s="771"/>
      <c r="J147" s="770"/>
      <c r="K147" s="771"/>
      <c r="L147" s="770"/>
      <c r="M147" s="771"/>
      <c r="N147" s="770"/>
      <c r="O147" s="771"/>
      <c r="P147" s="770"/>
      <c r="Q147" s="771"/>
      <c r="R147" s="770"/>
      <c r="S147" s="771"/>
      <c r="T147" s="76"/>
      <c r="U147" s="74">
        <f>IF(OR(D147="s",F147="s",H147="s",J147="s",L147="s",N147="s",P147="s",R147="s"), 0, IF(OR(D147="a",F147="a",H147="a",J147="a",L147="a",N147="a",P147="a",R147="a"),V147,0))</f>
        <v>0</v>
      </c>
      <c r="V147" s="471">
        <v>10</v>
      </c>
      <c r="W147" s="93">
        <f>COUNTIF(D147:S147,"a")+COUNTIF(D147:S147,"s")</f>
        <v>0</v>
      </c>
      <c r="X147" s="301"/>
      <c r="Z147" s="352" t="s">
        <v>1075</v>
      </c>
    </row>
    <row r="148" spans="1:27" ht="27.95" customHeight="1" x14ac:dyDescent="0.2">
      <c r="A148" s="485"/>
      <c r="B148" s="315" t="s">
        <v>467</v>
      </c>
      <c r="C148" s="278" t="s">
        <v>424</v>
      </c>
      <c r="D148" s="770"/>
      <c r="E148" s="771"/>
      <c r="F148" s="770"/>
      <c r="G148" s="771"/>
      <c r="H148" s="770"/>
      <c r="I148" s="771"/>
      <c r="J148" s="770"/>
      <c r="K148" s="771"/>
      <c r="L148" s="770"/>
      <c r="M148" s="771"/>
      <c r="N148" s="770"/>
      <c r="O148" s="771"/>
      <c r="P148" s="770"/>
      <c r="Q148" s="771"/>
      <c r="R148" s="770"/>
      <c r="S148" s="771"/>
      <c r="T148" s="76"/>
      <c r="U148" s="74">
        <f>IF(OR(D148="s",F148="s",H148="s",J148="s",L148="s",N148="s",P148="s",R148="s"), 0, IF(OR(D148="a",F148="a",H148="a",J148="a",L148="a",N148="a",P148="a",R148="a"),V148,0))</f>
        <v>0</v>
      </c>
      <c r="V148" s="471">
        <v>10</v>
      </c>
      <c r="W148" s="93">
        <f>COUNTIF(D148:S148,"a")+COUNTIF(D148:S148,"s")</f>
        <v>0</v>
      </c>
      <c r="X148" s="301"/>
      <c r="Z148" s="352" t="s">
        <v>1075</v>
      </c>
    </row>
    <row r="149" spans="1:27" ht="45" customHeight="1" thickBot="1" x14ac:dyDescent="0.25">
      <c r="A149" s="485"/>
      <c r="B149" s="315" t="s">
        <v>329</v>
      </c>
      <c r="C149" s="278" t="s">
        <v>935</v>
      </c>
      <c r="D149" s="774"/>
      <c r="E149" s="775"/>
      <c r="F149" s="774"/>
      <c r="G149" s="775"/>
      <c r="H149" s="774"/>
      <c r="I149" s="775"/>
      <c r="J149" s="774"/>
      <c r="K149" s="775"/>
      <c r="L149" s="774"/>
      <c r="M149" s="775"/>
      <c r="N149" s="774"/>
      <c r="O149" s="775"/>
      <c r="P149" s="774"/>
      <c r="Q149" s="775"/>
      <c r="R149" s="774"/>
      <c r="S149" s="775"/>
      <c r="T149" s="76"/>
      <c r="U149" s="75">
        <f>IF(OR(D149="s",F149="s",H149="s",J149="s",L149="s",N149="s",P149="s",R149="s"), 0, IF(OR(D149="a",F149="a",H149="a",J149="a",L149="a",N149="a",P149="a",R149="a"),V149,0))</f>
        <v>0</v>
      </c>
      <c r="V149" s="474">
        <v>10</v>
      </c>
      <c r="W149" s="93">
        <f>COUNTIF(D149:S149,"a")+COUNTIF(D149:S149,"s")</f>
        <v>0</v>
      </c>
      <c r="X149" s="301"/>
      <c r="Z149" s="352" t="s">
        <v>1075</v>
      </c>
    </row>
    <row r="150" spans="1:27" ht="21" customHeight="1" thickTop="1" thickBot="1" x14ac:dyDescent="0.25">
      <c r="A150" s="485"/>
      <c r="B150" s="123"/>
      <c r="C150" s="173"/>
      <c r="D150" s="782" t="s">
        <v>229</v>
      </c>
      <c r="E150" s="783"/>
      <c r="F150" s="783"/>
      <c r="G150" s="783"/>
      <c r="H150" s="783"/>
      <c r="I150" s="783"/>
      <c r="J150" s="783"/>
      <c r="K150" s="783"/>
      <c r="L150" s="783"/>
      <c r="M150" s="783"/>
      <c r="N150" s="783"/>
      <c r="O150" s="783"/>
      <c r="P150" s="783"/>
      <c r="Q150" s="783"/>
      <c r="R150" s="783"/>
      <c r="S150" s="783"/>
      <c r="T150" s="784"/>
      <c r="U150" s="3">
        <f>SUM(U145:U149)</f>
        <v>0</v>
      </c>
      <c r="V150" s="472">
        <f>SUM(V145:V149)</f>
        <v>50</v>
      </c>
      <c r="X150" s="296"/>
      <c r="Z150" s="352"/>
    </row>
    <row r="151" spans="1:27" ht="21" customHeight="1" thickBot="1" x14ac:dyDescent="0.25">
      <c r="A151" s="485"/>
      <c r="B151" s="124"/>
      <c r="C151" s="185"/>
      <c r="D151" s="971"/>
      <c r="E151" s="786"/>
      <c r="F151" s="869">
        <v>50</v>
      </c>
      <c r="G151" s="792"/>
      <c r="H151" s="792"/>
      <c r="I151" s="792"/>
      <c r="J151" s="792"/>
      <c r="K151" s="792"/>
      <c r="L151" s="792"/>
      <c r="M151" s="792"/>
      <c r="N151" s="792"/>
      <c r="O151" s="792"/>
      <c r="P151" s="792"/>
      <c r="Q151" s="792"/>
      <c r="R151" s="792"/>
      <c r="S151" s="792"/>
      <c r="T151" s="792"/>
      <c r="U151" s="792"/>
      <c r="V151" s="793"/>
      <c r="Z151" s="352"/>
    </row>
    <row r="152" spans="1:27" ht="30" customHeight="1" thickBot="1" x14ac:dyDescent="0.25">
      <c r="A152" s="463"/>
      <c r="B152" s="314" t="s">
        <v>1650</v>
      </c>
      <c r="C152" s="267" t="s">
        <v>1651</v>
      </c>
      <c r="D152" s="596"/>
      <c r="E152" s="110"/>
      <c r="F152" s="596"/>
      <c r="G152" s="110"/>
      <c r="H152" s="596"/>
      <c r="I152" s="597"/>
      <c r="J152" s="252"/>
      <c r="K152" s="110"/>
      <c r="L152" s="596"/>
      <c r="M152" s="597"/>
      <c r="N152" s="596"/>
      <c r="O152" s="597"/>
      <c r="P152" s="596"/>
      <c r="Q152" s="597"/>
      <c r="R152" s="596"/>
      <c r="S152" s="597"/>
      <c r="T152" s="419"/>
      <c r="U152" s="389"/>
      <c r="V152" s="478"/>
      <c r="Z152" s="352"/>
    </row>
    <row r="153" spans="1:27" ht="45" customHeight="1" x14ac:dyDescent="0.2">
      <c r="A153" s="581"/>
      <c r="B153" s="582" t="s">
        <v>1652</v>
      </c>
      <c r="C153" s="567" t="s">
        <v>1657</v>
      </c>
      <c r="D153" s="794"/>
      <c r="E153" s="795"/>
      <c r="F153" s="794"/>
      <c r="G153" s="795"/>
      <c r="H153" s="794"/>
      <c r="I153" s="795"/>
      <c r="J153" s="794"/>
      <c r="K153" s="795"/>
      <c r="L153" s="794"/>
      <c r="M153" s="795"/>
      <c r="N153" s="794"/>
      <c r="O153" s="795"/>
      <c r="P153" s="794"/>
      <c r="Q153" s="795"/>
      <c r="R153" s="794"/>
      <c r="S153" s="795"/>
      <c r="T153" s="120"/>
      <c r="U153" s="77">
        <f>IF(OR(D153="s",F153="s",H153="s",J153="s",L153="s",N153="s",P153="s",R153="s"), 0, IF(OR(D153="a",F153="a",H153="a",J153="a",L153="a",N153="a",P153="a",R153="a"),V153,0))</f>
        <v>0</v>
      </c>
      <c r="V153" s="473">
        <f>IF(T153="na",0,10)</f>
        <v>10</v>
      </c>
      <c r="W153" s="93">
        <f t="shared" ref="W153:W158" si="22">COUNTIF(D153:S153,"a")+COUNTIF(D153:S153,"s")+COUNTIF(T153,"na")</f>
        <v>0</v>
      </c>
      <c r="X153" s="301"/>
      <c r="Z153" s="352" t="s">
        <v>1075</v>
      </c>
    </row>
    <row r="154" spans="1:27" ht="45" customHeight="1" x14ac:dyDescent="0.2">
      <c r="A154" s="581"/>
      <c r="B154" s="583" t="s">
        <v>1653</v>
      </c>
      <c r="C154" s="589" t="s">
        <v>1658</v>
      </c>
      <c r="D154" s="770"/>
      <c r="E154" s="771"/>
      <c r="F154" s="770"/>
      <c r="G154" s="771"/>
      <c r="H154" s="770"/>
      <c r="I154" s="771"/>
      <c r="J154" s="770"/>
      <c r="K154" s="771"/>
      <c r="L154" s="770"/>
      <c r="M154" s="771"/>
      <c r="N154" s="770"/>
      <c r="O154" s="771"/>
      <c r="P154" s="770"/>
      <c r="Q154" s="771"/>
      <c r="R154" s="770"/>
      <c r="S154" s="771"/>
      <c r="T154" s="121" t="str">
        <f>IF(T153="na", "na", "")</f>
        <v/>
      </c>
      <c r="U154" s="74">
        <f t="shared" ref="U154:U158" si="23">IF(OR(D154="s",F154="s",H154="s",J154="s",L154="s",N154="s",P154="s",R154="s"), 0, IF(OR(D154="a",F154="a",H154="a",J154="a",L154="a",N154="a",P154="a",R154="a"),V154,0))</f>
        <v>0</v>
      </c>
      <c r="V154" s="471">
        <f>IF(T154="na",0,10)</f>
        <v>10</v>
      </c>
      <c r="W154" s="93">
        <f t="shared" si="22"/>
        <v>0</v>
      </c>
      <c r="X154" s="301"/>
      <c r="Z154" s="352" t="s">
        <v>1075</v>
      </c>
    </row>
    <row r="155" spans="1:27" ht="45" customHeight="1" x14ac:dyDescent="0.2">
      <c r="A155" s="581"/>
      <c r="B155" s="583" t="s">
        <v>1654</v>
      </c>
      <c r="C155" s="590" t="s">
        <v>1659</v>
      </c>
      <c r="D155" s="770"/>
      <c r="E155" s="771"/>
      <c r="F155" s="770"/>
      <c r="G155" s="771"/>
      <c r="H155" s="770"/>
      <c r="I155" s="771"/>
      <c r="J155" s="770"/>
      <c r="K155" s="771"/>
      <c r="L155" s="770"/>
      <c r="M155" s="771"/>
      <c r="N155" s="770"/>
      <c r="O155" s="771"/>
      <c r="P155" s="770"/>
      <c r="Q155" s="771"/>
      <c r="R155" s="770"/>
      <c r="S155" s="771"/>
      <c r="T155" s="121" t="str">
        <f>IF(T153="na", "na", "")</f>
        <v/>
      </c>
      <c r="U155" s="74">
        <f t="shared" si="23"/>
        <v>0</v>
      </c>
      <c r="V155" s="471">
        <f>IF(T155="na",0,10)</f>
        <v>10</v>
      </c>
      <c r="W155" s="93">
        <f t="shared" si="22"/>
        <v>0</v>
      </c>
      <c r="X155" s="301"/>
      <c r="Z155" s="352"/>
    </row>
    <row r="156" spans="1:27" ht="45" customHeight="1" x14ac:dyDescent="0.2">
      <c r="A156" s="581"/>
      <c r="B156" s="583" t="s">
        <v>1655</v>
      </c>
      <c r="C156" s="589" t="s">
        <v>1762</v>
      </c>
      <c r="D156" s="770"/>
      <c r="E156" s="771"/>
      <c r="F156" s="770"/>
      <c r="G156" s="771"/>
      <c r="H156" s="770"/>
      <c r="I156" s="771"/>
      <c r="J156" s="770"/>
      <c r="K156" s="771"/>
      <c r="L156" s="770"/>
      <c r="M156" s="771"/>
      <c r="N156" s="770"/>
      <c r="O156" s="771"/>
      <c r="P156" s="770"/>
      <c r="Q156" s="771"/>
      <c r="R156" s="770"/>
      <c r="S156" s="771"/>
      <c r="T156" s="121" t="str">
        <f>IF(T153="na", "na", "")</f>
        <v/>
      </c>
      <c r="U156" s="74">
        <f t="shared" si="23"/>
        <v>0</v>
      </c>
      <c r="V156" s="471">
        <f>IF(T156="na",0,5)</f>
        <v>5</v>
      </c>
      <c r="W156" s="93">
        <f t="shared" si="22"/>
        <v>0</v>
      </c>
      <c r="X156" s="301"/>
      <c r="Z156" s="352" t="s">
        <v>1075</v>
      </c>
    </row>
    <row r="157" spans="1:27" ht="27.95" customHeight="1" x14ac:dyDescent="0.2">
      <c r="A157" s="581"/>
      <c r="B157" s="583" t="s">
        <v>1660</v>
      </c>
      <c r="C157" s="589" t="s">
        <v>1661</v>
      </c>
      <c r="D157" s="770"/>
      <c r="E157" s="771"/>
      <c r="F157" s="770"/>
      <c r="G157" s="771"/>
      <c r="H157" s="770"/>
      <c r="I157" s="771"/>
      <c r="J157" s="770"/>
      <c r="K157" s="771"/>
      <c r="L157" s="770"/>
      <c r="M157" s="771"/>
      <c r="N157" s="770"/>
      <c r="O157" s="771"/>
      <c r="P157" s="770"/>
      <c r="Q157" s="771"/>
      <c r="R157" s="770"/>
      <c r="S157" s="771"/>
      <c r="T157" s="121" t="str">
        <f>IF(T153="na", "na", "")</f>
        <v/>
      </c>
      <c r="U157" s="74">
        <f t="shared" si="23"/>
        <v>0</v>
      </c>
      <c r="V157" s="471">
        <f>IF(T157="na",0,5)</f>
        <v>5</v>
      </c>
      <c r="W157" s="93">
        <f t="shared" si="22"/>
        <v>0</v>
      </c>
      <c r="X157" s="301"/>
      <c r="Z157" s="352"/>
    </row>
    <row r="158" spans="1:27" ht="27.95" customHeight="1" thickBot="1" x14ac:dyDescent="0.25">
      <c r="A158" s="581"/>
      <c r="B158" s="583" t="s">
        <v>1656</v>
      </c>
      <c r="C158" s="589" t="s">
        <v>1662</v>
      </c>
      <c r="D158" s="770"/>
      <c r="E158" s="771"/>
      <c r="F158" s="770"/>
      <c r="G158" s="771"/>
      <c r="H158" s="770"/>
      <c r="I158" s="771"/>
      <c r="J158" s="770"/>
      <c r="K158" s="771"/>
      <c r="L158" s="770"/>
      <c r="M158" s="771"/>
      <c r="N158" s="770"/>
      <c r="O158" s="771"/>
      <c r="P158" s="770"/>
      <c r="Q158" s="771"/>
      <c r="R158" s="770"/>
      <c r="S158" s="771"/>
      <c r="T158" s="121" t="str">
        <f>IF(T153="na", "na", "")</f>
        <v/>
      </c>
      <c r="U158" s="74">
        <f t="shared" si="23"/>
        <v>0</v>
      </c>
      <c r="V158" s="471">
        <f>IF(T158="na",0,10)</f>
        <v>10</v>
      </c>
      <c r="W158" s="93">
        <f t="shared" si="22"/>
        <v>0</v>
      </c>
      <c r="X158" s="301"/>
      <c r="Z158" s="352"/>
    </row>
    <row r="159" spans="1:27" ht="21" customHeight="1" thickTop="1" thickBot="1" x14ac:dyDescent="0.25">
      <c r="A159" s="485"/>
      <c r="B159" s="88"/>
      <c r="C159" s="179"/>
      <c r="D159" s="782" t="s">
        <v>229</v>
      </c>
      <c r="E159" s="783"/>
      <c r="F159" s="783"/>
      <c r="G159" s="783"/>
      <c r="H159" s="783"/>
      <c r="I159" s="783"/>
      <c r="J159" s="783"/>
      <c r="K159" s="783"/>
      <c r="L159" s="783"/>
      <c r="M159" s="783"/>
      <c r="N159" s="783"/>
      <c r="O159" s="783"/>
      <c r="P159" s="783"/>
      <c r="Q159" s="783"/>
      <c r="R159" s="783"/>
      <c r="S159" s="783"/>
      <c r="T159" s="784"/>
      <c r="U159" s="3">
        <f>SUM(U153:U158)</f>
        <v>0</v>
      </c>
      <c r="V159" s="472">
        <f>SUM(V153:V158)</f>
        <v>50</v>
      </c>
      <c r="X159" s="296"/>
      <c r="Z159" s="352"/>
    </row>
    <row r="160" spans="1:27" ht="21" customHeight="1" thickBot="1" x14ac:dyDescent="0.25">
      <c r="A160" s="464"/>
      <c r="B160" s="488"/>
      <c r="C160" s="397"/>
      <c r="D160" s="971"/>
      <c r="E160" s="786"/>
      <c r="F160" s="832">
        <f>IF(T153="na",0,25)</f>
        <v>25</v>
      </c>
      <c r="G160" s="833"/>
      <c r="H160" s="833"/>
      <c r="I160" s="833"/>
      <c r="J160" s="833"/>
      <c r="K160" s="833"/>
      <c r="L160" s="833"/>
      <c r="M160" s="833"/>
      <c r="N160" s="833"/>
      <c r="O160" s="833"/>
      <c r="P160" s="833"/>
      <c r="Q160" s="833"/>
      <c r="R160" s="833"/>
      <c r="S160" s="833"/>
      <c r="T160" s="833"/>
      <c r="U160" s="833"/>
      <c r="V160" s="834"/>
      <c r="Z160" s="352"/>
    </row>
    <row r="161" spans="1:46" ht="30" customHeight="1" thickBot="1" x14ac:dyDescent="0.25">
      <c r="A161" s="463"/>
      <c r="B161" s="316" t="s">
        <v>357</v>
      </c>
      <c r="C161" s="257" t="s">
        <v>1686</v>
      </c>
      <c r="D161" s="260"/>
      <c r="E161" s="258"/>
      <c r="F161" s="261"/>
      <c r="G161" s="259"/>
      <c r="H161" s="260"/>
      <c r="I161" s="258"/>
      <c r="J161" s="396"/>
      <c r="K161" s="259"/>
      <c r="L161" s="596"/>
      <c r="M161" s="258"/>
      <c r="N161" s="261"/>
      <c r="O161" s="259"/>
      <c r="P161" s="260"/>
      <c r="Q161" s="258"/>
      <c r="R161" s="261"/>
      <c r="S161" s="259"/>
      <c r="T161" s="419"/>
      <c r="U161" s="389"/>
      <c r="V161" s="478"/>
      <c r="Z161" s="352"/>
    </row>
    <row r="162" spans="1:46" ht="27.95" customHeight="1" x14ac:dyDescent="0.2">
      <c r="A162" s="630"/>
      <c r="B162" s="322"/>
      <c r="C162" s="705" t="s">
        <v>1696</v>
      </c>
      <c r="D162" s="1015"/>
      <c r="E162" s="1016"/>
      <c r="F162" s="1016"/>
      <c r="G162" s="1016"/>
      <c r="H162" s="1016"/>
      <c r="I162" s="1016"/>
      <c r="J162" s="1016"/>
      <c r="K162" s="1016"/>
      <c r="L162" s="1016"/>
      <c r="M162" s="1016"/>
      <c r="N162" s="1016"/>
      <c r="O162" s="1016"/>
      <c r="P162" s="1016"/>
      <c r="Q162" s="1016"/>
      <c r="R162" s="1016"/>
      <c r="S162" s="1016"/>
      <c r="T162" s="1016"/>
      <c r="U162" s="1016"/>
      <c r="V162" s="1017"/>
      <c r="Z162" s="352"/>
    </row>
    <row r="163" spans="1:46" ht="27.95" customHeight="1" x14ac:dyDescent="0.2">
      <c r="A163" s="630"/>
      <c r="B163" s="322"/>
      <c r="C163" s="705" t="s">
        <v>1687</v>
      </c>
      <c r="D163" s="1015"/>
      <c r="E163" s="1016"/>
      <c r="F163" s="1016"/>
      <c r="G163" s="1016"/>
      <c r="H163" s="1016"/>
      <c r="I163" s="1016"/>
      <c r="J163" s="1016"/>
      <c r="K163" s="1016"/>
      <c r="L163" s="1016"/>
      <c r="M163" s="1016"/>
      <c r="N163" s="1016"/>
      <c r="O163" s="1016"/>
      <c r="P163" s="1016"/>
      <c r="Q163" s="1016"/>
      <c r="R163" s="1016"/>
      <c r="S163" s="1016"/>
      <c r="T163" s="1016"/>
      <c r="U163" s="1016"/>
      <c r="V163" s="1017"/>
      <c r="Z163" s="352"/>
    </row>
    <row r="164" spans="1:46" ht="45" customHeight="1" x14ac:dyDescent="0.2">
      <c r="A164" s="485"/>
      <c r="B164" s="313" t="s">
        <v>562</v>
      </c>
      <c r="C164" s="279" t="s">
        <v>1697</v>
      </c>
      <c r="D164" s="770"/>
      <c r="E164" s="771"/>
      <c r="F164" s="770"/>
      <c r="G164" s="771"/>
      <c r="H164" s="770"/>
      <c r="I164" s="771"/>
      <c r="J164" s="770"/>
      <c r="K164" s="771"/>
      <c r="L164" s="770"/>
      <c r="M164" s="771"/>
      <c r="N164" s="770"/>
      <c r="O164" s="771"/>
      <c r="P164" s="770"/>
      <c r="Q164" s="771"/>
      <c r="R164" s="770"/>
      <c r="S164" s="771"/>
      <c r="T164" s="564"/>
      <c r="U164" s="74">
        <f t="shared" ref="U164:U173" si="24">IF(OR(D164="s",F164="s",H164="s",J164="s",L164="s",N164="s",P164="s",R164="s"), 0, IF(OR(D164="a",F164="a",H164="a",J164="a",L164="a",N164="a",P164="a",R164="a"),V164,0))</f>
        <v>0</v>
      </c>
      <c r="V164" s="473">
        <v>10</v>
      </c>
      <c r="W164" s="93">
        <f t="shared" ref="W164:W173" si="25">COUNTIF(D164:S164,"a")+COUNTIF(D164:S164,"s")</f>
        <v>0</v>
      </c>
      <c r="X164" s="301"/>
      <c r="Z164" s="352"/>
    </row>
    <row r="165" spans="1:46" ht="27.95" customHeight="1" x14ac:dyDescent="0.2">
      <c r="A165" s="630"/>
      <c r="B165" s="322"/>
      <c r="C165" s="705" t="s">
        <v>1688</v>
      </c>
      <c r="D165" s="1015"/>
      <c r="E165" s="1016"/>
      <c r="F165" s="1016"/>
      <c r="G165" s="1016"/>
      <c r="H165" s="1016"/>
      <c r="I165" s="1016"/>
      <c r="J165" s="1016"/>
      <c r="K165" s="1016"/>
      <c r="L165" s="1016"/>
      <c r="M165" s="1016"/>
      <c r="N165" s="1016"/>
      <c r="O165" s="1016"/>
      <c r="P165" s="1016"/>
      <c r="Q165" s="1016"/>
      <c r="R165" s="1016"/>
      <c r="S165" s="1016"/>
      <c r="T165" s="1016"/>
      <c r="U165" s="1016"/>
      <c r="V165" s="1017"/>
      <c r="Z165" s="352"/>
    </row>
    <row r="166" spans="1:46" ht="106.5" customHeight="1" x14ac:dyDescent="0.2">
      <c r="A166" s="485"/>
      <c r="B166" s="313" t="s">
        <v>1689</v>
      </c>
      <c r="C166" s="279" t="s">
        <v>1760</v>
      </c>
      <c r="D166" s="770"/>
      <c r="E166" s="771"/>
      <c r="F166" s="770"/>
      <c r="G166" s="771"/>
      <c r="H166" s="770"/>
      <c r="I166" s="771"/>
      <c r="J166" s="770"/>
      <c r="K166" s="771"/>
      <c r="L166" s="770"/>
      <c r="M166" s="771"/>
      <c r="N166" s="770"/>
      <c r="O166" s="771"/>
      <c r="P166" s="770"/>
      <c r="Q166" s="771"/>
      <c r="R166" s="770"/>
      <c r="S166" s="771"/>
      <c r="T166" s="564"/>
      <c r="U166" s="74">
        <f t="shared" si="24"/>
        <v>0</v>
      </c>
      <c r="V166" s="473">
        <v>10</v>
      </c>
      <c r="W166" s="93">
        <f t="shared" si="25"/>
        <v>0</v>
      </c>
      <c r="X166" s="301"/>
      <c r="Z166" s="352"/>
    </row>
    <row r="167" spans="1:46" ht="27.95" customHeight="1" x14ac:dyDescent="0.2">
      <c r="A167" s="630"/>
      <c r="B167" s="322"/>
      <c r="C167" s="705" t="s">
        <v>1690</v>
      </c>
      <c r="D167" s="1015"/>
      <c r="E167" s="1016"/>
      <c r="F167" s="1016"/>
      <c r="G167" s="1016"/>
      <c r="H167" s="1016"/>
      <c r="I167" s="1016"/>
      <c r="J167" s="1016"/>
      <c r="K167" s="1016"/>
      <c r="L167" s="1016"/>
      <c r="M167" s="1016"/>
      <c r="N167" s="1016"/>
      <c r="O167" s="1016"/>
      <c r="P167" s="1016"/>
      <c r="Q167" s="1016"/>
      <c r="R167" s="1016"/>
      <c r="S167" s="1016"/>
      <c r="T167" s="1016"/>
      <c r="U167" s="1016"/>
      <c r="V167" s="1017"/>
      <c r="Z167" s="352"/>
    </row>
    <row r="168" spans="1:46" ht="45" customHeight="1" x14ac:dyDescent="0.2">
      <c r="A168" s="485"/>
      <c r="B168" s="313" t="s">
        <v>468</v>
      </c>
      <c r="C168" s="279" t="s">
        <v>1698</v>
      </c>
      <c r="D168" s="770"/>
      <c r="E168" s="771"/>
      <c r="F168" s="770"/>
      <c r="G168" s="771"/>
      <c r="H168" s="770"/>
      <c r="I168" s="771"/>
      <c r="J168" s="770"/>
      <c r="K168" s="771"/>
      <c r="L168" s="770"/>
      <c r="M168" s="771"/>
      <c r="N168" s="770"/>
      <c r="O168" s="771"/>
      <c r="P168" s="770"/>
      <c r="Q168" s="771"/>
      <c r="R168" s="770"/>
      <c r="S168" s="771"/>
      <c r="T168" s="564"/>
      <c r="U168" s="74">
        <f t="shared" si="24"/>
        <v>0</v>
      </c>
      <c r="V168" s="473">
        <v>40</v>
      </c>
      <c r="W168" s="93">
        <f t="shared" si="25"/>
        <v>0</v>
      </c>
      <c r="X168" s="301"/>
      <c r="Y168" s="353"/>
      <c r="Z168" s="352" t="s">
        <v>1075</v>
      </c>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row>
    <row r="169" spans="1:46" ht="27.95" customHeight="1" x14ac:dyDescent="0.2">
      <c r="A169" s="630"/>
      <c r="B169" s="322"/>
      <c r="C169" s="705" t="s">
        <v>1691</v>
      </c>
      <c r="D169" s="1015"/>
      <c r="E169" s="1016"/>
      <c r="F169" s="1016"/>
      <c r="G169" s="1016"/>
      <c r="H169" s="1016"/>
      <c r="I169" s="1016"/>
      <c r="J169" s="1016"/>
      <c r="K169" s="1016"/>
      <c r="L169" s="1016"/>
      <c r="M169" s="1016"/>
      <c r="N169" s="1016"/>
      <c r="O169" s="1016"/>
      <c r="P169" s="1016"/>
      <c r="Q169" s="1016"/>
      <c r="R169" s="1016"/>
      <c r="S169" s="1016"/>
      <c r="T169" s="1016"/>
      <c r="U169" s="1016"/>
      <c r="V169" s="1017"/>
      <c r="Z169" s="352"/>
    </row>
    <row r="170" spans="1:46" ht="27.95" customHeight="1" x14ac:dyDescent="0.2">
      <c r="A170" s="485"/>
      <c r="B170" s="313" t="s">
        <v>1692</v>
      </c>
      <c r="C170" s="279" t="s">
        <v>1759</v>
      </c>
      <c r="D170" s="770"/>
      <c r="E170" s="771"/>
      <c r="F170" s="770"/>
      <c r="G170" s="771"/>
      <c r="H170" s="770"/>
      <c r="I170" s="771"/>
      <c r="J170" s="770"/>
      <c r="K170" s="771"/>
      <c r="L170" s="770"/>
      <c r="M170" s="771"/>
      <c r="N170" s="770"/>
      <c r="O170" s="771"/>
      <c r="P170" s="770"/>
      <c r="Q170" s="771"/>
      <c r="R170" s="770"/>
      <c r="S170" s="771"/>
      <c r="T170" s="564"/>
      <c r="U170" s="74">
        <f t="shared" si="24"/>
        <v>0</v>
      </c>
      <c r="V170" s="473">
        <v>10</v>
      </c>
      <c r="W170" s="93">
        <f t="shared" si="25"/>
        <v>0</v>
      </c>
      <c r="X170" s="301"/>
      <c r="Z170" s="352"/>
    </row>
    <row r="171" spans="1:46" ht="67.7" customHeight="1" x14ac:dyDescent="0.2">
      <c r="A171" s="485"/>
      <c r="B171" s="313" t="s">
        <v>1693</v>
      </c>
      <c r="C171" s="279" t="s">
        <v>1699</v>
      </c>
      <c r="D171" s="770"/>
      <c r="E171" s="771"/>
      <c r="F171" s="770"/>
      <c r="G171" s="771"/>
      <c r="H171" s="770"/>
      <c r="I171" s="771"/>
      <c r="J171" s="770"/>
      <c r="K171" s="771"/>
      <c r="L171" s="770"/>
      <c r="M171" s="771"/>
      <c r="N171" s="770"/>
      <c r="O171" s="771"/>
      <c r="P171" s="770"/>
      <c r="Q171" s="771"/>
      <c r="R171" s="770"/>
      <c r="S171" s="771"/>
      <c r="T171" s="564"/>
      <c r="U171" s="74">
        <f t="shared" si="24"/>
        <v>0</v>
      </c>
      <c r="V171" s="473">
        <v>5</v>
      </c>
      <c r="W171" s="93">
        <f t="shared" si="25"/>
        <v>0</v>
      </c>
      <c r="X171" s="301"/>
      <c r="Z171" s="352"/>
    </row>
    <row r="172" spans="1:46" ht="27.95" customHeight="1" x14ac:dyDescent="0.2">
      <c r="A172" s="630"/>
      <c r="B172" s="322"/>
      <c r="C172" s="705" t="s">
        <v>1694</v>
      </c>
      <c r="D172" s="1015"/>
      <c r="E172" s="1016"/>
      <c r="F172" s="1016"/>
      <c r="G172" s="1016"/>
      <c r="H172" s="1016"/>
      <c r="I172" s="1016"/>
      <c r="J172" s="1016"/>
      <c r="K172" s="1016"/>
      <c r="L172" s="1016"/>
      <c r="M172" s="1016"/>
      <c r="N172" s="1016"/>
      <c r="O172" s="1016"/>
      <c r="P172" s="1016"/>
      <c r="Q172" s="1016"/>
      <c r="R172" s="1016"/>
      <c r="S172" s="1016"/>
      <c r="T172" s="1016"/>
      <c r="U172" s="1016"/>
      <c r="V172" s="1017"/>
      <c r="Z172" s="352"/>
    </row>
    <row r="173" spans="1:46" ht="45" customHeight="1" thickBot="1" x14ac:dyDescent="0.25">
      <c r="A173" s="485"/>
      <c r="B173" s="313" t="s">
        <v>1695</v>
      </c>
      <c r="C173" s="279" t="s">
        <v>1700</v>
      </c>
      <c r="D173" s="770"/>
      <c r="E173" s="771"/>
      <c r="F173" s="770"/>
      <c r="G173" s="771"/>
      <c r="H173" s="770"/>
      <c r="I173" s="771"/>
      <c r="J173" s="770"/>
      <c r="K173" s="771"/>
      <c r="L173" s="770"/>
      <c r="M173" s="771"/>
      <c r="N173" s="770"/>
      <c r="O173" s="771"/>
      <c r="P173" s="770"/>
      <c r="Q173" s="771"/>
      <c r="R173" s="770"/>
      <c r="S173" s="771"/>
      <c r="T173" s="564"/>
      <c r="U173" s="75">
        <f t="shared" si="24"/>
        <v>0</v>
      </c>
      <c r="V173" s="473">
        <v>5</v>
      </c>
      <c r="W173" s="93">
        <f t="shared" si="25"/>
        <v>0</v>
      </c>
      <c r="X173" s="301"/>
      <c r="Z173" s="352"/>
    </row>
    <row r="174" spans="1:46" ht="21" customHeight="1" thickTop="1" thickBot="1" x14ac:dyDescent="0.25">
      <c r="A174" s="485"/>
      <c r="B174" s="123"/>
      <c r="C174" s="173"/>
      <c r="D174" s="782" t="s">
        <v>229</v>
      </c>
      <c r="E174" s="783"/>
      <c r="F174" s="783"/>
      <c r="G174" s="783"/>
      <c r="H174" s="783"/>
      <c r="I174" s="783"/>
      <c r="J174" s="783"/>
      <c r="K174" s="783"/>
      <c r="L174" s="783"/>
      <c r="M174" s="783"/>
      <c r="N174" s="783"/>
      <c r="O174" s="783"/>
      <c r="P174" s="783"/>
      <c r="Q174" s="783"/>
      <c r="R174" s="783"/>
      <c r="S174" s="783"/>
      <c r="T174" s="784"/>
      <c r="U174" s="3">
        <f>SUM(U162:U173)</f>
        <v>0</v>
      </c>
      <c r="V174" s="472">
        <f>SUM(V162:V173)</f>
        <v>80</v>
      </c>
      <c r="Z174" s="352"/>
    </row>
    <row r="175" spans="1:46" ht="21" customHeight="1" thickBot="1" x14ac:dyDescent="0.25">
      <c r="A175" s="464"/>
      <c r="B175" s="248"/>
      <c r="C175" s="462"/>
      <c r="D175" s="971"/>
      <c r="E175" s="786"/>
      <c r="F175" s="880">
        <v>40</v>
      </c>
      <c r="G175" s="792"/>
      <c r="H175" s="792"/>
      <c r="I175" s="792"/>
      <c r="J175" s="792"/>
      <c r="K175" s="792"/>
      <c r="L175" s="792"/>
      <c r="M175" s="792"/>
      <c r="N175" s="792"/>
      <c r="O175" s="792"/>
      <c r="P175" s="792"/>
      <c r="Q175" s="792"/>
      <c r="R175" s="792"/>
      <c r="S175" s="792"/>
      <c r="T175" s="792"/>
      <c r="U175" s="792"/>
      <c r="V175" s="793"/>
      <c r="Z175" s="352"/>
    </row>
    <row r="176" spans="1:46" ht="33" customHeight="1" thickBot="1" x14ac:dyDescent="0.25">
      <c r="A176" s="463"/>
      <c r="B176" s="346">
        <v>4000</v>
      </c>
      <c r="C176" s="1004" t="s">
        <v>469</v>
      </c>
      <c r="D176" s="1005"/>
      <c r="E176" s="1005"/>
      <c r="F176" s="1005"/>
      <c r="G176" s="1005"/>
      <c r="H176" s="1005"/>
      <c r="I176" s="1005"/>
      <c r="J176" s="1005"/>
      <c r="K176" s="1005"/>
      <c r="L176" s="1005"/>
      <c r="M176" s="1005"/>
      <c r="N176" s="1005"/>
      <c r="O176" s="1005"/>
      <c r="P176" s="1005"/>
      <c r="Q176" s="1005"/>
      <c r="R176" s="1005"/>
      <c r="S176" s="1005"/>
      <c r="T176" s="1005"/>
      <c r="U176" s="1005"/>
      <c r="V176" s="1006"/>
      <c r="Z176" s="352"/>
    </row>
    <row r="177" spans="1:86" ht="30" customHeight="1" thickBot="1" x14ac:dyDescent="0.25">
      <c r="A177" s="485"/>
      <c r="B177" s="314">
        <v>4100</v>
      </c>
      <c r="C177" s="267" t="s">
        <v>670</v>
      </c>
      <c r="D177" s="27" t="s">
        <v>228</v>
      </c>
      <c r="E177" s="31"/>
      <c r="F177" s="27" t="s">
        <v>228</v>
      </c>
      <c r="G177" s="39"/>
      <c r="H177" s="27"/>
      <c r="I177" s="37"/>
      <c r="J177" s="38"/>
      <c r="K177" s="39"/>
      <c r="L177" s="27"/>
      <c r="M177" s="37"/>
      <c r="N177" s="38"/>
      <c r="O177" s="39"/>
      <c r="P177" s="27"/>
      <c r="Q177" s="37"/>
      <c r="R177" s="32"/>
      <c r="S177" s="33"/>
      <c r="T177" s="34"/>
      <c r="U177" s="36"/>
      <c r="V177" s="468"/>
      <c r="X177" s="379"/>
      <c r="Y177" s="378"/>
      <c r="Z177" s="352"/>
      <c r="CB177" s="5"/>
      <c r="CC177" s="5"/>
      <c r="CD177" s="5"/>
      <c r="CE177" s="5"/>
      <c r="CF177" s="5"/>
      <c r="CG177" s="5"/>
      <c r="CH177" s="5"/>
    </row>
    <row r="178" spans="1:86" ht="45" customHeight="1" x14ac:dyDescent="0.2">
      <c r="A178" s="485"/>
      <c r="B178" s="312" t="s">
        <v>470</v>
      </c>
      <c r="C178" s="134" t="s">
        <v>407</v>
      </c>
      <c r="D178" s="794"/>
      <c r="E178" s="795"/>
      <c r="F178" s="794"/>
      <c r="G178" s="795"/>
      <c r="H178" s="794"/>
      <c r="I178" s="795"/>
      <c r="J178" s="794"/>
      <c r="K178" s="795"/>
      <c r="L178" s="794"/>
      <c r="M178" s="795"/>
      <c r="N178" s="794"/>
      <c r="O178" s="795"/>
      <c r="P178" s="794"/>
      <c r="Q178" s="795"/>
      <c r="R178" s="794"/>
      <c r="S178" s="795"/>
      <c r="T178" s="289"/>
      <c r="U178" s="77">
        <f t="shared" ref="U178:U188" si="26">IF(OR(D178="s",F178="s",H178="s",J178="s",L178="s",N178="s",P178="s",R178="s"), 0, IF(OR(D178="a",F178="a",H178="a",J178="a",L178="a",N178="a",P178="a",R178="a"),V178,0))</f>
        <v>0</v>
      </c>
      <c r="V178" s="479">
        <v>10</v>
      </c>
      <c r="W178" s="93">
        <f t="shared" ref="W178:W188" si="27">COUNTIF(D178:S178,"a")+COUNTIF(D178:S178,"s")</f>
        <v>0</v>
      </c>
      <c r="X178" s="377"/>
      <c r="Y178" s="378"/>
      <c r="Z178" s="352" t="s">
        <v>1075</v>
      </c>
      <c r="CB178" s="5"/>
      <c r="CC178" s="5"/>
      <c r="CD178" s="5"/>
      <c r="CE178" s="5"/>
      <c r="CF178" s="5"/>
      <c r="CG178" s="5"/>
      <c r="CH178" s="5"/>
    </row>
    <row r="179" spans="1:86" ht="45" customHeight="1" x14ac:dyDescent="0.2">
      <c r="A179" s="485"/>
      <c r="B179" s="322" t="s">
        <v>38</v>
      </c>
      <c r="C179" s="147" t="s">
        <v>39</v>
      </c>
      <c r="D179" s="770"/>
      <c r="E179" s="771"/>
      <c r="F179" s="770"/>
      <c r="G179" s="771"/>
      <c r="H179" s="770"/>
      <c r="I179" s="771"/>
      <c r="J179" s="770"/>
      <c r="K179" s="771"/>
      <c r="L179" s="770"/>
      <c r="M179" s="771"/>
      <c r="N179" s="770"/>
      <c r="O179" s="771"/>
      <c r="P179" s="770"/>
      <c r="Q179" s="771"/>
      <c r="R179" s="770"/>
      <c r="S179" s="771"/>
      <c r="T179" s="290"/>
      <c r="U179" s="74">
        <f t="shared" si="26"/>
        <v>0</v>
      </c>
      <c r="V179" s="471">
        <v>15</v>
      </c>
      <c r="W179" s="93">
        <f t="shared" si="27"/>
        <v>0</v>
      </c>
      <c r="X179" s="377"/>
      <c r="Y179" s="378"/>
      <c r="Z179" s="352" t="s">
        <v>1075</v>
      </c>
      <c r="CB179" s="5"/>
      <c r="CC179" s="5"/>
      <c r="CD179" s="5"/>
      <c r="CE179" s="5"/>
      <c r="CF179" s="5"/>
      <c r="CG179" s="5"/>
      <c r="CH179" s="5"/>
    </row>
    <row r="180" spans="1:86" ht="27.95" customHeight="1" x14ac:dyDescent="0.2">
      <c r="A180" s="485"/>
      <c r="B180" s="322" t="s">
        <v>636</v>
      </c>
      <c r="C180" s="141" t="s">
        <v>288</v>
      </c>
      <c r="D180" s="770"/>
      <c r="E180" s="771"/>
      <c r="F180" s="770"/>
      <c r="G180" s="771"/>
      <c r="H180" s="770"/>
      <c r="I180" s="771"/>
      <c r="J180" s="770"/>
      <c r="K180" s="771"/>
      <c r="L180" s="770"/>
      <c r="M180" s="771"/>
      <c r="N180" s="770"/>
      <c r="O180" s="771"/>
      <c r="P180" s="770"/>
      <c r="Q180" s="771"/>
      <c r="R180" s="770"/>
      <c r="S180" s="771"/>
      <c r="T180" s="290"/>
      <c r="U180" s="74">
        <f t="shared" si="26"/>
        <v>0</v>
      </c>
      <c r="V180" s="471">
        <v>10</v>
      </c>
      <c r="W180" s="93">
        <f t="shared" si="27"/>
        <v>0</v>
      </c>
      <c r="X180" s="377"/>
      <c r="Y180" s="378"/>
      <c r="Z180" s="352" t="s">
        <v>1075</v>
      </c>
      <c r="CB180" s="5"/>
      <c r="CC180" s="5"/>
      <c r="CD180" s="5"/>
      <c r="CE180" s="5"/>
      <c r="CF180" s="5"/>
      <c r="CG180" s="5"/>
      <c r="CH180" s="5"/>
    </row>
    <row r="181" spans="1:86" ht="27.95" customHeight="1" x14ac:dyDescent="0.2">
      <c r="A181" s="485"/>
      <c r="B181" s="322" t="s">
        <v>40</v>
      </c>
      <c r="C181" s="147" t="s">
        <v>41</v>
      </c>
      <c r="D181" s="770"/>
      <c r="E181" s="771"/>
      <c r="F181" s="770"/>
      <c r="G181" s="771"/>
      <c r="H181" s="770"/>
      <c r="I181" s="771"/>
      <c r="J181" s="770"/>
      <c r="K181" s="771"/>
      <c r="L181" s="770"/>
      <c r="M181" s="771"/>
      <c r="N181" s="770"/>
      <c r="O181" s="771"/>
      <c r="P181" s="770"/>
      <c r="Q181" s="771"/>
      <c r="R181" s="770"/>
      <c r="S181" s="771"/>
      <c r="T181" s="290"/>
      <c r="U181" s="74">
        <f t="shared" si="26"/>
        <v>0</v>
      </c>
      <c r="V181" s="471">
        <v>5</v>
      </c>
      <c r="W181" s="93">
        <f t="shared" si="27"/>
        <v>0</v>
      </c>
      <c r="X181" s="377"/>
      <c r="Y181" s="378"/>
      <c r="Z181" s="352" t="s">
        <v>1075</v>
      </c>
      <c r="CB181" s="5"/>
      <c r="CC181" s="5"/>
      <c r="CD181" s="5"/>
      <c r="CE181" s="5"/>
      <c r="CF181" s="5"/>
      <c r="CG181" s="5"/>
      <c r="CH181" s="5"/>
    </row>
    <row r="182" spans="1:86" ht="27.95" customHeight="1" x14ac:dyDescent="0.2">
      <c r="A182" s="485"/>
      <c r="B182" s="322" t="s">
        <v>42</v>
      </c>
      <c r="C182" s="165" t="s">
        <v>43</v>
      </c>
      <c r="D182" s="770"/>
      <c r="E182" s="771"/>
      <c r="F182" s="770"/>
      <c r="G182" s="771"/>
      <c r="H182" s="770"/>
      <c r="I182" s="771"/>
      <c r="J182" s="770"/>
      <c r="K182" s="771"/>
      <c r="L182" s="770"/>
      <c r="M182" s="771"/>
      <c r="N182" s="770"/>
      <c r="O182" s="771"/>
      <c r="P182" s="770"/>
      <c r="Q182" s="771"/>
      <c r="R182" s="770"/>
      <c r="S182" s="771"/>
      <c r="T182" s="290"/>
      <c r="U182" s="74">
        <f t="shared" si="26"/>
        <v>0</v>
      </c>
      <c r="V182" s="471">
        <v>5</v>
      </c>
      <c r="W182" s="93">
        <f t="shared" si="27"/>
        <v>0</v>
      </c>
      <c r="X182" s="377"/>
      <c r="Y182" s="378"/>
      <c r="Z182" s="352" t="s">
        <v>1075</v>
      </c>
      <c r="CB182" s="5"/>
      <c r="CC182" s="5"/>
      <c r="CD182" s="5"/>
      <c r="CE182" s="5"/>
      <c r="CF182" s="5"/>
      <c r="CG182" s="5"/>
      <c r="CH182" s="5"/>
    </row>
    <row r="183" spans="1:86" ht="45" customHeight="1" x14ac:dyDescent="0.2">
      <c r="A183" s="485"/>
      <c r="B183" s="322" t="s">
        <v>376</v>
      </c>
      <c r="C183" s="141" t="s">
        <v>93</v>
      </c>
      <c r="D183" s="770"/>
      <c r="E183" s="771"/>
      <c r="F183" s="770"/>
      <c r="G183" s="771"/>
      <c r="H183" s="770"/>
      <c r="I183" s="771"/>
      <c r="J183" s="770"/>
      <c r="K183" s="771"/>
      <c r="L183" s="770"/>
      <c r="M183" s="771"/>
      <c r="N183" s="770"/>
      <c r="O183" s="771"/>
      <c r="P183" s="770"/>
      <c r="Q183" s="771"/>
      <c r="R183" s="770"/>
      <c r="S183" s="771"/>
      <c r="T183" s="290"/>
      <c r="U183" s="74">
        <f t="shared" si="26"/>
        <v>0</v>
      </c>
      <c r="V183" s="471">
        <v>10</v>
      </c>
      <c r="W183" s="93">
        <f t="shared" si="27"/>
        <v>0</v>
      </c>
      <c r="X183" s="377"/>
      <c r="Y183" s="378"/>
      <c r="Z183" s="352" t="s">
        <v>1075</v>
      </c>
      <c r="CB183" s="5"/>
      <c r="CC183" s="5"/>
      <c r="CD183" s="5"/>
      <c r="CE183" s="5"/>
      <c r="CF183" s="5"/>
      <c r="CG183" s="5"/>
      <c r="CH183" s="5"/>
    </row>
    <row r="184" spans="1:86" ht="45" customHeight="1" x14ac:dyDescent="0.2">
      <c r="A184" s="485"/>
      <c r="B184" s="322" t="s">
        <v>247</v>
      </c>
      <c r="C184" s="141" t="s">
        <v>612</v>
      </c>
      <c r="D184" s="770"/>
      <c r="E184" s="771"/>
      <c r="F184" s="770"/>
      <c r="G184" s="771"/>
      <c r="H184" s="770"/>
      <c r="I184" s="771"/>
      <c r="J184" s="770"/>
      <c r="K184" s="771"/>
      <c r="L184" s="770"/>
      <c r="M184" s="771"/>
      <c r="N184" s="770"/>
      <c r="O184" s="771"/>
      <c r="P184" s="770"/>
      <c r="Q184" s="771"/>
      <c r="R184" s="770"/>
      <c r="S184" s="771"/>
      <c r="T184" s="290"/>
      <c r="U184" s="74">
        <f t="shared" si="26"/>
        <v>0</v>
      </c>
      <c r="V184" s="471">
        <v>20</v>
      </c>
      <c r="W184" s="93">
        <f t="shared" si="27"/>
        <v>0</v>
      </c>
      <c r="X184" s="377"/>
      <c r="Y184" s="378"/>
      <c r="Z184" s="352" t="s">
        <v>1075</v>
      </c>
      <c r="CB184" s="5"/>
      <c r="CC184" s="5"/>
      <c r="CD184" s="5"/>
      <c r="CE184" s="5"/>
      <c r="CF184" s="5"/>
      <c r="CG184" s="5"/>
      <c r="CH184" s="5"/>
    </row>
    <row r="185" spans="1:86" ht="27.95" customHeight="1" x14ac:dyDescent="0.2">
      <c r="A185" s="485"/>
      <c r="B185" s="335" t="s">
        <v>185</v>
      </c>
      <c r="C185" s="141" t="s">
        <v>186</v>
      </c>
      <c r="D185" s="770"/>
      <c r="E185" s="771"/>
      <c r="F185" s="770"/>
      <c r="G185" s="771"/>
      <c r="H185" s="770"/>
      <c r="I185" s="771"/>
      <c r="J185" s="770"/>
      <c r="K185" s="771"/>
      <c r="L185" s="770"/>
      <c r="M185" s="771"/>
      <c r="N185" s="770"/>
      <c r="O185" s="771"/>
      <c r="P185" s="770"/>
      <c r="Q185" s="771"/>
      <c r="R185" s="770"/>
      <c r="S185" s="771"/>
      <c r="T185" s="290"/>
      <c r="U185" s="74">
        <f t="shared" si="26"/>
        <v>0</v>
      </c>
      <c r="V185" s="471">
        <v>10</v>
      </c>
      <c r="W185" s="93">
        <f t="shared" si="27"/>
        <v>0</v>
      </c>
      <c r="X185" s="377"/>
      <c r="Y185" s="378"/>
      <c r="Z185" s="352" t="s">
        <v>1075</v>
      </c>
      <c r="CB185" s="5"/>
      <c r="CC185" s="5"/>
      <c r="CD185" s="5"/>
      <c r="CE185" s="5"/>
      <c r="CF185" s="5"/>
      <c r="CG185" s="5"/>
      <c r="CH185" s="5"/>
    </row>
    <row r="186" spans="1:86" ht="27.95" customHeight="1" x14ac:dyDescent="0.2">
      <c r="A186" s="485"/>
      <c r="B186" s="335" t="s">
        <v>187</v>
      </c>
      <c r="C186" s="141" t="s">
        <v>552</v>
      </c>
      <c r="D186" s="770"/>
      <c r="E186" s="771"/>
      <c r="F186" s="770"/>
      <c r="G186" s="771"/>
      <c r="H186" s="770"/>
      <c r="I186" s="771"/>
      <c r="J186" s="770"/>
      <c r="K186" s="771"/>
      <c r="L186" s="770"/>
      <c r="M186" s="771"/>
      <c r="N186" s="770"/>
      <c r="O186" s="771"/>
      <c r="P186" s="770"/>
      <c r="Q186" s="771"/>
      <c r="R186" s="770"/>
      <c r="S186" s="771"/>
      <c r="T186" s="290"/>
      <c r="U186" s="74">
        <f t="shared" si="26"/>
        <v>0</v>
      </c>
      <c r="V186" s="471">
        <v>10</v>
      </c>
      <c r="W186" s="93">
        <f t="shared" si="27"/>
        <v>0</v>
      </c>
      <c r="X186" s="377"/>
      <c r="Y186" s="378"/>
      <c r="Z186" s="352" t="s">
        <v>1075</v>
      </c>
      <c r="CB186" s="5"/>
      <c r="CC186" s="5"/>
      <c r="CD186" s="5"/>
      <c r="CE186" s="5"/>
      <c r="CF186" s="5"/>
      <c r="CG186" s="5"/>
      <c r="CH186" s="5"/>
    </row>
    <row r="187" spans="1:86" ht="27.95" customHeight="1" x14ac:dyDescent="0.2">
      <c r="A187" s="485"/>
      <c r="B187" s="335" t="s">
        <v>188</v>
      </c>
      <c r="C187" s="141" t="s">
        <v>189</v>
      </c>
      <c r="D187" s="770"/>
      <c r="E187" s="771"/>
      <c r="F187" s="770"/>
      <c r="G187" s="771"/>
      <c r="H187" s="770"/>
      <c r="I187" s="771"/>
      <c r="J187" s="770"/>
      <c r="K187" s="771"/>
      <c r="L187" s="770"/>
      <c r="M187" s="771"/>
      <c r="N187" s="770"/>
      <c r="O187" s="771"/>
      <c r="P187" s="770"/>
      <c r="Q187" s="771"/>
      <c r="R187" s="770"/>
      <c r="S187" s="771"/>
      <c r="T187" s="290"/>
      <c r="U187" s="74">
        <f t="shared" si="26"/>
        <v>0</v>
      </c>
      <c r="V187" s="471">
        <v>10</v>
      </c>
      <c r="W187" s="93">
        <f t="shared" si="27"/>
        <v>0</v>
      </c>
      <c r="X187" s="377"/>
      <c r="Y187" s="378"/>
      <c r="Z187" s="352"/>
      <c r="CB187" s="5"/>
      <c r="CC187" s="5"/>
      <c r="CD187" s="5"/>
      <c r="CE187" s="5"/>
      <c r="CF187" s="5"/>
      <c r="CG187" s="5"/>
      <c r="CH187" s="5"/>
    </row>
    <row r="188" spans="1:86" ht="27.75" customHeight="1" thickBot="1" x14ac:dyDescent="0.25">
      <c r="A188" s="485"/>
      <c r="B188" s="322" t="s">
        <v>94</v>
      </c>
      <c r="C188" s="141" t="s">
        <v>95</v>
      </c>
      <c r="D188" s="770"/>
      <c r="E188" s="771"/>
      <c r="F188" s="770"/>
      <c r="G188" s="771"/>
      <c r="H188" s="770"/>
      <c r="I188" s="771"/>
      <c r="J188" s="770"/>
      <c r="K188" s="771"/>
      <c r="L188" s="770"/>
      <c r="M188" s="771"/>
      <c r="N188" s="770"/>
      <c r="O188" s="771"/>
      <c r="P188" s="770"/>
      <c r="Q188" s="771"/>
      <c r="R188" s="770"/>
      <c r="S188" s="771"/>
      <c r="T188" s="290"/>
      <c r="U188" s="74">
        <f t="shared" si="26"/>
        <v>0</v>
      </c>
      <c r="V188" s="486">
        <v>15</v>
      </c>
      <c r="W188" s="93">
        <f t="shared" si="27"/>
        <v>0</v>
      </c>
      <c r="X188" s="377"/>
      <c r="Y188" s="378"/>
      <c r="Z188" s="352" t="s">
        <v>1075</v>
      </c>
      <c r="CB188" s="5"/>
      <c r="CC188" s="5"/>
      <c r="CD188" s="5"/>
      <c r="CE188" s="5"/>
      <c r="CF188" s="5"/>
      <c r="CG188" s="5"/>
      <c r="CH188" s="5"/>
    </row>
    <row r="189" spans="1:86" ht="21" customHeight="1" thickTop="1" thickBot="1" x14ac:dyDescent="0.25">
      <c r="A189" s="485"/>
      <c r="B189" s="123"/>
      <c r="C189" s="173"/>
      <c r="D189" s="782"/>
      <c r="E189" s="783"/>
      <c r="F189" s="783"/>
      <c r="G189" s="783"/>
      <c r="H189" s="783"/>
      <c r="I189" s="783"/>
      <c r="J189" s="783"/>
      <c r="K189" s="783"/>
      <c r="L189" s="783"/>
      <c r="M189" s="783"/>
      <c r="N189" s="783"/>
      <c r="O189" s="783"/>
      <c r="P189" s="783"/>
      <c r="Q189" s="783"/>
      <c r="R189" s="783"/>
      <c r="S189" s="783"/>
      <c r="T189" s="784"/>
      <c r="U189" s="3">
        <f>SUM(U178:U188)</f>
        <v>0</v>
      </c>
      <c r="V189" s="472">
        <f>SUM(V178:V188)</f>
        <v>120</v>
      </c>
      <c r="X189" s="380"/>
      <c r="Y189" s="378"/>
      <c r="Z189" s="352"/>
      <c r="CB189" s="5"/>
      <c r="CC189" s="5"/>
      <c r="CD189" s="5"/>
      <c r="CE189" s="5"/>
      <c r="CF189" s="5"/>
      <c r="CG189" s="5"/>
      <c r="CH189" s="5"/>
    </row>
    <row r="190" spans="1:86" ht="21" customHeight="1" thickBot="1" x14ac:dyDescent="0.25">
      <c r="A190" s="485"/>
      <c r="B190" s="124"/>
      <c r="C190" s="185"/>
      <c r="D190" s="785"/>
      <c r="E190" s="841"/>
      <c r="F190" s="1040">
        <v>110</v>
      </c>
      <c r="G190" s="835"/>
      <c r="H190" s="835"/>
      <c r="I190" s="835"/>
      <c r="J190" s="835"/>
      <c r="K190" s="835"/>
      <c r="L190" s="835"/>
      <c r="M190" s="835"/>
      <c r="N190" s="835"/>
      <c r="O190" s="835"/>
      <c r="P190" s="835"/>
      <c r="Q190" s="835"/>
      <c r="R190" s="835"/>
      <c r="S190" s="835"/>
      <c r="T190" s="835"/>
      <c r="U190" s="835"/>
      <c r="V190" s="836"/>
      <c r="X190" s="379"/>
      <c r="Y190" s="378"/>
      <c r="Z190" s="352"/>
      <c r="CB190" s="5"/>
      <c r="CC190" s="5"/>
      <c r="CD190" s="5"/>
      <c r="CE190" s="5"/>
      <c r="CF190" s="5"/>
      <c r="CG190" s="5"/>
      <c r="CH190" s="5"/>
    </row>
    <row r="191" spans="1:86" ht="30" customHeight="1" thickBot="1" x14ac:dyDescent="0.25">
      <c r="A191" s="485"/>
      <c r="B191" s="325" t="s">
        <v>412</v>
      </c>
      <c r="C191" s="267" t="s">
        <v>1126</v>
      </c>
      <c r="D191" s="27" t="s">
        <v>228</v>
      </c>
      <c r="E191" s="37"/>
      <c r="F191" s="38" t="s">
        <v>228</v>
      </c>
      <c r="G191" s="39"/>
      <c r="H191" s="27"/>
      <c r="I191" s="37"/>
      <c r="J191" s="38"/>
      <c r="K191" s="39"/>
      <c r="L191" s="27" t="s">
        <v>228</v>
      </c>
      <c r="M191" s="37"/>
      <c r="N191" s="38" t="s">
        <v>228</v>
      </c>
      <c r="O191" s="39"/>
      <c r="P191" s="27"/>
      <c r="Q191" s="31"/>
      <c r="R191" s="32"/>
      <c r="S191" s="33"/>
      <c r="T191" s="34"/>
      <c r="U191" s="50"/>
      <c r="V191" s="476"/>
      <c r="Z191" s="352"/>
    </row>
    <row r="192" spans="1:86" s="393" customFormat="1" ht="27.95" customHeight="1" x14ac:dyDescent="0.2">
      <c r="A192" s="485"/>
      <c r="B192" s="312" t="s">
        <v>446</v>
      </c>
      <c r="C192" s="282" t="s">
        <v>1171</v>
      </c>
      <c r="D192" s="794"/>
      <c r="E192" s="795"/>
      <c r="F192" s="794"/>
      <c r="G192" s="795"/>
      <c r="H192" s="794"/>
      <c r="I192" s="795"/>
      <c r="J192" s="794"/>
      <c r="K192" s="795"/>
      <c r="L192" s="794"/>
      <c r="M192" s="795"/>
      <c r="N192" s="794"/>
      <c r="O192" s="795"/>
      <c r="P192" s="794"/>
      <c r="Q192" s="795"/>
      <c r="R192" s="794"/>
      <c r="S192" s="795"/>
      <c r="T192" s="120"/>
      <c r="U192" s="77">
        <f>IF(OR(D192="s",F192="s",H192="s",J192="s",L192="s",N192="s",P192="s",R192="s"), 0, IF(OR(D192="a",F192="a",H192="a",J192="a",L192="a",N192="a",P192="a",R192="a",T192="NA"),V192,0))</f>
        <v>0</v>
      </c>
      <c r="V192" s="473">
        <v>10</v>
      </c>
      <c r="W192" s="93">
        <f>IF((COUNTIF(D192:S192,"a")+COUNTIF(D192:S192,"s"))&gt;0,IF((COUNTIF(D193:S193,"a")+COUNTIF(D193:S193,"s"))&gt;0,0,COUNTIF(D192:S192,"a")+COUNTIF(D192:S192,"s")+COUNTIF(T192,"NA")), COUNTIF(D192:S192,"a")+COUNTIF(D192:S192,"s")+COUNTIF(T192,"NA"))</f>
        <v>0</v>
      </c>
      <c r="X192" s="301"/>
      <c r="Y192" s="30"/>
      <c r="Z192" s="352"/>
      <c r="AA192" s="30"/>
      <c r="AB192" s="30"/>
      <c r="AC192" s="30"/>
      <c r="AD192" s="30"/>
      <c r="AE192" s="30"/>
      <c r="AF192" s="30"/>
      <c r="AG192" s="30"/>
      <c r="AH192" s="30"/>
      <c r="AI192" s="30"/>
      <c r="AJ192" s="30"/>
      <c r="AK192" s="30"/>
      <c r="AL192" s="30"/>
      <c r="AM192" s="30"/>
      <c r="AN192" s="30"/>
      <c r="AO192" s="30"/>
      <c r="AP192" s="30"/>
      <c r="AQ192" s="30"/>
      <c r="AR192" s="30"/>
      <c r="AS192" s="30"/>
      <c r="AT192" s="30"/>
      <c r="AU192" s="392"/>
      <c r="AV192" s="392"/>
      <c r="AW192" s="392"/>
      <c r="AX192" s="392"/>
      <c r="AY192" s="392"/>
      <c r="AZ192" s="392"/>
      <c r="BA192" s="392"/>
      <c r="BB192" s="392"/>
      <c r="BC192" s="392"/>
      <c r="BD192" s="392"/>
      <c r="BE192" s="392"/>
      <c r="BF192" s="392"/>
      <c r="BG192" s="392"/>
      <c r="BH192" s="392"/>
      <c r="BI192" s="392"/>
      <c r="BJ192" s="392"/>
      <c r="BK192" s="392"/>
      <c r="BL192" s="392"/>
      <c r="BM192" s="392"/>
      <c r="BN192" s="392"/>
      <c r="BO192" s="392"/>
      <c r="BP192" s="392"/>
      <c r="BQ192" s="392"/>
      <c r="BR192" s="392"/>
      <c r="BS192" s="392"/>
      <c r="BT192" s="392"/>
      <c r="BU192" s="392"/>
      <c r="BV192" s="392"/>
      <c r="BW192" s="392"/>
      <c r="BX192" s="392"/>
      <c r="BY192" s="392"/>
      <c r="BZ192" s="392"/>
      <c r="CA192" s="392"/>
      <c r="CB192" s="392"/>
      <c r="CC192" s="392"/>
      <c r="CD192" s="392"/>
      <c r="CE192" s="392"/>
      <c r="CF192" s="392"/>
      <c r="CG192" s="392"/>
      <c r="CH192" s="392"/>
    </row>
    <row r="193" spans="1:86" ht="88.5" customHeight="1" x14ac:dyDescent="0.2">
      <c r="A193" s="485"/>
      <c r="B193" s="322" t="s">
        <v>411</v>
      </c>
      <c r="C193" s="283" t="s">
        <v>217</v>
      </c>
      <c r="D193" s="770"/>
      <c r="E193" s="771"/>
      <c r="F193" s="770"/>
      <c r="G193" s="771"/>
      <c r="H193" s="770"/>
      <c r="I193" s="771"/>
      <c r="J193" s="770"/>
      <c r="K193" s="771"/>
      <c r="L193" s="770"/>
      <c r="M193" s="771"/>
      <c r="N193" s="770"/>
      <c r="O193" s="771"/>
      <c r="P193" s="770"/>
      <c r="Q193" s="771"/>
      <c r="R193" s="770"/>
      <c r="S193" s="771"/>
      <c r="T193" s="119"/>
      <c r="U193" s="116">
        <f>IF(OR(D193="s",F193="s",H193="s",J193="s",L193="s",N193="s",P193="s",R193="s"), 0, IF(OR(D193="a",F193="a",H193="a",J193="a",L193="a",N193="a",P193="a",R193="a"),V193,0))</f>
        <v>0</v>
      </c>
      <c r="V193" s="471">
        <v>10</v>
      </c>
      <c r="W193" s="93">
        <f>IF((COUNTIF(D193:S193,"a")+COUNTIF(D193:S193,"s"))&gt;0,IF((COUNTIF(D192:S192,"a")+COUNTIF(D192:S192,"s"))&gt;0,0,COUNTIF(D193:S193,"a")+COUNTIF(D193:S193,"s")+COUNTIF(T193,"NA")), COUNTIF(D193:S193,"a")+COUNTIF(D193:S193,"s")+COUNTIF(T193,"NA"))</f>
        <v>0</v>
      </c>
      <c r="X193" s="301"/>
      <c r="Z193" s="352" t="s">
        <v>1075</v>
      </c>
    </row>
    <row r="194" spans="1:86" ht="20.25" customHeight="1" x14ac:dyDescent="0.2">
      <c r="A194" s="485"/>
      <c r="B194" s="323"/>
      <c r="C194" s="255"/>
      <c r="D194" s="804"/>
      <c r="E194" s="805"/>
      <c r="F194" s="806"/>
      <c r="G194" s="806"/>
      <c r="H194" s="806"/>
      <c r="I194" s="806"/>
      <c r="J194" s="806"/>
      <c r="K194" s="806"/>
      <c r="L194" s="806"/>
      <c r="M194" s="806"/>
      <c r="N194" s="806"/>
      <c r="O194" s="806"/>
      <c r="P194" s="806"/>
      <c r="Q194" s="806"/>
      <c r="R194" s="806"/>
      <c r="S194" s="806"/>
      <c r="T194" s="806"/>
      <c r="U194" s="806"/>
      <c r="V194" s="807"/>
      <c r="Z194" s="352"/>
    </row>
    <row r="195" spans="1:86" ht="45" customHeight="1" x14ac:dyDescent="0.2">
      <c r="A195" s="485"/>
      <c r="B195" s="322" t="s">
        <v>447</v>
      </c>
      <c r="C195" s="284" t="s">
        <v>962</v>
      </c>
      <c r="D195" s="770"/>
      <c r="E195" s="771"/>
      <c r="F195" s="770"/>
      <c r="G195" s="771"/>
      <c r="H195" s="770"/>
      <c r="I195" s="771"/>
      <c r="J195" s="770"/>
      <c r="K195" s="771"/>
      <c r="L195" s="770"/>
      <c r="M195" s="771"/>
      <c r="N195" s="770"/>
      <c r="O195" s="771"/>
      <c r="P195" s="770"/>
      <c r="Q195" s="771"/>
      <c r="R195" s="770"/>
      <c r="S195" s="771"/>
      <c r="T195" s="118" t="str">
        <f>IF($T$192="na","na","")</f>
        <v/>
      </c>
      <c r="U195" s="74">
        <f>IF(OR(D195="s",F195="s",H195="s",J195="s",L195="s",N195="s",P195="s",R195="s"), 0, IF(OR(D195="a",F195="a",H195="a",J195="a",L195="a",N195="a",P195="a",R195="a",T195="NA"),V195,0))</f>
        <v>0</v>
      </c>
      <c r="V195" s="471">
        <v>10</v>
      </c>
      <c r="W195" s="93">
        <f>COUNTIF(D195:S195,"a")+COUNTIF(D195:S195,"s")+COUNTIF(T195,"NA")</f>
        <v>0</v>
      </c>
      <c r="X195" s="301"/>
      <c r="Z195" s="352" t="s">
        <v>1075</v>
      </c>
    </row>
    <row r="196" spans="1:86" ht="88.5" customHeight="1" thickBot="1" x14ac:dyDescent="0.25">
      <c r="A196" s="485"/>
      <c r="B196" s="322" t="s">
        <v>448</v>
      </c>
      <c r="C196" s="284" t="s">
        <v>99</v>
      </c>
      <c r="D196" s="797"/>
      <c r="E196" s="798"/>
      <c r="F196" s="797"/>
      <c r="G196" s="798"/>
      <c r="H196" s="797"/>
      <c r="I196" s="798"/>
      <c r="J196" s="797"/>
      <c r="K196" s="798"/>
      <c r="L196" s="797"/>
      <c r="M196" s="798"/>
      <c r="N196" s="797"/>
      <c r="O196" s="798"/>
      <c r="P196" s="797"/>
      <c r="Q196" s="798"/>
      <c r="R196" s="797"/>
      <c r="S196" s="798"/>
      <c r="T196" s="121" t="str">
        <f>IF($T$192="na","na","")</f>
        <v/>
      </c>
      <c r="U196" s="74">
        <f>IF(OR(D196="s",F196="s",H196="s",J196="s",L196="s",N196="s",P196="s",R196="s"), 0, IF(OR(D196="a",F196="a",H196="a",J196="a",L196="a",N196="a",P196="a",R196="a",T196="NA"),V196,0))</f>
        <v>0</v>
      </c>
      <c r="V196" s="474">
        <v>10</v>
      </c>
      <c r="W196" s="93">
        <f>COUNTIF(D196:S196,"a")+COUNTIF(D196:S196,"s")+COUNTIF(T196,"NA")</f>
        <v>0</v>
      </c>
      <c r="X196" s="301"/>
      <c r="Z196" s="352" t="s">
        <v>1075</v>
      </c>
    </row>
    <row r="197" spans="1:86" ht="21" customHeight="1" thickTop="1" thickBot="1" x14ac:dyDescent="0.25">
      <c r="A197" s="485"/>
      <c r="B197" s="88"/>
      <c r="C197" s="175"/>
      <c r="D197" s="782" t="s">
        <v>229</v>
      </c>
      <c r="E197" s="783"/>
      <c r="F197" s="783"/>
      <c r="G197" s="783"/>
      <c r="H197" s="783"/>
      <c r="I197" s="783"/>
      <c r="J197" s="783"/>
      <c r="K197" s="783"/>
      <c r="L197" s="783"/>
      <c r="M197" s="783"/>
      <c r="N197" s="783"/>
      <c r="O197" s="783"/>
      <c r="P197" s="783"/>
      <c r="Q197" s="783"/>
      <c r="R197" s="783"/>
      <c r="S197" s="783"/>
      <c r="T197" s="784"/>
      <c r="U197" s="3">
        <f>SUM(U192:U196)</f>
        <v>0</v>
      </c>
      <c r="V197" s="472">
        <f>30</f>
        <v>30</v>
      </c>
      <c r="X197" s="296"/>
      <c r="Z197" s="352"/>
    </row>
    <row r="198" spans="1:86" ht="21" customHeight="1" thickBot="1" x14ac:dyDescent="0.25">
      <c r="A198" s="464"/>
      <c r="B198" s="125"/>
      <c r="C198" s="397"/>
      <c r="D198" s="971"/>
      <c r="E198" s="786"/>
      <c r="F198" s="1041">
        <v>30</v>
      </c>
      <c r="G198" s="792"/>
      <c r="H198" s="792"/>
      <c r="I198" s="792"/>
      <c r="J198" s="792"/>
      <c r="K198" s="792"/>
      <c r="L198" s="792"/>
      <c r="M198" s="792"/>
      <c r="N198" s="792"/>
      <c r="O198" s="792"/>
      <c r="P198" s="792"/>
      <c r="Q198" s="792"/>
      <c r="R198" s="792"/>
      <c r="S198" s="792"/>
      <c r="T198" s="792"/>
      <c r="U198" s="792"/>
      <c r="V198" s="793"/>
      <c r="Z198" s="352"/>
    </row>
    <row r="199" spans="1:86" ht="30" customHeight="1" thickBot="1" x14ac:dyDescent="0.25">
      <c r="A199" s="463"/>
      <c r="B199" s="319" t="s">
        <v>96</v>
      </c>
      <c r="C199" s="254" t="s">
        <v>97</v>
      </c>
      <c r="D199" s="596" t="s">
        <v>228</v>
      </c>
      <c r="E199" s="258"/>
      <c r="F199" s="596" t="s">
        <v>228</v>
      </c>
      <c r="G199" s="110"/>
      <c r="H199" s="596"/>
      <c r="I199" s="597"/>
      <c r="J199" s="396"/>
      <c r="K199" s="110"/>
      <c r="L199" s="596"/>
      <c r="M199" s="597"/>
      <c r="N199" s="396"/>
      <c r="O199" s="110"/>
      <c r="P199" s="596"/>
      <c r="Q199" s="597"/>
      <c r="R199" s="261"/>
      <c r="S199" s="259"/>
      <c r="T199" s="419"/>
      <c r="U199" s="422"/>
      <c r="V199" s="478"/>
      <c r="X199" s="379"/>
      <c r="Y199" s="378"/>
      <c r="Z199" s="352"/>
      <c r="CB199" s="5"/>
      <c r="CC199" s="5"/>
      <c r="CD199" s="5"/>
      <c r="CE199" s="5"/>
      <c r="CF199" s="5"/>
      <c r="CG199" s="5"/>
      <c r="CH199" s="5"/>
    </row>
    <row r="200" spans="1:86" ht="45" customHeight="1" x14ac:dyDescent="0.2">
      <c r="A200" s="485"/>
      <c r="B200" s="322" t="s">
        <v>98</v>
      </c>
      <c r="C200" s="262" t="s">
        <v>513</v>
      </c>
      <c r="D200" s="770"/>
      <c r="E200" s="771"/>
      <c r="F200" s="770"/>
      <c r="G200" s="771"/>
      <c r="H200" s="770"/>
      <c r="I200" s="771"/>
      <c r="J200" s="770"/>
      <c r="K200" s="771"/>
      <c r="L200" s="770"/>
      <c r="M200" s="771"/>
      <c r="N200" s="770"/>
      <c r="O200" s="771"/>
      <c r="P200" s="770"/>
      <c r="Q200" s="771"/>
      <c r="R200" s="770"/>
      <c r="S200" s="771"/>
      <c r="T200" s="290"/>
      <c r="U200" s="74">
        <f>IF(OR(D200="s",F200="s",H200="s",J200="s",L200="s",N200="s",P200="s",R200="s"), 0, IF(OR(D200="a",F200="a",H200="a",J200="a",L200="a",N200="a",P200="a",R200="a"),V200,0))</f>
        <v>0</v>
      </c>
      <c r="V200" s="502">
        <v>20</v>
      </c>
      <c r="W200" s="93">
        <f>COUNTIF(D200:S200,"a")+COUNTIF(D200:S200,"s")</f>
        <v>0</v>
      </c>
      <c r="X200" s="377"/>
      <c r="Y200" s="378"/>
      <c r="Z200" s="352" t="s">
        <v>1075</v>
      </c>
      <c r="CB200" s="5"/>
      <c r="CC200" s="5"/>
      <c r="CD200" s="5"/>
      <c r="CE200" s="5"/>
      <c r="CF200" s="5"/>
      <c r="CG200" s="5"/>
      <c r="CH200" s="5"/>
    </row>
    <row r="201" spans="1:86" ht="45" customHeight="1" thickBot="1" x14ac:dyDescent="0.25">
      <c r="A201" s="485"/>
      <c r="B201" s="322" t="s">
        <v>514</v>
      </c>
      <c r="C201" s="282" t="s">
        <v>515</v>
      </c>
      <c r="D201" s="770"/>
      <c r="E201" s="771"/>
      <c r="F201" s="770"/>
      <c r="G201" s="771"/>
      <c r="H201" s="770"/>
      <c r="I201" s="771"/>
      <c r="J201" s="770"/>
      <c r="K201" s="771"/>
      <c r="L201" s="770"/>
      <c r="M201" s="771"/>
      <c r="N201" s="770"/>
      <c r="O201" s="771"/>
      <c r="P201" s="770"/>
      <c r="Q201" s="771"/>
      <c r="R201" s="770"/>
      <c r="S201" s="771"/>
      <c r="T201" s="290"/>
      <c r="U201" s="74">
        <f>IF(OR(D201="s",F201="s",H201="s",J201="s",L201="s",N201="s",P201="s",R201="s"), 0, IF(OR(D201="a",F201="a",H201="a",J201="a",L201="a",N201="a",P201="a",R201="a"),V201,0))</f>
        <v>0</v>
      </c>
      <c r="V201" s="501">
        <v>10</v>
      </c>
      <c r="W201" s="93">
        <f>COUNTIF(D201:S201,"a")+COUNTIF(D201:S201,"s")</f>
        <v>0</v>
      </c>
      <c r="X201" s="377"/>
      <c r="Y201" s="378"/>
      <c r="Z201" s="352" t="s">
        <v>1075</v>
      </c>
      <c r="CB201" s="5"/>
      <c r="CC201" s="5"/>
      <c r="CD201" s="5"/>
      <c r="CE201" s="5"/>
      <c r="CF201" s="5"/>
      <c r="CG201" s="5"/>
      <c r="CH201" s="5"/>
    </row>
    <row r="202" spans="1:86" ht="21" customHeight="1" thickTop="1" thickBot="1" x14ac:dyDescent="0.25">
      <c r="A202" s="485"/>
      <c r="B202" s="122"/>
      <c r="C202" s="173"/>
      <c r="D202" s="782"/>
      <c r="E202" s="783"/>
      <c r="F202" s="783"/>
      <c r="G202" s="783"/>
      <c r="H202" s="783"/>
      <c r="I202" s="783"/>
      <c r="J202" s="783"/>
      <c r="K202" s="783"/>
      <c r="L202" s="783"/>
      <c r="M202" s="783"/>
      <c r="N202" s="783"/>
      <c r="O202" s="783"/>
      <c r="P202" s="783"/>
      <c r="Q202" s="783"/>
      <c r="R202" s="783"/>
      <c r="S202" s="783"/>
      <c r="T202" s="784"/>
      <c r="U202" s="3">
        <f>SUM(U200:U201)</f>
        <v>0</v>
      </c>
      <c r="V202" s="472">
        <f>SUM(V200:V201)</f>
        <v>30</v>
      </c>
      <c r="X202" s="380"/>
      <c r="Y202" s="378"/>
      <c r="Z202" s="352"/>
      <c r="CB202" s="5"/>
      <c r="CC202" s="5"/>
      <c r="CD202" s="5"/>
      <c r="CE202" s="5"/>
      <c r="CF202" s="5"/>
      <c r="CG202" s="5"/>
      <c r="CH202" s="5"/>
    </row>
    <row r="203" spans="1:86" ht="21" customHeight="1" thickBot="1" x14ac:dyDescent="0.25">
      <c r="A203" s="485"/>
      <c r="B203" s="124"/>
      <c r="C203" s="185"/>
      <c r="D203" s="846"/>
      <c r="E203" s="853"/>
      <c r="F203" s="1064">
        <v>30</v>
      </c>
      <c r="G203" s="1065"/>
      <c r="H203" s="1065"/>
      <c r="I203" s="1065"/>
      <c r="J203" s="1065"/>
      <c r="K203" s="1065"/>
      <c r="L203" s="1065"/>
      <c r="M203" s="1065"/>
      <c r="N203" s="1065"/>
      <c r="O203" s="1065"/>
      <c r="P203" s="1065"/>
      <c r="Q203" s="1065"/>
      <c r="R203" s="1065"/>
      <c r="S203" s="1065"/>
      <c r="T203" s="1065"/>
      <c r="U203" s="1065"/>
      <c r="V203" s="1066"/>
      <c r="X203" s="379"/>
      <c r="Y203" s="378"/>
      <c r="Z203" s="352"/>
      <c r="CB203" s="5"/>
      <c r="CC203" s="5"/>
      <c r="CD203" s="5"/>
      <c r="CE203" s="5"/>
      <c r="CF203" s="5"/>
      <c r="CG203" s="5"/>
      <c r="CH203" s="5"/>
    </row>
    <row r="204" spans="1:86" ht="30" customHeight="1" thickBot="1" x14ac:dyDescent="0.25">
      <c r="A204" s="485"/>
      <c r="B204" s="390">
        <v>4400</v>
      </c>
      <c r="C204" s="157" t="s">
        <v>1001</v>
      </c>
      <c r="D204" s="27"/>
      <c r="E204" s="31"/>
      <c r="F204" s="27" t="s">
        <v>228</v>
      </c>
      <c r="G204" s="39"/>
      <c r="H204" s="27"/>
      <c r="I204" s="37"/>
      <c r="J204" s="38"/>
      <c r="K204" s="39"/>
      <c r="L204" s="27"/>
      <c r="M204" s="37"/>
      <c r="N204" s="38"/>
      <c r="O204" s="39"/>
      <c r="P204" s="27"/>
      <c r="Q204" s="37"/>
      <c r="R204" s="32"/>
      <c r="S204" s="33"/>
      <c r="T204" s="34"/>
      <c r="U204" s="36"/>
      <c r="V204" s="468"/>
      <c r="X204" s="379"/>
      <c r="Y204" s="378"/>
      <c r="Z204" s="352"/>
      <c r="CB204" s="5"/>
      <c r="CC204" s="5"/>
      <c r="CD204" s="5"/>
      <c r="CE204" s="5"/>
      <c r="CF204" s="5"/>
      <c r="CG204" s="5"/>
      <c r="CH204" s="5"/>
    </row>
    <row r="205" spans="1:86" ht="27.95" customHeight="1" x14ac:dyDescent="0.2">
      <c r="A205" s="485"/>
      <c r="B205" s="318" t="s">
        <v>1181</v>
      </c>
      <c r="C205" s="143" t="s">
        <v>374</v>
      </c>
      <c r="D205" s="794"/>
      <c r="E205" s="795"/>
      <c r="F205" s="794"/>
      <c r="G205" s="795"/>
      <c r="H205" s="794"/>
      <c r="I205" s="795"/>
      <c r="J205" s="794"/>
      <c r="K205" s="795"/>
      <c r="L205" s="794"/>
      <c r="M205" s="795"/>
      <c r="N205" s="794"/>
      <c r="O205" s="795"/>
      <c r="P205" s="794"/>
      <c r="Q205" s="795"/>
      <c r="R205" s="794"/>
      <c r="S205" s="795"/>
      <c r="T205" s="289"/>
      <c r="U205" s="77">
        <f>IF(OR(D205="s",F205="s",H205="s",J205="s",L205="s",N205="s",P205="s",R205="s"), 0, IF(OR(D205="a",F205="a",H205="a",J205="a",L205="a",N205="a",P205="a",R205="a"),V205,0))</f>
        <v>0</v>
      </c>
      <c r="V205" s="473">
        <v>20</v>
      </c>
      <c r="W205" s="93">
        <f>COUNTIF(D205:S205,"a")+COUNTIF(D205:S205,"s")</f>
        <v>0</v>
      </c>
      <c r="X205" s="377"/>
      <c r="Y205" s="378"/>
      <c r="Z205" s="352"/>
      <c r="CB205" s="5"/>
      <c r="CC205" s="5"/>
      <c r="CD205" s="5"/>
      <c r="CE205" s="5"/>
      <c r="CF205" s="5"/>
      <c r="CG205" s="5"/>
      <c r="CH205" s="5"/>
    </row>
    <row r="206" spans="1:86" ht="27.95" customHeight="1" x14ac:dyDescent="0.2">
      <c r="A206" s="485"/>
      <c r="B206" s="322" t="s">
        <v>1054</v>
      </c>
      <c r="C206" s="158" t="s">
        <v>1055</v>
      </c>
      <c r="D206" s="770"/>
      <c r="E206" s="771"/>
      <c r="F206" s="770"/>
      <c r="G206" s="771"/>
      <c r="H206" s="770"/>
      <c r="I206" s="771"/>
      <c r="J206" s="770"/>
      <c r="K206" s="771"/>
      <c r="L206" s="770"/>
      <c r="M206" s="771"/>
      <c r="N206" s="770"/>
      <c r="O206" s="771"/>
      <c r="P206" s="770"/>
      <c r="Q206" s="771"/>
      <c r="R206" s="770"/>
      <c r="S206" s="771"/>
      <c r="T206" s="290"/>
      <c r="U206" s="74">
        <f>IF(OR(D206="s",F206="s",H206="s",J206="s",L206="s",N206="s",P206="s",R206="s"), 0, IF(OR(D206="a",F206="a",H206="a",J206="a",L206="a",N206="a",P206="a",R206="a"),V206,0))</f>
        <v>0</v>
      </c>
      <c r="V206" s="471">
        <v>10</v>
      </c>
      <c r="W206" s="93">
        <f>COUNTIF(D206:S206,"a")+COUNTIF(D206:S206,"s")</f>
        <v>0</v>
      </c>
      <c r="X206" s="377"/>
      <c r="Y206" s="378"/>
      <c r="Z206" s="352" t="s">
        <v>1075</v>
      </c>
      <c r="CB206" s="5"/>
      <c r="CC206" s="5"/>
      <c r="CD206" s="5"/>
      <c r="CE206" s="5"/>
      <c r="CF206" s="5"/>
      <c r="CG206" s="5"/>
      <c r="CH206" s="5"/>
    </row>
    <row r="207" spans="1:86" ht="27.95" customHeight="1" x14ac:dyDescent="0.2">
      <c r="A207" s="485"/>
      <c r="B207" s="328" t="s">
        <v>1056</v>
      </c>
      <c r="C207" s="158" t="s">
        <v>731</v>
      </c>
      <c r="D207" s="770"/>
      <c r="E207" s="771"/>
      <c r="F207" s="770"/>
      <c r="G207" s="771"/>
      <c r="H207" s="770"/>
      <c r="I207" s="771"/>
      <c r="J207" s="770"/>
      <c r="K207" s="771"/>
      <c r="L207" s="770"/>
      <c r="M207" s="771"/>
      <c r="N207" s="770"/>
      <c r="O207" s="771"/>
      <c r="P207" s="770"/>
      <c r="Q207" s="771"/>
      <c r="R207" s="770"/>
      <c r="S207" s="771"/>
      <c r="T207" s="290"/>
      <c r="U207" s="74">
        <f>IF(OR(D207="s",F207="s",H207="s",J207="s",L207="s",N207="s",P207="s",R207="s"), 0, IF(OR(D207="a",F207="a",H207="a",J207="a",L207="a",N207="a",P207="a",R207="a"),V207,0))</f>
        <v>0</v>
      </c>
      <c r="V207" s="471">
        <v>10</v>
      </c>
      <c r="W207" s="93">
        <f>COUNTIF(D207:S207,"a")+COUNTIF(D207:S207,"s")</f>
        <v>0</v>
      </c>
      <c r="X207" s="377"/>
      <c r="Y207" s="378"/>
      <c r="Z207" s="352" t="s">
        <v>1075</v>
      </c>
      <c r="CB207" s="5"/>
      <c r="CC207" s="5"/>
      <c r="CD207" s="5"/>
      <c r="CE207" s="5"/>
      <c r="CF207" s="5"/>
      <c r="CG207" s="5"/>
      <c r="CH207" s="5"/>
    </row>
    <row r="208" spans="1:86" ht="27.95" customHeight="1" x14ac:dyDescent="0.2">
      <c r="A208" s="485"/>
      <c r="B208" s="328"/>
      <c r="C208" s="817" t="s">
        <v>516</v>
      </c>
      <c r="D208" s="806"/>
      <c r="E208" s="806"/>
      <c r="F208" s="806"/>
      <c r="G208" s="806"/>
      <c r="H208" s="806"/>
      <c r="I208" s="806"/>
      <c r="J208" s="806"/>
      <c r="K208" s="806"/>
      <c r="L208" s="806"/>
      <c r="M208" s="806"/>
      <c r="N208" s="806"/>
      <c r="O208" s="806"/>
      <c r="P208" s="806"/>
      <c r="Q208" s="806"/>
      <c r="R208" s="806"/>
      <c r="S208" s="806"/>
      <c r="T208" s="806"/>
      <c r="U208" s="806"/>
      <c r="V208" s="807"/>
      <c r="X208" s="377"/>
      <c r="Y208" s="378"/>
      <c r="Z208" s="352"/>
      <c r="CB208" s="5"/>
      <c r="CC208" s="5"/>
      <c r="CD208" s="5"/>
      <c r="CE208" s="5"/>
      <c r="CF208" s="5"/>
      <c r="CG208" s="5"/>
      <c r="CH208" s="5"/>
    </row>
    <row r="209" spans="1:86" ht="45" customHeight="1" x14ac:dyDescent="0.2">
      <c r="A209" s="485"/>
      <c r="B209" s="328" t="s">
        <v>517</v>
      </c>
      <c r="C209" s="416" t="s">
        <v>518</v>
      </c>
      <c r="D209" s="770"/>
      <c r="E209" s="771"/>
      <c r="F209" s="770"/>
      <c r="G209" s="771"/>
      <c r="H209" s="770"/>
      <c r="I209" s="771"/>
      <c r="J209" s="770"/>
      <c r="K209" s="771"/>
      <c r="L209" s="770"/>
      <c r="M209" s="771"/>
      <c r="N209" s="770"/>
      <c r="O209" s="771"/>
      <c r="P209" s="770"/>
      <c r="Q209" s="771"/>
      <c r="R209" s="770"/>
      <c r="S209" s="771"/>
      <c r="T209" s="417"/>
      <c r="U209" s="74">
        <f t="shared" ref="U209:U214" si="28">IF(OR(D209="s",F209="s",H209="s",J209="s",L209="s",N209="s",P209="s",R209="s"), 0, IF(OR(D209="a",F209="a",H209="a",J209="a",L209="a",N209="a",P209="a",R209="a"),V209,0))</f>
        <v>0</v>
      </c>
      <c r="V209" s="471">
        <v>20</v>
      </c>
      <c r="W209" s="93">
        <f>COUNTIF(D209:S209,"a")+COUNTIF(D209:S209,"s")+COUNTIF(T209,"na")</f>
        <v>0</v>
      </c>
      <c r="X209" s="377"/>
      <c r="Y209" s="378"/>
      <c r="Z209" s="352" t="s">
        <v>1075</v>
      </c>
      <c r="CB209" s="5"/>
      <c r="CC209" s="5"/>
      <c r="CD209" s="5"/>
      <c r="CE209" s="5"/>
      <c r="CF209" s="5"/>
      <c r="CG209" s="5"/>
      <c r="CH209" s="5"/>
    </row>
    <row r="210" spans="1:86" ht="27.95" customHeight="1" x14ac:dyDescent="0.2">
      <c r="A210" s="485"/>
      <c r="B210" s="328" t="s">
        <v>519</v>
      </c>
      <c r="C210" s="418" t="s">
        <v>359</v>
      </c>
      <c r="D210" s="770"/>
      <c r="E210" s="771"/>
      <c r="F210" s="770"/>
      <c r="G210" s="771"/>
      <c r="H210" s="770"/>
      <c r="I210" s="771"/>
      <c r="J210" s="770"/>
      <c r="K210" s="771"/>
      <c r="L210" s="770"/>
      <c r="M210" s="771"/>
      <c r="N210" s="770"/>
      <c r="O210" s="771"/>
      <c r="P210" s="770"/>
      <c r="Q210" s="771"/>
      <c r="R210" s="770"/>
      <c r="S210" s="771"/>
      <c r="T210" s="417"/>
      <c r="U210" s="74">
        <f t="shared" si="28"/>
        <v>0</v>
      </c>
      <c r="V210" s="471">
        <v>15</v>
      </c>
      <c r="W210" s="93">
        <f>COUNTIF(D210:S210,"a")+COUNTIF(D210:S210,"s")+COUNTIF(T210,"na")</f>
        <v>0</v>
      </c>
      <c r="X210" s="377"/>
      <c r="Y210" s="378"/>
      <c r="Z210" s="352"/>
      <c r="CB210" s="5"/>
      <c r="CC210" s="5"/>
      <c r="CD210" s="5"/>
      <c r="CE210" s="5"/>
      <c r="CF210" s="5"/>
      <c r="CG210" s="5"/>
      <c r="CH210" s="5"/>
    </row>
    <row r="211" spans="1:86" ht="27.95" customHeight="1" x14ac:dyDescent="0.2">
      <c r="A211" s="485"/>
      <c r="B211" s="328" t="s">
        <v>360</v>
      </c>
      <c r="C211" s="275" t="s">
        <v>361</v>
      </c>
      <c r="D211" s="770"/>
      <c r="E211" s="771"/>
      <c r="F211" s="770"/>
      <c r="G211" s="771"/>
      <c r="H211" s="770"/>
      <c r="I211" s="771"/>
      <c r="J211" s="770"/>
      <c r="K211" s="771"/>
      <c r="L211" s="770"/>
      <c r="M211" s="771"/>
      <c r="N211" s="770"/>
      <c r="O211" s="771"/>
      <c r="P211" s="770"/>
      <c r="Q211" s="771"/>
      <c r="R211" s="770"/>
      <c r="S211" s="771"/>
      <c r="T211" s="290"/>
      <c r="U211" s="74">
        <f t="shared" si="28"/>
        <v>0</v>
      </c>
      <c r="V211" s="471">
        <v>15</v>
      </c>
      <c r="W211" s="93">
        <f>COUNTIF(D211:S211,"a")+COUNTIF(D211:S211,"s")</f>
        <v>0</v>
      </c>
      <c r="X211" s="377"/>
      <c r="Y211" s="378"/>
      <c r="Z211" s="352"/>
      <c r="CB211" s="5"/>
      <c r="CC211" s="5"/>
      <c r="CD211" s="5"/>
      <c r="CE211" s="5"/>
      <c r="CF211" s="5"/>
      <c r="CG211" s="5"/>
      <c r="CH211" s="5"/>
    </row>
    <row r="212" spans="1:86" ht="27.95" customHeight="1" x14ac:dyDescent="0.2">
      <c r="A212" s="485"/>
      <c r="B212" s="328" t="s">
        <v>893</v>
      </c>
      <c r="C212" s="275" t="s">
        <v>1754</v>
      </c>
      <c r="D212" s="770"/>
      <c r="E212" s="771"/>
      <c r="F212" s="770"/>
      <c r="G212" s="771"/>
      <c r="H212" s="770"/>
      <c r="I212" s="771"/>
      <c r="J212" s="770"/>
      <c r="K212" s="771"/>
      <c r="L212" s="770"/>
      <c r="M212" s="771"/>
      <c r="N212" s="770"/>
      <c r="O212" s="771"/>
      <c r="P212" s="770"/>
      <c r="Q212" s="771"/>
      <c r="R212" s="770"/>
      <c r="S212" s="771"/>
      <c r="T212" s="290"/>
      <c r="U212" s="74">
        <f t="shared" si="28"/>
        <v>0</v>
      </c>
      <c r="V212" s="471">
        <v>20</v>
      </c>
      <c r="W212" s="93">
        <f>COUNTIF(D212:S212,"a")+COUNTIF(D212:S212,"s")</f>
        <v>0</v>
      </c>
      <c r="X212" s="377"/>
      <c r="Y212" s="378"/>
      <c r="Z212" s="352"/>
      <c r="CB212" s="5"/>
      <c r="CC212" s="5"/>
      <c r="CD212" s="5"/>
      <c r="CE212" s="5"/>
      <c r="CF212" s="5"/>
      <c r="CG212" s="5"/>
      <c r="CH212" s="5"/>
    </row>
    <row r="213" spans="1:86" ht="27.95" customHeight="1" x14ac:dyDescent="0.2">
      <c r="A213" s="485"/>
      <c r="B213" s="328" t="s">
        <v>894</v>
      </c>
      <c r="C213" s="595" t="s">
        <v>895</v>
      </c>
      <c r="D213" s="770"/>
      <c r="E213" s="771"/>
      <c r="F213" s="770"/>
      <c r="G213" s="771"/>
      <c r="H213" s="770"/>
      <c r="I213" s="771"/>
      <c r="J213" s="770"/>
      <c r="K213" s="771"/>
      <c r="L213" s="770"/>
      <c r="M213" s="771"/>
      <c r="N213" s="770"/>
      <c r="O213" s="771"/>
      <c r="P213" s="770"/>
      <c r="Q213" s="771"/>
      <c r="R213" s="770"/>
      <c r="S213" s="771"/>
      <c r="T213" s="290"/>
      <c r="U213" s="74">
        <f t="shared" si="28"/>
        <v>0</v>
      </c>
      <c r="V213" s="471">
        <v>20</v>
      </c>
      <c r="W213" s="93">
        <f>COUNTIF(D213:S213,"a")+COUNTIF(D213:S213,"s")</f>
        <v>0</v>
      </c>
      <c r="X213" s="377"/>
      <c r="Y213" s="378"/>
      <c r="Z213" s="352"/>
      <c r="CB213" s="5"/>
      <c r="CC213" s="5"/>
      <c r="CD213" s="5"/>
      <c r="CE213" s="5"/>
      <c r="CF213" s="5"/>
      <c r="CG213" s="5"/>
      <c r="CH213" s="5"/>
    </row>
    <row r="214" spans="1:86" ht="27.95" customHeight="1" x14ac:dyDescent="0.2">
      <c r="A214" s="485"/>
      <c r="B214" s="328" t="s">
        <v>732</v>
      </c>
      <c r="C214" s="275" t="s">
        <v>733</v>
      </c>
      <c r="D214" s="770"/>
      <c r="E214" s="771"/>
      <c r="F214" s="770"/>
      <c r="G214" s="771"/>
      <c r="H214" s="770"/>
      <c r="I214" s="771"/>
      <c r="J214" s="770"/>
      <c r="K214" s="771"/>
      <c r="L214" s="770"/>
      <c r="M214" s="771"/>
      <c r="N214" s="770"/>
      <c r="O214" s="771"/>
      <c r="P214" s="770"/>
      <c r="Q214" s="771"/>
      <c r="R214" s="770"/>
      <c r="S214" s="771"/>
      <c r="T214" s="290"/>
      <c r="U214" s="74">
        <f t="shared" si="28"/>
        <v>0</v>
      </c>
      <c r="V214" s="471">
        <v>10</v>
      </c>
      <c r="W214" s="93">
        <f>COUNTIF(D214:S214,"a")+COUNTIF(D214:S214,"s")</f>
        <v>0</v>
      </c>
      <c r="X214" s="377"/>
      <c r="Y214" s="378"/>
      <c r="Z214" s="352" t="s">
        <v>1075</v>
      </c>
      <c r="CB214" s="5"/>
      <c r="CC214" s="5"/>
      <c r="CD214" s="5"/>
      <c r="CE214" s="5"/>
      <c r="CF214" s="5"/>
      <c r="CG214" s="5"/>
      <c r="CH214" s="5"/>
    </row>
    <row r="215" spans="1:86" ht="27.95" customHeight="1" thickBot="1" x14ac:dyDescent="0.25">
      <c r="A215" s="485"/>
      <c r="B215" s="322" t="s">
        <v>734</v>
      </c>
      <c r="C215" s="158" t="s">
        <v>851</v>
      </c>
      <c r="D215" s="770"/>
      <c r="E215" s="771"/>
      <c r="F215" s="770"/>
      <c r="G215" s="771"/>
      <c r="H215" s="770"/>
      <c r="I215" s="771"/>
      <c r="J215" s="770"/>
      <c r="K215" s="771"/>
      <c r="L215" s="770"/>
      <c r="M215" s="771"/>
      <c r="N215" s="770"/>
      <c r="O215" s="771"/>
      <c r="P215" s="770"/>
      <c r="Q215" s="771"/>
      <c r="R215" s="770"/>
      <c r="S215" s="771"/>
      <c r="T215" s="290"/>
      <c r="U215" s="74">
        <f>IF(OR(D215="s",F215="s",H215="s",J215="s",L215="s",N215="s",P215="s",R215="s"), 0, IF(OR(D215="a",F215="a",H215="a",J215="a",L215="a",N215="a",P215="a",R215="a"),V215,0))</f>
        <v>0</v>
      </c>
      <c r="V215" s="471">
        <v>10</v>
      </c>
      <c r="W215" s="93">
        <f>COUNTIF(D215:S215,"a")+COUNTIF(D215:S215,"s")</f>
        <v>0</v>
      </c>
      <c r="X215" s="377"/>
      <c r="Y215" s="378"/>
      <c r="Z215" s="352" t="s">
        <v>1075</v>
      </c>
      <c r="CB215" s="5"/>
      <c r="CC215" s="5"/>
      <c r="CD215" s="5"/>
      <c r="CE215" s="5"/>
      <c r="CF215" s="5"/>
      <c r="CG215" s="5"/>
      <c r="CH215" s="5"/>
    </row>
    <row r="216" spans="1:86" ht="21" customHeight="1" thickTop="1" thickBot="1" x14ac:dyDescent="0.25">
      <c r="A216" s="485"/>
      <c r="B216" s="123"/>
      <c r="C216" s="173"/>
      <c r="D216" s="782"/>
      <c r="E216" s="783"/>
      <c r="F216" s="783"/>
      <c r="G216" s="783"/>
      <c r="H216" s="783"/>
      <c r="I216" s="783"/>
      <c r="J216" s="783"/>
      <c r="K216" s="783"/>
      <c r="L216" s="783"/>
      <c r="M216" s="783"/>
      <c r="N216" s="783"/>
      <c r="O216" s="783"/>
      <c r="P216" s="783"/>
      <c r="Q216" s="783"/>
      <c r="R216" s="783"/>
      <c r="S216" s="783"/>
      <c r="T216" s="784"/>
      <c r="U216" s="3">
        <f>SUM(U205:U215)</f>
        <v>0</v>
      </c>
      <c r="V216" s="472">
        <f>SUM(V205:V215)</f>
        <v>150</v>
      </c>
      <c r="X216" s="380"/>
      <c r="Y216" s="378"/>
      <c r="Z216" s="352"/>
      <c r="CB216" s="5"/>
      <c r="CC216" s="5"/>
      <c r="CD216" s="5"/>
      <c r="CE216" s="5"/>
      <c r="CF216" s="5"/>
      <c r="CG216" s="5"/>
      <c r="CH216" s="5"/>
    </row>
    <row r="217" spans="1:86" ht="21" customHeight="1" thickBot="1" x14ac:dyDescent="0.25">
      <c r="A217" s="464"/>
      <c r="B217" s="248"/>
      <c r="C217" s="462"/>
      <c r="D217" s="785"/>
      <c r="E217" s="841"/>
      <c r="F217" s="1030">
        <v>60</v>
      </c>
      <c r="G217" s="1031"/>
      <c r="H217" s="1031"/>
      <c r="I217" s="1031"/>
      <c r="J217" s="1031"/>
      <c r="K217" s="1031"/>
      <c r="L217" s="1031"/>
      <c r="M217" s="1031"/>
      <c r="N217" s="1031"/>
      <c r="O217" s="1031"/>
      <c r="P217" s="1031"/>
      <c r="Q217" s="1031"/>
      <c r="R217" s="1031"/>
      <c r="S217" s="1031"/>
      <c r="T217" s="1031"/>
      <c r="U217" s="1031"/>
      <c r="V217" s="1032"/>
      <c r="X217" s="379"/>
      <c r="Y217" s="378"/>
      <c r="Z217" s="352"/>
      <c r="CB217" s="5"/>
      <c r="CC217" s="5"/>
      <c r="CD217" s="5"/>
      <c r="CE217" s="5"/>
      <c r="CF217" s="5"/>
      <c r="CG217" s="5"/>
      <c r="CH217" s="5"/>
    </row>
    <row r="218" spans="1:86" ht="33" customHeight="1" thickBot="1" x14ac:dyDescent="0.25">
      <c r="A218" s="463"/>
      <c r="B218" s="346">
        <v>5000</v>
      </c>
      <c r="C218" s="1004" t="s">
        <v>665</v>
      </c>
      <c r="D218" s="1005"/>
      <c r="E218" s="1005"/>
      <c r="F218" s="1005"/>
      <c r="G218" s="1005"/>
      <c r="H218" s="1005"/>
      <c r="I218" s="1005"/>
      <c r="J218" s="1005"/>
      <c r="K218" s="1005"/>
      <c r="L218" s="1005"/>
      <c r="M218" s="1005"/>
      <c r="N218" s="1005"/>
      <c r="O218" s="1005"/>
      <c r="P218" s="1005"/>
      <c r="Q218" s="1005"/>
      <c r="R218" s="1005"/>
      <c r="S218" s="1005"/>
      <c r="T218" s="1005"/>
      <c r="U218" s="1005"/>
      <c r="V218" s="1006"/>
      <c r="Z218" s="352"/>
    </row>
    <row r="219" spans="1:86" ht="30" customHeight="1" thickBot="1" x14ac:dyDescent="0.25">
      <c r="A219" s="485"/>
      <c r="B219" s="325" t="s">
        <v>1782</v>
      </c>
      <c r="C219" s="157" t="s">
        <v>1783</v>
      </c>
      <c r="D219" s="29"/>
      <c r="E219" s="31"/>
      <c r="F219" s="32"/>
      <c r="G219" s="33"/>
      <c r="H219" s="29"/>
      <c r="I219" s="31"/>
      <c r="J219" s="26"/>
      <c r="K219" s="33"/>
      <c r="L219" s="29"/>
      <c r="M219" s="31"/>
      <c r="N219" s="38"/>
      <c r="O219" s="33"/>
      <c r="P219" s="29"/>
      <c r="Q219" s="31"/>
      <c r="R219" s="29"/>
      <c r="S219" s="31"/>
      <c r="T219" s="34"/>
      <c r="U219" s="35"/>
      <c r="V219" s="35"/>
      <c r="Z219" s="352"/>
    </row>
    <row r="220" spans="1:86" ht="45" customHeight="1" x14ac:dyDescent="0.2">
      <c r="A220" s="485"/>
      <c r="B220" s="318" t="s">
        <v>1784</v>
      </c>
      <c r="C220" s="143" t="s">
        <v>1787</v>
      </c>
      <c r="D220" s="794"/>
      <c r="E220" s="795"/>
      <c r="F220" s="794"/>
      <c r="G220" s="795"/>
      <c r="H220" s="794"/>
      <c r="I220" s="795"/>
      <c r="J220" s="794"/>
      <c r="K220" s="795"/>
      <c r="L220" s="794"/>
      <c r="M220" s="795"/>
      <c r="N220" s="794"/>
      <c r="O220" s="795"/>
      <c r="P220" s="794"/>
      <c r="Q220" s="795"/>
      <c r="R220" s="794"/>
      <c r="S220" s="795"/>
      <c r="T220" s="564"/>
      <c r="U220" s="77">
        <f>IF(OR(D220="s",F220="s",H220="s",J220="s",L220="s",N220="s",P220="s",R220="s"), 0, IF(OR(D220="a",F220="a",H220="a",J220="a",L220="a",N220="a",P220="a",R220="a"),V220,0))</f>
        <v>0</v>
      </c>
      <c r="V220" s="473">
        <v>10</v>
      </c>
      <c r="W220" s="93">
        <f>COUNTIF(D220:S220,"a")+COUNTIF(D220:S220,"s")</f>
        <v>0</v>
      </c>
      <c r="X220" s="301"/>
      <c r="Z220" s="352"/>
    </row>
    <row r="221" spans="1:86" ht="45" customHeight="1" x14ac:dyDescent="0.2">
      <c r="A221" s="485"/>
      <c r="B221" s="322" t="s">
        <v>1785</v>
      </c>
      <c r="C221" s="158" t="s">
        <v>1788</v>
      </c>
      <c r="D221" s="770"/>
      <c r="E221" s="771"/>
      <c r="F221" s="770"/>
      <c r="G221" s="771"/>
      <c r="H221" s="770"/>
      <c r="I221" s="771"/>
      <c r="J221" s="770"/>
      <c r="K221" s="771"/>
      <c r="L221" s="770"/>
      <c r="M221" s="771"/>
      <c r="N221" s="770"/>
      <c r="O221" s="771"/>
      <c r="P221" s="770"/>
      <c r="Q221" s="771"/>
      <c r="R221" s="770"/>
      <c r="S221" s="771"/>
      <c r="T221" s="564"/>
      <c r="U221" s="78">
        <f>IF(OR(D221="s",F221="s",H221="s",J221="s",L221="s",N221="s",P221="s",R221="s"), 0, IF(OR(D221="a",F221="a",H221="a",J221="a",L221="a",N221="a",P221="a",R221="a"),V221,0))</f>
        <v>0</v>
      </c>
      <c r="V221" s="471">
        <v>5</v>
      </c>
      <c r="W221" s="93">
        <f>COUNTIF(D221:S221,"a")+COUNTIF(D221:S221,"s")</f>
        <v>0</v>
      </c>
      <c r="X221" s="301"/>
      <c r="Z221" s="352"/>
    </row>
    <row r="222" spans="1:86" ht="45" customHeight="1" x14ac:dyDescent="0.2">
      <c r="A222" s="485"/>
      <c r="B222" s="328" t="s">
        <v>1786</v>
      </c>
      <c r="C222" s="158" t="s">
        <v>1789</v>
      </c>
      <c r="D222" s="770"/>
      <c r="E222" s="771"/>
      <c r="F222" s="770"/>
      <c r="G222" s="771"/>
      <c r="H222" s="770"/>
      <c r="I222" s="771"/>
      <c r="J222" s="770"/>
      <c r="K222" s="771"/>
      <c r="L222" s="770"/>
      <c r="M222" s="771"/>
      <c r="N222" s="770"/>
      <c r="O222" s="771"/>
      <c r="P222" s="770"/>
      <c r="Q222" s="771"/>
      <c r="R222" s="770"/>
      <c r="S222" s="771"/>
      <c r="T222" s="564"/>
      <c r="U222" s="74">
        <f>IF(OR(D222="s",F222="s",H222="s",J222="s",L222="s",N222="s",P222="s",R222="s"), 0, IF(OR(D222="a",F222="a",H222="a",J222="a",L222="a",N222="a",P222="a",R222="a"),V222,0))</f>
        <v>0</v>
      </c>
      <c r="V222" s="471">
        <v>5</v>
      </c>
      <c r="W222" s="93">
        <f>COUNTIF(D222:S222,"a")+COUNTIF(D222:S222,"s")</f>
        <v>0</v>
      </c>
      <c r="X222" s="301"/>
      <c r="Z222" s="352" t="s">
        <v>1790</v>
      </c>
    </row>
    <row r="223" spans="1:86" ht="27.95" customHeight="1" thickBot="1" x14ac:dyDescent="0.25">
      <c r="A223" s="485"/>
      <c r="B223" s="322" t="s">
        <v>1791</v>
      </c>
      <c r="C223" s="275" t="s">
        <v>1792</v>
      </c>
      <c r="D223" s="770"/>
      <c r="E223" s="771"/>
      <c r="F223" s="770"/>
      <c r="G223" s="771"/>
      <c r="H223" s="770"/>
      <c r="I223" s="771"/>
      <c r="J223" s="770"/>
      <c r="K223" s="771"/>
      <c r="L223" s="770"/>
      <c r="M223" s="771"/>
      <c r="N223" s="770"/>
      <c r="O223" s="771"/>
      <c r="P223" s="770"/>
      <c r="Q223" s="771"/>
      <c r="R223" s="770"/>
      <c r="S223" s="771"/>
      <c r="T223" s="564"/>
      <c r="U223" s="74">
        <f>IF(OR(D223="s",F223="s",H223="s",J223="s",L223="s",N223="s",P223="s",R223="s"), 0, IF(OR(D223="a",F223="a",H223="a",J223="a",L223="a",N223="a",P223="a",R223="a"),V223,0))</f>
        <v>0</v>
      </c>
      <c r="V223" s="471">
        <v>10</v>
      </c>
      <c r="W223" s="93">
        <f>COUNTIF(D223:S223,"a")+COUNTIF(D223:S223,"s")</f>
        <v>0</v>
      </c>
      <c r="X223" s="301"/>
      <c r="Z223" s="352"/>
    </row>
    <row r="224" spans="1:86" ht="21" customHeight="1" thickTop="1" thickBot="1" x14ac:dyDescent="0.25">
      <c r="A224" s="485"/>
      <c r="B224" s="111"/>
      <c r="C224" s="181"/>
      <c r="D224" s="782" t="s">
        <v>229</v>
      </c>
      <c r="E224" s="783"/>
      <c r="F224" s="783"/>
      <c r="G224" s="783"/>
      <c r="H224" s="783"/>
      <c r="I224" s="783"/>
      <c r="J224" s="783"/>
      <c r="K224" s="783"/>
      <c r="L224" s="783"/>
      <c r="M224" s="783"/>
      <c r="N224" s="783"/>
      <c r="O224" s="783"/>
      <c r="P224" s="783"/>
      <c r="Q224" s="783"/>
      <c r="R224" s="783"/>
      <c r="S224" s="783"/>
      <c r="T224" s="784"/>
      <c r="U224" s="3">
        <f>SUM(U220:U223)</f>
        <v>0</v>
      </c>
      <c r="V224" s="475">
        <f>SUM(V220:V223)</f>
        <v>30</v>
      </c>
      <c r="X224" s="296"/>
      <c r="Z224" s="352"/>
    </row>
    <row r="225" spans="1:86" s="84" customFormat="1" ht="21" customHeight="1" thickBot="1" x14ac:dyDescent="0.25">
      <c r="A225" s="464"/>
      <c r="B225" s="704"/>
      <c r="C225" s="454" t="s">
        <v>604</v>
      </c>
      <c r="D225" s="971"/>
      <c r="E225" s="786"/>
      <c r="F225" s="896">
        <v>5</v>
      </c>
      <c r="G225" s="897"/>
      <c r="H225" s="897"/>
      <c r="I225" s="897"/>
      <c r="J225" s="897"/>
      <c r="K225" s="897"/>
      <c r="L225" s="897"/>
      <c r="M225" s="897"/>
      <c r="N225" s="897"/>
      <c r="O225" s="897"/>
      <c r="P225" s="897"/>
      <c r="Q225" s="897"/>
      <c r="R225" s="897"/>
      <c r="S225" s="897"/>
      <c r="T225" s="897"/>
      <c r="U225" s="897"/>
      <c r="V225" s="898"/>
      <c r="W225" s="299"/>
      <c r="X225" s="294"/>
      <c r="Y225" s="30"/>
      <c r="Z225" s="352"/>
      <c r="AA225" s="30"/>
      <c r="AB225" s="30"/>
      <c r="AC225" s="30"/>
      <c r="AD225" s="30"/>
      <c r="AE225" s="30"/>
      <c r="AF225" s="30"/>
      <c r="AG225" s="30"/>
      <c r="AH225" s="30"/>
      <c r="AI225" s="30"/>
      <c r="AJ225" s="30"/>
      <c r="AK225" s="30"/>
      <c r="AL225" s="30"/>
      <c r="AM225" s="30"/>
      <c r="AN225" s="30"/>
      <c r="AO225" s="30"/>
      <c r="AP225" s="30"/>
      <c r="AQ225" s="30"/>
      <c r="AR225" s="30"/>
      <c r="AS225" s="30"/>
      <c r="AT225" s="30"/>
      <c r="AU225" s="353"/>
      <c r="AV225" s="353"/>
      <c r="AW225" s="353"/>
      <c r="AX225" s="353"/>
      <c r="AY225" s="353"/>
      <c r="AZ225" s="353"/>
      <c r="BA225" s="353"/>
      <c r="BB225" s="353"/>
      <c r="BC225" s="353"/>
      <c r="BD225" s="353"/>
      <c r="BE225" s="353"/>
      <c r="BF225" s="353"/>
      <c r="BG225" s="353"/>
      <c r="BH225" s="353"/>
      <c r="BI225" s="353"/>
      <c r="BJ225" s="353"/>
      <c r="BK225" s="353"/>
      <c r="BL225" s="353"/>
      <c r="BM225" s="353"/>
      <c r="BN225" s="353"/>
      <c r="BO225" s="353"/>
      <c r="BP225" s="353"/>
      <c r="BQ225" s="353"/>
      <c r="BR225" s="353"/>
      <c r="BS225" s="353"/>
      <c r="BT225" s="353"/>
      <c r="BU225" s="353"/>
      <c r="BV225" s="353"/>
      <c r="BW225" s="353"/>
      <c r="BX225" s="353"/>
      <c r="BY225" s="353"/>
      <c r="BZ225" s="353"/>
      <c r="CA225" s="353"/>
      <c r="CB225" s="353"/>
      <c r="CC225" s="353"/>
      <c r="CD225" s="353"/>
      <c r="CE225" s="353"/>
      <c r="CF225" s="353"/>
      <c r="CG225" s="353"/>
      <c r="CH225" s="353"/>
    </row>
    <row r="226" spans="1:86" ht="30" customHeight="1" thickBot="1" x14ac:dyDescent="0.25">
      <c r="A226" s="463"/>
      <c r="B226" s="319" t="s">
        <v>413</v>
      </c>
      <c r="C226" s="384" t="s">
        <v>1228</v>
      </c>
      <c r="D226" s="260"/>
      <c r="E226" s="258"/>
      <c r="F226" s="396" t="s">
        <v>228</v>
      </c>
      <c r="G226" s="110"/>
      <c r="H226" s="596"/>
      <c r="I226" s="597"/>
      <c r="J226" s="396"/>
      <c r="K226" s="110"/>
      <c r="L226" s="596" t="s">
        <v>228</v>
      </c>
      <c r="M226" s="597"/>
      <c r="N226" s="396"/>
      <c r="O226" s="110"/>
      <c r="P226" s="596"/>
      <c r="Q226" s="597"/>
      <c r="R226" s="396" t="s">
        <v>228</v>
      </c>
      <c r="S226" s="259"/>
      <c r="T226" s="419"/>
      <c r="U226" s="268"/>
      <c r="V226" s="482"/>
      <c r="Z226" s="556"/>
    </row>
    <row r="227" spans="1:86" ht="27.95" customHeight="1" x14ac:dyDescent="0.2">
      <c r="A227" s="630"/>
      <c r="B227" s="322"/>
      <c r="C227" s="705" t="s">
        <v>1701</v>
      </c>
      <c r="D227" s="1012"/>
      <c r="E227" s="1013"/>
      <c r="F227" s="1013"/>
      <c r="G227" s="1013"/>
      <c r="H227" s="1013"/>
      <c r="I227" s="1013"/>
      <c r="J227" s="1013"/>
      <c r="K227" s="1013"/>
      <c r="L227" s="1013"/>
      <c r="M227" s="1013"/>
      <c r="N227" s="1013"/>
      <c r="O227" s="1013"/>
      <c r="P227" s="1013"/>
      <c r="Q227" s="1013"/>
      <c r="R227" s="1013"/>
      <c r="S227" s="1013"/>
      <c r="T227" s="1013"/>
      <c r="U227" s="1013"/>
      <c r="V227" s="1014"/>
      <c r="Z227" s="352"/>
    </row>
    <row r="228" spans="1:86" ht="27.95" customHeight="1" x14ac:dyDescent="0.2">
      <c r="A228" s="485"/>
      <c r="B228" s="322" t="s">
        <v>1236</v>
      </c>
      <c r="C228" s="563" t="s">
        <v>1710</v>
      </c>
      <c r="D228" s="770"/>
      <c r="E228" s="771"/>
      <c r="F228" s="770"/>
      <c r="G228" s="771"/>
      <c r="H228" s="770"/>
      <c r="I228" s="771"/>
      <c r="J228" s="770"/>
      <c r="K228" s="771"/>
      <c r="L228" s="770"/>
      <c r="M228" s="771"/>
      <c r="N228" s="770"/>
      <c r="O228" s="771"/>
      <c r="P228" s="770"/>
      <c r="Q228" s="771"/>
      <c r="R228" s="770"/>
      <c r="S228" s="771"/>
      <c r="T228" s="564"/>
      <c r="U228" s="74">
        <f>IF(OR(D228="s",F228="s",H228="s",J228="s",L228="s",N228="s",P228="s",R228="s"), 0, IF(OR(D228="a",F228="a",H228="a",J228="a",L228="a",N228="a",P228="a",R228="a"),V228,0))</f>
        <v>0</v>
      </c>
      <c r="V228" s="501">
        <v>5</v>
      </c>
      <c r="W228" s="93">
        <f>COUNTIF(D228:S228,"a")+COUNTIF(D228:S228,"s")</f>
        <v>0</v>
      </c>
      <c r="X228" s="301"/>
      <c r="Z228" s="352" t="s">
        <v>1075</v>
      </c>
    </row>
    <row r="229" spans="1:86" ht="27.95" customHeight="1" x14ac:dyDescent="0.2">
      <c r="A229" s="485"/>
      <c r="B229" s="322" t="s">
        <v>414</v>
      </c>
      <c r="C229" s="563" t="s">
        <v>149</v>
      </c>
      <c r="D229" s="770"/>
      <c r="E229" s="771"/>
      <c r="F229" s="770"/>
      <c r="G229" s="771"/>
      <c r="H229" s="770"/>
      <c r="I229" s="771"/>
      <c r="J229" s="770"/>
      <c r="K229" s="771"/>
      <c r="L229" s="770"/>
      <c r="M229" s="771"/>
      <c r="N229" s="770"/>
      <c r="O229" s="771"/>
      <c r="P229" s="770"/>
      <c r="Q229" s="771"/>
      <c r="R229" s="770"/>
      <c r="S229" s="771"/>
      <c r="T229" s="120"/>
      <c r="U229" s="74">
        <f>IF(OR(D229="s",F229="s",H229="s",J229="s",L229="s",N229="s",P229="s",R229="s"), 0, IF(OR(D229="a",F229="a",H229="a",J229="a",L229="a",N229="a",P229="a",R229="a"),V229,0))</f>
        <v>0</v>
      </c>
      <c r="V229" s="502">
        <f>IF(T229="na",0,10)</f>
        <v>10</v>
      </c>
      <c r="W229" s="93">
        <f>COUNTIF(D229:S229,"a")+COUNTIF(D229:S229,"s")+COUNTIF(T229,"NA")</f>
        <v>0</v>
      </c>
      <c r="X229" s="301"/>
      <c r="Z229" s="352"/>
    </row>
    <row r="230" spans="1:86" ht="27.95" customHeight="1" x14ac:dyDescent="0.2">
      <c r="A230" s="485"/>
      <c r="B230" s="322" t="s">
        <v>564</v>
      </c>
      <c r="C230" s="563" t="s">
        <v>1237</v>
      </c>
      <c r="D230" s="770"/>
      <c r="E230" s="771"/>
      <c r="F230" s="770"/>
      <c r="G230" s="771"/>
      <c r="H230" s="770"/>
      <c r="I230" s="771"/>
      <c r="J230" s="770"/>
      <c r="K230" s="771"/>
      <c r="L230" s="770"/>
      <c r="M230" s="771"/>
      <c r="N230" s="770"/>
      <c r="O230" s="771"/>
      <c r="P230" s="770"/>
      <c r="Q230" s="771"/>
      <c r="R230" s="770"/>
      <c r="S230" s="771"/>
      <c r="T230" s="564"/>
      <c r="U230" s="74">
        <f>IF(OR(D230="s",F230="s",H230="s",J230="s",L230="s",N230="s",P230="s",R230="s"), 0, IF(OR(D230="a",F230="a",H230="a",J230="a",L230="a",N230="a",P230="a",R230="a"),V230,0))</f>
        <v>0</v>
      </c>
      <c r="V230" s="501">
        <v>5</v>
      </c>
      <c r="W230" s="93">
        <f>COUNTIF(D230:S230,"a")+COUNTIF(D230:S230,"s")</f>
        <v>0</v>
      </c>
      <c r="X230" s="301"/>
      <c r="Z230" s="352"/>
    </row>
    <row r="231" spans="1:86" ht="27.95" customHeight="1" x14ac:dyDescent="0.2">
      <c r="A231" s="485"/>
      <c r="B231" s="322" t="s">
        <v>1238</v>
      </c>
      <c r="C231" s="563" t="s">
        <v>1239</v>
      </c>
      <c r="D231" s="770"/>
      <c r="E231" s="771"/>
      <c r="F231" s="770"/>
      <c r="G231" s="771"/>
      <c r="H231" s="770"/>
      <c r="I231" s="771"/>
      <c r="J231" s="770"/>
      <c r="K231" s="771"/>
      <c r="L231" s="770"/>
      <c r="M231" s="771"/>
      <c r="N231" s="770"/>
      <c r="O231" s="771"/>
      <c r="P231" s="770"/>
      <c r="Q231" s="771"/>
      <c r="R231" s="770"/>
      <c r="S231" s="771"/>
      <c r="T231" s="564"/>
      <c r="U231" s="74">
        <f>IF(OR(D231="s",F231="s",H231="s",J231="s",L231="s",N231="s",P231="s",R231="s"), 0, IF(OR(D231="a",F231="a",H231="a",J231="a",L231="a",N231="a",P231="a",R231="a"),V231,0))</f>
        <v>0</v>
      </c>
      <c r="V231" s="502">
        <v>5</v>
      </c>
      <c r="W231" s="93">
        <f>COUNTIF(D231:S231,"a")+COUNTIF(D231:S231,"s")</f>
        <v>0</v>
      </c>
      <c r="X231" s="301"/>
      <c r="Z231" s="352"/>
    </row>
    <row r="232" spans="1:86" ht="45" customHeight="1" x14ac:dyDescent="0.2">
      <c r="A232" s="485"/>
      <c r="B232" s="322" t="s">
        <v>1230</v>
      </c>
      <c r="C232" s="563" t="s">
        <v>1804</v>
      </c>
      <c r="D232" s="797"/>
      <c r="E232" s="798"/>
      <c r="F232" s="797"/>
      <c r="G232" s="798"/>
      <c r="H232" s="797"/>
      <c r="I232" s="798"/>
      <c r="J232" s="797"/>
      <c r="K232" s="798"/>
      <c r="L232" s="797"/>
      <c r="M232" s="798"/>
      <c r="N232" s="797"/>
      <c r="O232" s="798"/>
      <c r="P232" s="797"/>
      <c r="Q232" s="798"/>
      <c r="R232" s="797"/>
      <c r="S232" s="798"/>
      <c r="T232" s="566"/>
      <c r="U232" s="114">
        <f>IF(OR(D232="s",F232="s",H232="s",J232="s",L232="s",N232="s",P232="s",R232="s"), 0, IF(OR(D232="a",F232="a",H232="a",J232="a",L232="a",N232="a",P232="a",R232="a"),V232,0))</f>
        <v>0</v>
      </c>
      <c r="V232" s="506">
        <v>5</v>
      </c>
      <c r="W232" s="93">
        <f>COUNTIF(D232:S232,"a")+COUNTIF(D232:S232,"s")</f>
        <v>0</v>
      </c>
      <c r="X232" s="301"/>
      <c r="Z232" s="352"/>
    </row>
    <row r="233" spans="1:86" ht="27.95" customHeight="1" x14ac:dyDescent="0.2">
      <c r="A233" s="630"/>
      <c r="B233" s="322"/>
      <c r="C233" s="705" t="s">
        <v>1702</v>
      </c>
      <c r="D233" s="1015"/>
      <c r="E233" s="1016"/>
      <c r="F233" s="1016"/>
      <c r="G233" s="1016"/>
      <c r="H233" s="1016"/>
      <c r="I233" s="1016"/>
      <c r="J233" s="1016"/>
      <c r="K233" s="1016"/>
      <c r="L233" s="1016"/>
      <c r="M233" s="1016"/>
      <c r="N233" s="1016"/>
      <c r="O233" s="1016"/>
      <c r="P233" s="1016"/>
      <c r="Q233" s="1016"/>
      <c r="R233" s="1016"/>
      <c r="S233" s="1016"/>
      <c r="T233" s="1016"/>
      <c r="U233" s="1016"/>
      <c r="V233" s="1017"/>
      <c r="Z233" s="352"/>
    </row>
    <row r="234" spans="1:86" ht="27.95" customHeight="1" x14ac:dyDescent="0.2">
      <c r="A234" s="630"/>
      <c r="B234" s="322"/>
      <c r="C234" s="705" t="s">
        <v>1711</v>
      </c>
      <c r="D234" s="1051"/>
      <c r="E234" s="1052"/>
      <c r="F234" s="1052"/>
      <c r="G234" s="1052"/>
      <c r="H234" s="1052"/>
      <c r="I234" s="1052"/>
      <c r="J234" s="1052"/>
      <c r="K234" s="1052"/>
      <c r="L234" s="1052"/>
      <c r="M234" s="1052"/>
      <c r="N234" s="1052"/>
      <c r="O234" s="1052"/>
      <c r="P234" s="1052"/>
      <c r="Q234" s="1052"/>
      <c r="R234" s="1052"/>
      <c r="S234" s="1052"/>
      <c r="T234" s="1052"/>
      <c r="U234" s="1052"/>
      <c r="V234" s="1053"/>
      <c r="Z234" s="352"/>
    </row>
    <row r="235" spans="1:86" ht="27.95" customHeight="1" x14ac:dyDescent="0.2">
      <c r="A235" s="485"/>
      <c r="B235" s="322" t="s">
        <v>563</v>
      </c>
      <c r="C235" s="563" t="s">
        <v>1240</v>
      </c>
      <c r="D235" s="770"/>
      <c r="E235" s="771"/>
      <c r="F235" s="770"/>
      <c r="G235" s="771"/>
      <c r="H235" s="770"/>
      <c r="I235" s="771"/>
      <c r="J235" s="770"/>
      <c r="K235" s="771"/>
      <c r="L235" s="770"/>
      <c r="M235" s="771"/>
      <c r="N235" s="770"/>
      <c r="O235" s="771"/>
      <c r="P235" s="770"/>
      <c r="Q235" s="771"/>
      <c r="R235" s="770"/>
      <c r="S235" s="771"/>
      <c r="T235" s="564"/>
      <c r="U235" s="74">
        <f>IF(OR(D235="s",F235="s",H235="s",J235="s",L235="s",N235="s",P235="s",R235="s"), 0, IF(OR(D235="a",F235="a",H235="a",J235="a",L235="a",N235="a",P235="a",R235="a"),V235,0))</f>
        <v>0</v>
      </c>
      <c r="V235" s="502">
        <v>5</v>
      </c>
      <c r="W235" s="93">
        <f>COUNTIF(D235:S235,"a")+COUNTIF(D235:S235,"s")</f>
        <v>0</v>
      </c>
      <c r="X235" s="301"/>
      <c r="Z235" s="352" t="s">
        <v>1075</v>
      </c>
    </row>
    <row r="236" spans="1:86" ht="45" customHeight="1" x14ac:dyDescent="0.2">
      <c r="A236" s="485"/>
      <c r="B236" s="322" t="s">
        <v>1241</v>
      </c>
      <c r="C236" s="563" t="s">
        <v>1761</v>
      </c>
      <c r="D236" s="770"/>
      <c r="E236" s="771"/>
      <c r="F236" s="770"/>
      <c r="G236" s="771"/>
      <c r="H236" s="770"/>
      <c r="I236" s="771"/>
      <c r="J236" s="770"/>
      <c r="K236" s="771"/>
      <c r="L236" s="770"/>
      <c r="M236" s="771"/>
      <c r="N236" s="770"/>
      <c r="O236" s="771"/>
      <c r="P236" s="770"/>
      <c r="Q236" s="771"/>
      <c r="R236" s="770"/>
      <c r="S236" s="771"/>
      <c r="T236" s="120"/>
      <c r="U236" s="74">
        <f>IF(OR(D236="s",F236="s",H236="s",J236="s",L236="s",N236="s",P236="s",R236="s"), 0, IF(OR(D236="a",F236="a",H236="a",J236="a",L236="a",N236="a",P236="a",R236="a"),V236,0))</f>
        <v>0</v>
      </c>
      <c r="V236" s="502">
        <f>IF(T236="na",0,10)</f>
        <v>10</v>
      </c>
      <c r="W236" s="93">
        <f>COUNTIF(D236:S236,"a")+COUNTIF(D236:S236,"s")+COUNTIF(T236,"NA")</f>
        <v>0</v>
      </c>
      <c r="X236" s="301"/>
      <c r="Z236" s="352" t="s">
        <v>1075</v>
      </c>
    </row>
    <row r="237" spans="1:86" ht="45" customHeight="1" x14ac:dyDescent="0.2">
      <c r="A237" s="485"/>
      <c r="B237" s="322" t="s">
        <v>1242</v>
      </c>
      <c r="C237" s="563" t="s">
        <v>1712</v>
      </c>
      <c r="D237" s="770"/>
      <c r="E237" s="771"/>
      <c r="F237" s="770"/>
      <c r="G237" s="771"/>
      <c r="H237" s="770"/>
      <c r="I237" s="771"/>
      <c r="J237" s="770"/>
      <c r="K237" s="771"/>
      <c r="L237" s="770"/>
      <c r="M237" s="771"/>
      <c r="N237" s="770"/>
      <c r="O237" s="771"/>
      <c r="P237" s="770"/>
      <c r="Q237" s="771"/>
      <c r="R237" s="770"/>
      <c r="S237" s="771"/>
      <c r="T237" s="120"/>
      <c r="U237" s="74">
        <f>IF(OR(D237="s",F237="s",H237="s",J237="s",L237="s",N237="s",P237="s",R237="s"), 0, IF(OR(D237="a",F237="a",H237="a",J237="a",L237="a",N237="a",P237="a",R237="a"),V237,0))</f>
        <v>0</v>
      </c>
      <c r="V237" s="502">
        <f>IF(T237="na",0,5)</f>
        <v>5</v>
      </c>
      <c r="W237" s="93">
        <f>COUNTIF(D237:S237,"a")+COUNTIF(D237:S237,"s")+COUNTIF(T237,"NA")</f>
        <v>0</v>
      </c>
      <c r="X237" s="301"/>
      <c r="Z237" s="352"/>
    </row>
    <row r="238" spans="1:86" ht="27.95" customHeight="1" x14ac:dyDescent="0.2">
      <c r="A238" s="485"/>
      <c r="B238" s="322" t="s">
        <v>1243</v>
      </c>
      <c r="C238" s="563" t="s">
        <v>1713</v>
      </c>
      <c r="D238" s="770"/>
      <c r="E238" s="771"/>
      <c r="F238" s="770"/>
      <c r="G238" s="771"/>
      <c r="H238" s="770"/>
      <c r="I238" s="771"/>
      <c r="J238" s="770"/>
      <c r="K238" s="771"/>
      <c r="L238" s="770"/>
      <c r="M238" s="771"/>
      <c r="N238" s="770"/>
      <c r="O238" s="771"/>
      <c r="P238" s="770"/>
      <c r="Q238" s="771"/>
      <c r="R238" s="770"/>
      <c r="S238" s="771"/>
      <c r="T238" s="564"/>
      <c r="U238" s="74">
        <f>IF(OR(D238="s",F238="s",H238="s",J238="s",L238="s",N238="s",P238="s",R238="s"), 0, IF(OR(D238="a",F238="a",H238="a",J238="a",L238="a",N238="a",P238="a",R238="a"),V238,0))</f>
        <v>0</v>
      </c>
      <c r="V238" s="502">
        <v>5</v>
      </c>
      <c r="W238" s="93">
        <f>COUNTIF(D238:S238,"a")+COUNTIF(D238:S238,"s")</f>
        <v>0</v>
      </c>
      <c r="X238" s="301"/>
      <c r="Z238" s="352"/>
    </row>
    <row r="239" spans="1:86" ht="27.95" customHeight="1" x14ac:dyDescent="0.2">
      <c r="A239" s="485"/>
      <c r="B239" s="322" t="s">
        <v>1244</v>
      </c>
      <c r="C239" s="563" t="s">
        <v>1714</v>
      </c>
      <c r="D239" s="770"/>
      <c r="E239" s="771"/>
      <c r="F239" s="770"/>
      <c r="G239" s="771"/>
      <c r="H239" s="770"/>
      <c r="I239" s="771"/>
      <c r="J239" s="770"/>
      <c r="K239" s="771"/>
      <c r="L239" s="770"/>
      <c r="M239" s="771"/>
      <c r="N239" s="770"/>
      <c r="O239" s="771"/>
      <c r="P239" s="770"/>
      <c r="Q239" s="771"/>
      <c r="R239" s="770"/>
      <c r="S239" s="771"/>
      <c r="T239" s="86"/>
      <c r="U239" s="74">
        <f>IF(OR(D239="s",F239="s",H239="s",J239="s",L239="s",N239="s",P239="s",R239="s"), 0, IF(OR(D239="a",F239="a",H239="a",J239="a",L239="a",N239="a",P239="a",R239="a"),V239,0))</f>
        <v>0</v>
      </c>
      <c r="V239" s="502">
        <v>5</v>
      </c>
      <c r="W239" s="93">
        <f>COUNTIF(D239:S239,"a")+COUNTIF(D239:S239,"s")</f>
        <v>0</v>
      </c>
      <c r="X239" s="301"/>
      <c r="Z239" s="352"/>
    </row>
    <row r="240" spans="1:86" ht="27.95" customHeight="1" x14ac:dyDescent="0.2">
      <c r="A240" s="630"/>
      <c r="B240" s="322"/>
      <c r="C240" s="705" t="s">
        <v>1703</v>
      </c>
      <c r="D240" s="1051"/>
      <c r="E240" s="1052"/>
      <c r="F240" s="1052"/>
      <c r="G240" s="1052"/>
      <c r="H240" s="1052"/>
      <c r="I240" s="1052"/>
      <c r="J240" s="1052"/>
      <c r="K240" s="1052"/>
      <c r="L240" s="1052"/>
      <c r="M240" s="1052"/>
      <c r="N240" s="1052"/>
      <c r="O240" s="1052"/>
      <c r="P240" s="1052"/>
      <c r="Q240" s="1052"/>
      <c r="R240" s="1052"/>
      <c r="S240" s="1052"/>
      <c r="T240" s="1052"/>
      <c r="U240" s="1052"/>
      <c r="V240" s="1053"/>
      <c r="Z240" s="352"/>
    </row>
    <row r="241" spans="1:86" ht="27.95" customHeight="1" x14ac:dyDescent="0.2">
      <c r="A241" s="701"/>
      <c r="B241" s="322" t="s">
        <v>1231</v>
      </c>
      <c r="C241" s="563" t="s">
        <v>1245</v>
      </c>
      <c r="D241" s="770"/>
      <c r="E241" s="771"/>
      <c r="F241" s="770"/>
      <c r="G241" s="771"/>
      <c r="H241" s="770"/>
      <c r="I241" s="771"/>
      <c r="J241" s="770"/>
      <c r="K241" s="771"/>
      <c r="L241" s="770"/>
      <c r="M241" s="771"/>
      <c r="N241" s="770"/>
      <c r="O241" s="771"/>
      <c r="P241" s="770"/>
      <c r="Q241" s="771"/>
      <c r="R241" s="770"/>
      <c r="S241" s="771"/>
      <c r="T241" s="120"/>
      <c r="U241" s="74">
        <f>IF(OR(D241="s",F241="s",H241="s",J241="s",L241="s",N241="s",P241="s",R241="s"), 0, IF(OR(D241="a",F241="a",H241="a",J241="a",L241="a",N241="a",P241="a",R241="a"),V241,0))</f>
        <v>0</v>
      </c>
      <c r="V241" s="502">
        <v>10</v>
      </c>
      <c r="W241" s="93">
        <f>COUNTIF(D241:S241,"a")+COUNTIF(D241:S241,"s")+COUNTIF(T241,"NA")</f>
        <v>0</v>
      </c>
      <c r="X241" s="301"/>
      <c r="Z241" s="352" t="s">
        <v>1075</v>
      </c>
    </row>
    <row r="242" spans="1:86" ht="27.95" customHeight="1" x14ac:dyDescent="0.2">
      <c r="A242" s="630"/>
      <c r="B242" s="322"/>
      <c r="C242" s="705" t="s">
        <v>1704</v>
      </c>
      <c r="D242" s="1051"/>
      <c r="E242" s="1052"/>
      <c r="F242" s="1052"/>
      <c r="G242" s="1052"/>
      <c r="H242" s="1052"/>
      <c r="I242" s="1052"/>
      <c r="J242" s="1052"/>
      <c r="K242" s="1052"/>
      <c r="L242" s="1052"/>
      <c r="M242" s="1052"/>
      <c r="N242" s="1052"/>
      <c r="O242" s="1052"/>
      <c r="P242" s="1052"/>
      <c r="Q242" s="1052"/>
      <c r="R242" s="1052"/>
      <c r="S242" s="1052"/>
      <c r="T242" s="1052"/>
      <c r="U242" s="1052"/>
      <c r="V242" s="1053"/>
      <c r="Z242" s="352"/>
    </row>
    <row r="243" spans="1:86" ht="45" customHeight="1" x14ac:dyDescent="0.2">
      <c r="A243" s="485"/>
      <c r="B243" s="322" t="s">
        <v>1232</v>
      </c>
      <c r="C243" s="563" t="s">
        <v>1715</v>
      </c>
      <c r="D243" s="770"/>
      <c r="E243" s="771"/>
      <c r="F243" s="770"/>
      <c r="G243" s="771"/>
      <c r="H243" s="770"/>
      <c r="I243" s="771"/>
      <c r="J243" s="770"/>
      <c r="K243" s="771"/>
      <c r="L243" s="770"/>
      <c r="M243" s="771"/>
      <c r="N243" s="770"/>
      <c r="O243" s="771"/>
      <c r="P243" s="770"/>
      <c r="Q243" s="771"/>
      <c r="R243" s="770"/>
      <c r="S243" s="771"/>
      <c r="T243" s="564"/>
      <c r="U243" s="74">
        <f>IF(OR(D243="s",F243="s",H243="s",J243="s",L243="s",N243="s",P243="s",R243="s"), 0, IF(OR(D243="a",F243="a",H243="a",J243="a",L243="a",N243="a",P243="a",R243="a"),V243,0))</f>
        <v>0</v>
      </c>
      <c r="V243" s="502">
        <v>10</v>
      </c>
      <c r="W243" s="93">
        <f>COUNTIF(D243:S243,"a")+COUNTIF(D243:S243,"s")</f>
        <v>0</v>
      </c>
      <c r="X243" s="301"/>
      <c r="Z243" s="352" t="s">
        <v>1075</v>
      </c>
    </row>
    <row r="244" spans="1:86" ht="27.95" customHeight="1" x14ac:dyDescent="0.2">
      <c r="A244" s="630"/>
      <c r="B244" s="322"/>
      <c r="C244" s="705" t="s">
        <v>1705</v>
      </c>
      <c r="D244" s="1051"/>
      <c r="E244" s="1052"/>
      <c r="F244" s="1052"/>
      <c r="G244" s="1052"/>
      <c r="H244" s="1052"/>
      <c r="I244" s="1052"/>
      <c r="J244" s="1052"/>
      <c r="K244" s="1052"/>
      <c r="L244" s="1052"/>
      <c r="M244" s="1052"/>
      <c r="N244" s="1052"/>
      <c r="O244" s="1052"/>
      <c r="P244" s="1052"/>
      <c r="Q244" s="1052"/>
      <c r="R244" s="1052"/>
      <c r="S244" s="1052"/>
      <c r="T244" s="1052"/>
      <c r="U244" s="1052"/>
      <c r="V244" s="1053"/>
      <c r="Z244" s="352"/>
    </row>
    <row r="245" spans="1:86" ht="27.95" customHeight="1" x14ac:dyDescent="0.2">
      <c r="A245" s="485"/>
      <c r="B245" s="322" t="s">
        <v>1234</v>
      </c>
      <c r="C245" s="563" t="s">
        <v>1235</v>
      </c>
      <c r="D245" s="770"/>
      <c r="E245" s="771"/>
      <c r="F245" s="770"/>
      <c r="G245" s="771"/>
      <c r="H245" s="770"/>
      <c r="I245" s="771"/>
      <c r="J245" s="770"/>
      <c r="K245" s="771"/>
      <c r="L245" s="770"/>
      <c r="M245" s="771"/>
      <c r="N245" s="770"/>
      <c r="O245" s="771"/>
      <c r="P245" s="770"/>
      <c r="Q245" s="771"/>
      <c r="R245" s="770"/>
      <c r="S245" s="771"/>
      <c r="T245" s="564"/>
      <c r="U245" s="74">
        <f>IF(OR(D245="s",F245="s",H245="s",J245="s",L245="s",N245="s",P245="s",R245="s"), 0, IF(OR(D245="a",F245="a",H245="a",J245="a",L245="a",N245="a",P245="a",R245="a"),V245,0))</f>
        <v>0</v>
      </c>
      <c r="V245" s="502">
        <v>10</v>
      </c>
      <c r="W245" s="93">
        <f>COUNTIF(D245:S245,"a")+COUNTIF(D245:S245,"s")</f>
        <v>0</v>
      </c>
      <c r="X245" s="301"/>
      <c r="Z245" s="352"/>
    </row>
    <row r="246" spans="1:86" ht="27.95" customHeight="1" x14ac:dyDescent="0.2">
      <c r="A246" s="463"/>
      <c r="B246" s="312" t="s">
        <v>1716</v>
      </c>
      <c r="C246" s="562" t="s">
        <v>1717</v>
      </c>
      <c r="D246" s="787"/>
      <c r="E246" s="788"/>
      <c r="F246" s="787"/>
      <c r="G246" s="788"/>
      <c r="H246" s="787"/>
      <c r="I246" s="788"/>
      <c r="J246" s="787"/>
      <c r="K246" s="788"/>
      <c r="L246" s="787"/>
      <c r="M246" s="788"/>
      <c r="N246" s="787"/>
      <c r="O246" s="788"/>
      <c r="P246" s="787"/>
      <c r="Q246" s="788"/>
      <c r="R246" s="787"/>
      <c r="S246" s="788"/>
      <c r="T246" s="564"/>
      <c r="U246" s="78">
        <f>IF(OR(D246="s",F246="s",H246="s",J246="s",L246="s",N246="s",P246="s",R246="s"), 0, IF(OR(D246="a",F246="a",H246="a",J246="a",L246="a",N246="a",P246="a",R246="a"),V246,0))</f>
        <v>0</v>
      </c>
      <c r="V246" s="501">
        <v>5</v>
      </c>
      <c r="W246" s="93">
        <f>COUNTIF(D246:S246,"a")+COUNTIF(D246:S246,"s")</f>
        <v>0</v>
      </c>
      <c r="X246" s="301"/>
      <c r="Z246" s="352" t="s">
        <v>1075</v>
      </c>
    </row>
    <row r="247" spans="1:86" ht="45" customHeight="1" x14ac:dyDescent="0.2">
      <c r="A247" s="485"/>
      <c r="B247" s="322" t="s">
        <v>1718</v>
      </c>
      <c r="C247" s="563" t="s">
        <v>1719</v>
      </c>
      <c r="D247" s="770"/>
      <c r="E247" s="771"/>
      <c r="F247" s="770"/>
      <c r="G247" s="771"/>
      <c r="H247" s="770"/>
      <c r="I247" s="771"/>
      <c r="J247" s="770"/>
      <c r="K247" s="771"/>
      <c r="L247" s="770"/>
      <c r="M247" s="771"/>
      <c r="N247" s="770"/>
      <c r="O247" s="771"/>
      <c r="P247" s="770"/>
      <c r="Q247" s="771"/>
      <c r="R247" s="770"/>
      <c r="S247" s="771"/>
      <c r="T247" s="564"/>
      <c r="U247" s="74">
        <f t="shared" ref="U247:U251" si="29">IF(OR(D247="s",F247="s",H247="s",J247="s",L247="s",N247="s",P247="s",R247="s"), 0, IF(OR(D247="a",F247="a",H247="a",J247="a",L247="a",N247="a",P247="a",R247="a"),V247,0))</f>
        <v>0</v>
      </c>
      <c r="V247" s="501">
        <v>5</v>
      </c>
      <c r="W247" s="93">
        <f t="shared" ref="W247:W251" si="30">COUNTIF(D247:S247,"a")+COUNTIF(D247:S247,"s")</f>
        <v>0</v>
      </c>
      <c r="X247" s="301"/>
      <c r="Z247" s="352"/>
    </row>
    <row r="248" spans="1:86" ht="45" customHeight="1" x14ac:dyDescent="0.2">
      <c r="A248" s="485"/>
      <c r="B248" s="322" t="s">
        <v>1706</v>
      </c>
      <c r="C248" s="563" t="s">
        <v>1720</v>
      </c>
      <c r="D248" s="770"/>
      <c r="E248" s="771"/>
      <c r="F248" s="770"/>
      <c r="G248" s="771"/>
      <c r="H248" s="770"/>
      <c r="I248" s="771"/>
      <c r="J248" s="770"/>
      <c r="K248" s="771"/>
      <c r="L248" s="770"/>
      <c r="M248" s="771"/>
      <c r="N248" s="770"/>
      <c r="O248" s="771"/>
      <c r="P248" s="770"/>
      <c r="Q248" s="771"/>
      <c r="R248" s="770"/>
      <c r="S248" s="771"/>
      <c r="T248" s="564"/>
      <c r="U248" s="74">
        <f t="shared" si="29"/>
        <v>0</v>
      </c>
      <c r="V248" s="502">
        <v>5</v>
      </c>
      <c r="W248" s="93">
        <f t="shared" si="30"/>
        <v>0</v>
      </c>
      <c r="X248" s="301"/>
      <c r="Z248" s="352"/>
    </row>
    <row r="249" spans="1:86" ht="45" customHeight="1" x14ac:dyDescent="0.2">
      <c r="A249" s="485"/>
      <c r="B249" s="322" t="s">
        <v>1707</v>
      </c>
      <c r="C249" s="563" t="s">
        <v>1755</v>
      </c>
      <c r="D249" s="770"/>
      <c r="E249" s="771"/>
      <c r="F249" s="770"/>
      <c r="G249" s="771"/>
      <c r="H249" s="770"/>
      <c r="I249" s="771"/>
      <c r="J249" s="770"/>
      <c r="K249" s="771"/>
      <c r="L249" s="770"/>
      <c r="M249" s="771"/>
      <c r="N249" s="770"/>
      <c r="O249" s="771"/>
      <c r="P249" s="770"/>
      <c r="Q249" s="771"/>
      <c r="R249" s="770"/>
      <c r="S249" s="771"/>
      <c r="T249" s="564"/>
      <c r="U249" s="74">
        <f t="shared" si="29"/>
        <v>0</v>
      </c>
      <c r="V249" s="502">
        <v>5</v>
      </c>
      <c r="W249" s="93">
        <f t="shared" si="30"/>
        <v>0</v>
      </c>
      <c r="X249" s="301"/>
      <c r="Z249" s="352"/>
    </row>
    <row r="250" spans="1:86" ht="45" customHeight="1" x14ac:dyDescent="0.2">
      <c r="A250" s="485" t="s">
        <v>668</v>
      </c>
      <c r="B250" s="322" t="s">
        <v>1708</v>
      </c>
      <c r="C250" s="563" t="s">
        <v>1805</v>
      </c>
      <c r="D250" s="770"/>
      <c r="E250" s="771"/>
      <c r="F250" s="770"/>
      <c r="G250" s="771"/>
      <c r="H250" s="770"/>
      <c r="I250" s="771"/>
      <c r="J250" s="770"/>
      <c r="K250" s="771"/>
      <c r="L250" s="770"/>
      <c r="M250" s="771"/>
      <c r="N250" s="770"/>
      <c r="O250" s="771"/>
      <c r="P250" s="770"/>
      <c r="Q250" s="771"/>
      <c r="R250" s="770"/>
      <c r="S250" s="771"/>
      <c r="T250" s="564"/>
      <c r="U250" s="74">
        <f t="shared" si="29"/>
        <v>0</v>
      </c>
      <c r="V250" s="502">
        <v>5</v>
      </c>
      <c r="W250" s="93">
        <f t="shared" si="30"/>
        <v>0</v>
      </c>
      <c r="X250" s="301"/>
      <c r="Z250" s="352"/>
    </row>
    <row r="251" spans="1:86" s="741" customFormat="1" ht="106.5" customHeight="1" x14ac:dyDescent="0.2">
      <c r="A251" s="485" t="s">
        <v>15</v>
      </c>
      <c r="B251" s="322" t="s">
        <v>1827</v>
      </c>
      <c r="C251" s="563" t="s">
        <v>1848</v>
      </c>
      <c r="D251" s="770"/>
      <c r="E251" s="771"/>
      <c r="F251" s="770"/>
      <c r="G251" s="771"/>
      <c r="H251" s="770"/>
      <c r="I251" s="771"/>
      <c r="J251" s="770"/>
      <c r="K251" s="771"/>
      <c r="L251" s="770"/>
      <c r="M251" s="771"/>
      <c r="N251" s="770"/>
      <c r="O251" s="771"/>
      <c r="P251" s="770"/>
      <c r="Q251" s="771"/>
      <c r="R251" s="770"/>
      <c r="S251" s="771"/>
      <c r="T251" s="564"/>
      <c r="U251" s="74">
        <f t="shared" si="29"/>
        <v>0</v>
      </c>
      <c r="V251" s="502">
        <v>5</v>
      </c>
      <c r="W251" s="93">
        <f t="shared" si="30"/>
        <v>0</v>
      </c>
      <c r="X251" s="573"/>
      <c r="Z251" s="742"/>
      <c r="AA251" s="745"/>
    </row>
    <row r="252" spans="1:86" ht="27.95" customHeight="1" x14ac:dyDescent="0.2">
      <c r="A252" s="630"/>
      <c r="B252" s="322"/>
      <c r="C252" s="705" t="s">
        <v>1709</v>
      </c>
      <c r="D252" s="1051"/>
      <c r="E252" s="1052"/>
      <c r="F252" s="1052"/>
      <c r="G252" s="1052"/>
      <c r="H252" s="1052"/>
      <c r="I252" s="1052"/>
      <c r="J252" s="1052"/>
      <c r="K252" s="1052"/>
      <c r="L252" s="1052"/>
      <c r="M252" s="1052"/>
      <c r="N252" s="1052"/>
      <c r="O252" s="1052"/>
      <c r="P252" s="1052"/>
      <c r="Q252" s="1052"/>
      <c r="R252" s="1052"/>
      <c r="S252" s="1052"/>
      <c r="T252" s="1052"/>
      <c r="U252" s="1052"/>
      <c r="V252" s="1053"/>
      <c r="Z252" s="352"/>
    </row>
    <row r="253" spans="1:86" ht="27.95" customHeight="1" thickBot="1" x14ac:dyDescent="0.25">
      <c r="A253" s="485"/>
      <c r="B253" s="322" t="s">
        <v>1229</v>
      </c>
      <c r="C253" s="563" t="s">
        <v>1721</v>
      </c>
      <c r="D253" s="770"/>
      <c r="E253" s="771"/>
      <c r="F253" s="770"/>
      <c r="G253" s="771"/>
      <c r="H253" s="770"/>
      <c r="I253" s="771"/>
      <c r="J253" s="770"/>
      <c r="K253" s="771"/>
      <c r="L253" s="770"/>
      <c r="M253" s="771"/>
      <c r="N253" s="770"/>
      <c r="O253" s="771"/>
      <c r="P253" s="770"/>
      <c r="Q253" s="771"/>
      <c r="R253" s="770"/>
      <c r="S253" s="771"/>
      <c r="T253" s="564"/>
      <c r="U253" s="74">
        <f t="shared" ref="U253" si="31">IF(OR(D253="s",F253="s",H253="s",J253="s",L253="s",N253="s",P253="s",R253="s"), 0, IF(OR(D253="a",F253="a",H253="a",J253="a",L253="a",N253="a",P253="a",R253="a"),V253,0))</f>
        <v>0</v>
      </c>
      <c r="V253" s="502">
        <v>5</v>
      </c>
      <c r="W253" s="93">
        <f>COUNTIF(D253:S253,"a")+COUNTIF(D253:S253,"s")</f>
        <v>0</v>
      </c>
      <c r="X253" s="301"/>
      <c r="Z253" s="352" t="s">
        <v>1075</v>
      </c>
    </row>
    <row r="254" spans="1:86" ht="21" customHeight="1" thickTop="1" thickBot="1" x14ac:dyDescent="0.25">
      <c r="A254" s="485"/>
      <c r="B254" s="13"/>
      <c r="C254" s="188"/>
      <c r="D254" s="782" t="s">
        <v>229</v>
      </c>
      <c r="E254" s="783"/>
      <c r="F254" s="783"/>
      <c r="G254" s="783"/>
      <c r="H254" s="783"/>
      <c r="I254" s="783"/>
      <c r="J254" s="783"/>
      <c r="K254" s="783"/>
      <c r="L254" s="783"/>
      <c r="M254" s="783"/>
      <c r="N254" s="783"/>
      <c r="O254" s="783"/>
      <c r="P254" s="783"/>
      <c r="Q254" s="783"/>
      <c r="R254" s="783"/>
      <c r="S254" s="783"/>
      <c r="T254" s="784"/>
      <c r="U254" s="3">
        <f>SUM(U228:U253)</f>
        <v>0</v>
      </c>
      <c r="V254" s="472">
        <f>SUM(V228:V253)</f>
        <v>125</v>
      </c>
      <c r="X254" s="296"/>
      <c r="Z254" s="352"/>
    </row>
    <row r="255" spans="1:86" ht="21" customHeight="1" thickBot="1" x14ac:dyDescent="0.25">
      <c r="A255" s="464"/>
      <c r="B255" s="512"/>
      <c r="C255" s="513"/>
      <c r="D255" s="971"/>
      <c r="E255" s="786"/>
      <c r="F255" s="851">
        <v>50</v>
      </c>
      <c r="G255" s="792"/>
      <c r="H255" s="792"/>
      <c r="I255" s="792"/>
      <c r="J255" s="792"/>
      <c r="K255" s="792"/>
      <c r="L255" s="792"/>
      <c r="M255" s="792"/>
      <c r="N255" s="792"/>
      <c r="O255" s="792"/>
      <c r="P255" s="792"/>
      <c r="Q255" s="792"/>
      <c r="R255" s="792"/>
      <c r="S255" s="792"/>
      <c r="T255" s="792"/>
      <c r="U255" s="792"/>
      <c r="V255" s="793"/>
      <c r="Z255" s="352"/>
    </row>
    <row r="256" spans="1:86" ht="30" customHeight="1" thickBot="1" x14ac:dyDescent="0.25">
      <c r="A256" s="463"/>
      <c r="B256" s="316" t="s">
        <v>896</v>
      </c>
      <c r="C256" s="254" t="s">
        <v>460</v>
      </c>
      <c r="D256" s="596"/>
      <c r="E256" s="258"/>
      <c r="F256" s="596" t="s">
        <v>228</v>
      </c>
      <c r="G256" s="110"/>
      <c r="H256" s="596" t="s">
        <v>228</v>
      </c>
      <c r="I256" s="597"/>
      <c r="J256" s="396"/>
      <c r="K256" s="110"/>
      <c r="L256" s="596"/>
      <c r="M256" s="597"/>
      <c r="N256" s="396"/>
      <c r="O256" s="110"/>
      <c r="P256" s="596"/>
      <c r="Q256" s="597"/>
      <c r="R256" s="261"/>
      <c r="S256" s="259"/>
      <c r="T256" s="419"/>
      <c r="U256" s="422"/>
      <c r="V256" s="478"/>
      <c r="X256" s="379"/>
      <c r="Y256" s="378"/>
      <c r="Z256" s="352"/>
      <c r="CB256" s="5"/>
      <c r="CC256" s="5"/>
      <c r="CD256" s="5"/>
      <c r="CE256" s="5"/>
      <c r="CF256" s="5"/>
      <c r="CG256" s="5"/>
      <c r="CH256" s="5"/>
    </row>
    <row r="257" spans="1:86" ht="45" customHeight="1" x14ac:dyDescent="0.2">
      <c r="A257" s="485"/>
      <c r="B257" s="313" t="s">
        <v>917</v>
      </c>
      <c r="C257" s="279" t="s">
        <v>199</v>
      </c>
      <c r="D257" s="794"/>
      <c r="E257" s="795"/>
      <c r="F257" s="794"/>
      <c r="G257" s="795"/>
      <c r="H257" s="794"/>
      <c r="I257" s="795"/>
      <c r="J257" s="794"/>
      <c r="K257" s="795"/>
      <c r="L257" s="794"/>
      <c r="M257" s="795"/>
      <c r="N257" s="794"/>
      <c r="O257" s="795"/>
      <c r="P257" s="794"/>
      <c r="Q257" s="795"/>
      <c r="R257" s="794"/>
      <c r="S257" s="795"/>
      <c r="T257" s="289"/>
      <c r="U257" s="77">
        <f t="shared" ref="U257:U262" si="32">IF(OR(D257="s",F257="s",H257="s",J257="s",L257="s",N257="s",P257="s",R257="s"), 0, IF(OR(D257="a",F257="a",H257="a",J257="a",L257="a",N257="a",P257="a",R257="a"),V257,0))</f>
        <v>0</v>
      </c>
      <c r="V257" s="473">
        <v>20</v>
      </c>
      <c r="W257" s="93">
        <f t="shared" ref="W257:W262" si="33">COUNTIF(D257:S257,"a")+COUNTIF(D257:S257,"s")</f>
        <v>0</v>
      </c>
      <c r="X257" s="377"/>
      <c r="Y257" s="378"/>
      <c r="Z257" s="352"/>
      <c r="CB257" s="5"/>
      <c r="CC257" s="5"/>
      <c r="CD257" s="5"/>
      <c r="CE257" s="5"/>
      <c r="CF257" s="5"/>
      <c r="CG257" s="5"/>
      <c r="CH257" s="5"/>
    </row>
    <row r="258" spans="1:86" ht="27.95" customHeight="1" x14ac:dyDescent="0.2">
      <c r="A258" s="485"/>
      <c r="B258" s="315" t="s">
        <v>216</v>
      </c>
      <c r="C258" s="281" t="s">
        <v>761</v>
      </c>
      <c r="D258" s="770"/>
      <c r="E258" s="771"/>
      <c r="F258" s="770"/>
      <c r="G258" s="771"/>
      <c r="H258" s="770"/>
      <c r="I258" s="771"/>
      <c r="J258" s="770"/>
      <c r="K258" s="771"/>
      <c r="L258" s="770"/>
      <c r="M258" s="771"/>
      <c r="N258" s="770"/>
      <c r="O258" s="771"/>
      <c r="P258" s="770"/>
      <c r="Q258" s="771"/>
      <c r="R258" s="770"/>
      <c r="S258" s="771"/>
      <c r="T258" s="290"/>
      <c r="U258" s="74">
        <f t="shared" si="32"/>
        <v>0</v>
      </c>
      <c r="V258" s="473">
        <v>10</v>
      </c>
      <c r="W258" s="93">
        <f t="shared" si="33"/>
        <v>0</v>
      </c>
      <c r="X258" s="377"/>
      <c r="Y258" s="378"/>
      <c r="Z258" s="352"/>
      <c r="CB258" s="5"/>
      <c r="CC258" s="5"/>
      <c r="CD258" s="5"/>
      <c r="CE258" s="5"/>
      <c r="CF258" s="5"/>
      <c r="CG258" s="5"/>
      <c r="CH258" s="5"/>
    </row>
    <row r="259" spans="1:86" ht="27.95" customHeight="1" x14ac:dyDescent="0.2">
      <c r="A259" s="485"/>
      <c r="B259" s="315" t="s">
        <v>762</v>
      </c>
      <c r="C259" s="281" t="s">
        <v>397</v>
      </c>
      <c r="D259" s="770"/>
      <c r="E259" s="771"/>
      <c r="F259" s="770"/>
      <c r="G259" s="771"/>
      <c r="H259" s="770"/>
      <c r="I259" s="771"/>
      <c r="J259" s="770"/>
      <c r="K259" s="771"/>
      <c r="L259" s="770"/>
      <c r="M259" s="771"/>
      <c r="N259" s="770"/>
      <c r="O259" s="771"/>
      <c r="P259" s="770"/>
      <c r="Q259" s="771"/>
      <c r="R259" s="770"/>
      <c r="S259" s="771"/>
      <c r="T259" s="290"/>
      <c r="U259" s="74">
        <f t="shared" si="32"/>
        <v>0</v>
      </c>
      <c r="V259" s="471">
        <v>10</v>
      </c>
      <c r="W259" s="93">
        <f t="shared" si="33"/>
        <v>0</v>
      </c>
      <c r="X259" s="377"/>
      <c r="Y259" s="378"/>
      <c r="Z259" s="352"/>
      <c r="CB259" s="5"/>
      <c r="CC259" s="5"/>
      <c r="CD259" s="5"/>
      <c r="CE259" s="5"/>
      <c r="CF259" s="5"/>
      <c r="CG259" s="5"/>
      <c r="CH259" s="5"/>
    </row>
    <row r="260" spans="1:86" ht="27.95" customHeight="1" x14ac:dyDescent="0.2">
      <c r="A260" s="485"/>
      <c r="B260" s="315" t="s">
        <v>763</v>
      </c>
      <c r="C260" s="281" t="s">
        <v>694</v>
      </c>
      <c r="D260" s="770"/>
      <c r="E260" s="771"/>
      <c r="F260" s="770"/>
      <c r="G260" s="771"/>
      <c r="H260" s="770"/>
      <c r="I260" s="771"/>
      <c r="J260" s="770"/>
      <c r="K260" s="771"/>
      <c r="L260" s="770"/>
      <c r="M260" s="771"/>
      <c r="N260" s="770"/>
      <c r="O260" s="771"/>
      <c r="P260" s="770"/>
      <c r="Q260" s="771"/>
      <c r="R260" s="770"/>
      <c r="S260" s="771"/>
      <c r="T260" s="290"/>
      <c r="U260" s="74">
        <f t="shared" si="32"/>
        <v>0</v>
      </c>
      <c r="V260" s="471">
        <v>10</v>
      </c>
      <c r="W260" s="93">
        <f t="shared" si="33"/>
        <v>0</v>
      </c>
      <c r="X260" s="377"/>
      <c r="Y260" s="378"/>
      <c r="Z260" s="352"/>
      <c r="CB260" s="5"/>
      <c r="CC260" s="5"/>
      <c r="CD260" s="5"/>
      <c r="CE260" s="5"/>
      <c r="CF260" s="5"/>
      <c r="CG260" s="5"/>
      <c r="CH260" s="5"/>
    </row>
    <row r="261" spans="1:86" ht="27.95" customHeight="1" x14ac:dyDescent="0.2">
      <c r="A261" s="485"/>
      <c r="B261" s="315" t="s">
        <v>456</v>
      </c>
      <c r="C261" s="281" t="s">
        <v>445</v>
      </c>
      <c r="D261" s="770"/>
      <c r="E261" s="771"/>
      <c r="F261" s="770"/>
      <c r="G261" s="771"/>
      <c r="H261" s="770"/>
      <c r="I261" s="771"/>
      <c r="J261" s="770"/>
      <c r="K261" s="771"/>
      <c r="L261" s="770"/>
      <c r="M261" s="771"/>
      <c r="N261" s="770"/>
      <c r="O261" s="771"/>
      <c r="P261" s="770"/>
      <c r="Q261" s="771"/>
      <c r="R261" s="770"/>
      <c r="S261" s="771"/>
      <c r="T261" s="290"/>
      <c r="U261" s="74">
        <f t="shared" si="32"/>
        <v>0</v>
      </c>
      <c r="V261" s="471">
        <v>10</v>
      </c>
      <c r="W261" s="93">
        <f t="shared" si="33"/>
        <v>0</v>
      </c>
      <c r="X261" s="377"/>
      <c r="Y261" s="378"/>
      <c r="Z261" s="352"/>
      <c r="CB261" s="5"/>
      <c r="CC261" s="5"/>
      <c r="CD261" s="5"/>
      <c r="CE261" s="5"/>
      <c r="CF261" s="5"/>
      <c r="CG261" s="5"/>
      <c r="CH261" s="5"/>
    </row>
    <row r="262" spans="1:86" ht="27.95" customHeight="1" thickBot="1" x14ac:dyDescent="0.25">
      <c r="A262" s="485"/>
      <c r="B262" s="315" t="s">
        <v>457</v>
      </c>
      <c r="C262" s="281" t="s">
        <v>1068</v>
      </c>
      <c r="D262" s="770"/>
      <c r="E262" s="771"/>
      <c r="F262" s="770"/>
      <c r="G262" s="771"/>
      <c r="H262" s="770"/>
      <c r="I262" s="771"/>
      <c r="J262" s="770"/>
      <c r="K262" s="771"/>
      <c r="L262" s="770"/>
      <c r="M262" s="771"/>
      <c r="N262" s="770"/>
      <c r="O262" s="771"/>
      <c r="P262" s="770"/>
      <c r="Q262" s="771"/>
      <c r="R262" s="770"/>
      <c r="S262" s="771"/>
      <c r="T262" s="290"/>
      <c r="U262" s="74">
        <f t="shared" si="32"/>
        <v>0</v>
      </c>
      <c r="V262" s="486">
        <v>20</v>
      </c>
      <c r="W262" s="93">
        <f t="shared" si="33"/>
        <v>0</v>
      </c>
      <c r="X262" s="377"/>
      <c r="Y262" s="378"/>
      <c r="Z262" s="352"/>
      <c r="CB262" s="5"/>
      <c r="CC262" s="5"/>
      <c r="CD262" s="5"/>
      <c r="CE262" s="5"/>
      <c r="CF262" s="5"/>
      <c r="CG262" s="5"/>
      <c r="CH262" s="5"/>
    </row>
    <row r="263" spans="1:86" ht="21" customHeight="1" thickTop="1" thickBot="1" x14ac:dyDescent="0.25">
      <c r="A263" s="485"/>
      <c r="B263" s="123"/>
      <c r="C263" s="173"/>
      <c r="D263" s="782"/>
      <c r="E263" s="783"/>
      <c r="F263" s="783"/>
      <c r="G263" s="783"/>
      <c r="H263" s="783"/>
      <c r="I263" s="783"/>
      <c r="J263" s="783"/>
      <c r="K263" s="783"/>
      <c r="L263" s="783"/>
      <c r="M263" s="783"/>
      <c r="N263" s="783"/>
      <c r="O263" s="783"/>
      <c r="P263" s="783"/>
      <c r="Q263" s="783"/>
      <c r="R263" s="783"/>
      <c r="S263" s="783"/>
      <c r="T263" s="784"/>
      <c r="U263" s="3">
        <f>SUM(U257:U262)</f>
        <v>0</v>
      </c>
      <c r="V263" s="472">
        <f>SUM(V257:V262)</f>
        <v>80</v>
      </c>
      <c r="X263" s="380"/>
      <c r="Y263" s="378"/>
      <c r="Z263" s="352"/>
      <c r="CB263" s="5"/>
      <c r="CC263" s="5"/>
      <c r="CD263" s="5"/>
      <c r="CE263" s="5"/>
      <c r="CF263" s="5"/>
      <c r="CG263" s="5"/>
      <c r="CH263" s="5"/>
    </row>
    <row r="264" spans="1:86" ht="21" customHeight="1" thickBot="1" x14ac:dyDescent="0.25">
      <c r="A264" s="464"/>
      <c r="B264" s="248"/>
      <c r="C264" s="462"/>
      <c r="D264" s="785"/>
      <c r="E264" s="841"/>
      <c r="F264" s="1027">
        <v>0</v>
      </c>
      <c r="G264" s="1028"/>
      <c r="H264" s="1028"/>
      <c r="I264" s="1028"/>
      <c r="J264" s="1028"/>
      <c r="K264" s="1028"/>
      <c r="L264" s="1028"/>
      <c r="M264" s="1028"/>
      <c r="N264" s="1028"/>
      <c r="O264" s="1028"/>
      <c r="P264" s="1028"/>
      <c r="Q264" s="1028"/>
      <c r="R264" s="1028"/>
      <c r="S264" s="1028"/>
      <c r="T264" s="1028"/>
      <c r="U264" s="1028"/>
      <c r="V264" s="1029"/>
      <c r="X264" s="379"/>
      <c r="Y264" s="378"/>
      <c r="Z264" s="352"/>
      <c r="CB264" s="5"/>
      <c r="CC264" s="5"/>
      <c r="CD264" s="5"/>
      <c r="CE264" s="5"/>
      <c r="CF264" s="5"/>
      <c r="CG264" s="5"/>
      <c r="CH264" s="5"/>
    </row>
    <row r="265" spans="1:86" ht="30" customHeight="1" thickBot="1" x14ac:dyDescent="0.25">
      <c r="A265" s="463"/>
      <c r="B265" s="340" t="s">
        <v>1458</v>
      </c>
      <c r="C265" s="254" t="s">
        <v>846</v>
      </c>
      <c r="D265" s="596"/>
      <c r="E265" s="597"/>
      <c r="F265" s="396"/>
      <c r="G265" s="110"/>
      <c r="H265" s="596"/>
      <c r="I265" s="597"/>
      <c r="J265" s="396"/>
      <c r="K265" s="110"/>
      <c r="L265" s="596" t="s">
        <v>228</v>
      </c>
      <c r="M265" s="597"/>
      <c r="N265" s="396"/>
      <c r="O265" s="110"/>
      <c r="P265" s="596"/>
      <c r="Q265" s="597"/>
      <c r="R265" s="396"/>
      <c r="S265" s="110"/>
      <c r="T265" s="618"/>
      <c r="U265" s="619"/>
      <c r="V265" s="619"/>
      <c r="X265" s="379"/>
      <c r="Y265" s="378"/>
      <c r="Z265" s="352"/>
    </row>
    <row r="266" spans="1:86" ht="30" customHeight="1" x14ac:dyDescent="0.2">
      <c r="A266" s="463"/>
      <c r="B266" s="631"/>
      <c r="C266" s="626" t="s">
        <v>1394</v>
      </c>
      <c r="D266" s="1042"/>
      <c r="E266" s="1043"/>
      <c r="F266" s="1043"/>
      <c r="G266" s="1043"/>
      <c r="H266" s="1043"/>
      <c r="I266" s="1043"/>
      <c r="J266" s="1043"/>
      <c r="K266" s="1043"/>
      <c r="L266" s="1043"/>
      <c r="M266" s="1043"/>
      <c r="N266" s="1043"/>
      <c r="O266" s="1043"/>
      <c r="P266" s="1043"/>
      <c r="Q266" s="1043"/>
      <c r="R266" s="1043"/>
      <c r="S266" s="1043"/>
      <c r="T266" s="1043"/>
      <c r="U266" s="1043"/>
      <c r="V266" s="1044"/>
      <c r="W266" s="299"/>
      <c r="X266" s="381"/>
      <c r="Y266" s="378"/>
      <c r="Z266" s="352"/>
    </row>
    <row r="267" spans="1:86" ht="45" customHeight="1" x14ac:dyDescent="0.2">
      <c r="A267" s="483"/>
      <c r="B267" s="312" t="s">
        <v>1395</v>
      </c>
      <c r="C267" s="621" t="s">
        <v>1459</v>
      </c>
      <c r="D267" s="820"/>
      <c r="E267" s="821"/>
      <c r="F267" s="820"/>
      <c r="G267" s="821"/>
      <c r="H267" s="820"/>
      <c r="I267" s="821"/>
      <c r="J267" s="820"/>
      <c r="K267" s="821"/>
      <c r="L267" s="820"/>
      <c r="M267" s="821"/>
      <c r="N267" s="820"/>
      <c r="O267" s="821"/>
      <c r="P267" s="820"/>
      <c r="Q267" s="821"/>
      <c r="R267" s="820"/>
      <c r="S267" s="821"/>
      <c r="T267" s="624"/>
      <c r="U267" s="559">
        <f>IF(OR(D267="s",F267="s",H267="s",J267="s",L267="s",N267="s",P267="s",R267="s"), 0, IF(OR(D267="a",F267="a",H267="a",J267="a",L267="a",N267="a",P267="a",R267="a"),V267,0))</f>
        <v>0</v>
      </c>
      <c r="V267" s="622">
        <f>IF(T267="na",0,10)</f>
        <v>10</v>
      </c>
      <c r="W267" s="93">
        <f>COUNTIF(D267:S267,"a")+COUNTIF(D267:S267,"s")+COUNTIF(T267,"na")</f>
        <v>0</v>
      </c>
      <c r="X267" s="377"/>
      <c r="Y267" s="378"/>
      <c r="Z267" s="352"/>
    </row>
    <row r="268" spans="1:86" ht="30" customHeight="1" x14ac:dyDescent="0.2">
      <c r="A268" s="483"/>
      <c r="B268" s="88"/>
      <c r="C268" s="448" t="s">
        <v>1396</v>
      </c>
      <c r="D268" s="998"/>
      <c r="E268" s="999"/>
      <c r="F268" s="999"/>
      <c r="G268" s="999"/>
      <c r="H268" s="999"/>
      <c r="I268" s="999"/>
      <c r="J268" s="999"/>
      <c r="K268" s="999"/>
      <c r="L268" s="999"/>
      <c r="M268" s="999"/>
      <c r="N268" s="999"/>
      <c r="O268" s="999"/>
      <c r="P268" s="999"/>
      <c r="Q268" s="999"/>
      <c r="R268" s="999"/>
      <c r="S268" s="999"/>
      <c r="T268" s="999"/>
      <c r="U268" s="999"/>
      <c r="V268" s="1000"/>
      <c r="X268" s="379"/>
      <c r="Y268" s="378"/>
      <c r="Z268" s="352"/>
    </row>
    <row r="269" spans="1:86" ht="30" customHeight="1" x14ac:dyDescent="0.2">
      <c r="A269" s="483"/>
      <c r="B269" s="88"/>
      <c r="C269" s="448" t="s">
        <v>1460</v>
      </c>
      <c r="D269" s="998"/>
      <c r="E269" s="999"/>
      <c r="F269" s="999"/>
      <c r="G269" s="999"/>
      <c r="H269" s="999"/>
      <c r="I269" s="999"/>
      <c r="J269" s="999"/>
      <c r="K269" s="999"/>
      <c r="L269" s="999"/>
      <c r="M269" s="999"/>
      <c r="N269" s="999"/>
      <c r="O269" s="999"/>
      <c r="P269" s="999"/>
      <c r="Q269" s="999"/>
      <c r="R269" s="999"/>
      <c r="S269" s="999"/>
      <c r="T269" s="999"/>
      <c r="U269" s="999"/>
      <c r="V269" s="1000"/>
      <c r="X269" s="379"/>
      <c r="Y269" s="378"/>
      <c r="Z269" s="352"/>
    </row>
    <row r="270" spans="1:86" ht="27.95" customHeight="1" x14ac:dyDescent="0.2">
      <c r="A270" s="483"/>
      <c r="B270" s="322" t="s">
        <v>1461</v>
      </c>
      <c r="C270" s="164" t="s">
        <v>1462</v>
      </c>
      <c r="D270" s="787"/>
      <c r="E270" s="788"/>
      <c r="F270" s="787"/>
      <c r="G270" s="788"/>
      <c r="H270" s="787"/>
      <c r="I270" s="788"/>
      <c r="J270" s="787"/>
      <c r="K270" s="788"/>
      <c r="L270" s="787"/>
      <c r="M270" s="788"/>
      <c r="N270" s="787"/>
      <c r="O270" s="788"/>
      <c r="P270" s="787"/>
      <c r="Q270" s="788"/>
      <c r="R270" s="787"/>
      <c r="S270" s="788"/>
      <c r="T270" s="121" t="str">
        <f>IF(OR('NOx Data Sheet'!G12="5410.13 - 5410.18",T267="na",'NOx Data Sheet'!G9="STEAM TURBINE",'NOx Data Sheet'!G9="GAS TURBINE",'NOx Data Sheet'!G9="DIESEL-ELECTRIC"),"na", "")</f>
        <v/>
      </c>
      <c r="U270" s="78">
        <f t="shared" ref="U270:U278" si="34">IF(OR(D270="s",F270="s",H270="s",J270="s",L270="s",N270="s",P270="s",R270="s"), 0, IF(OR(D270="a",F270="a",H270="a",J270="a",L270="a",N270="a",P270="a",R270="a"),V270,0))</f>
        <v>0</v>
      </c>
      <c r="V270" s="469">
        <f>IF(T270="na",0,10)</f>
        <v>10</v>
      </c>
      <c r="W270" s="93">
        <f>COUNTIF(D270:S270,"a")+COUNTIF(D270:S270,"s")+COUNTIF(T270,"na")</f>
        <v>0</v>
      </c>
      <c r="X270" s="377"/>
      <c r="Y270" s="378"/>
      <c r="Z270" s="352"/>
    </row>
    <row r="271" spans="1:86" ht="27.95" customHeight="1" x14ac:dyDescent="0.2">
      <c r="A271" s="483"/>
      <c r="B271" s="322" t="s">
        <v>1463</v>
      </c>
      <c r="C271" s="264" t="s">
        <v>1464</v>
      </c>
      <c r="D271" s="797"/>
      <c r="E271" s="798"/>
      <c r="F271" s="797"/>
      <c r="G271" s="798"/>
      <c r="H271" s="797"/>
      <c r="I271" s="798"/>
      <c r="J271" s="797"/>
      <c r="K271" s="798"/>
      <c r="L271" s="797"/>
      <c r="M271" s="798"/>
      <c r="N271" s="797"/>
      <c r="O271" s="798"/>
      <c r="P271" s="797"/>
      <c r="Q271" s="798"/>
      <c r="R271" s="797"/>
      <c r="S271" s="798"/>
      <c r="T271" s="624" t="str">
        <f>IF(OR('NOx Data Sheet'!G12="5410.13 - 5410.18",T267="na",'NOx Data Sheet'!G10="STEAM TURBINE",'NOx Data Sheet'!G10="GAS TURBINE",'NOx Data Sheet'!G9="DIESEL-ELECTRIC"),"na", "")</f>
        <v/>
      </c>
      <c r="U271" s="114">
        <f t="shared" si="34"/>
        <v>0</v>
      </c>
      <c r="V271" s="622">
        <f>IF(T271="na",0,10)</f>
        <v>10</v>
      </c>
      <c r="W271" s="93">
        <f>COUNTIF(D271:S271,"a")+COUNTIF(D271:S271,"s")+COUNTIF(T271,"na")</f>
        <v>0</v>
      </c>
      <c r="X271" s="377"/>
      <c r="Y271" s="378"/>
      <c r="Z271" s="352"/>
    </row>
    <row r="272" spans="1:86" ht="30" customHeight="1" x14ac:dyDescent="0.2">
      <c r="A272" s="483"/>
      <c r="B272" s="88"/>
      <c r="C272" s="448" t="s">
        <v>1465</v>
      </c>
      <c r="D272" s="998"/>
      <c r="E272" s="999"/>
      <c r="F272" s="999"/>
      <c r="G272" s="999"/>
      <c r="H272" s="999"/>
      <c r="I272" s="999"/>
      <c r="J272" s="999"/>
      <c r="K272" s="999"/>
      <c r="L272" s="999"/>
      <c r="M272" s="999"/>
      <c r="N272" s="999"/>
      <c r="O272" s="999"/>
      <c r="P272" s="999"/>
      <c r="Q272" s="999"/>
      <c r="R272" s="999"/>
      <c r="S272" s="999"/>
      <c r="T272" s="999"/>
      <c r="U272" s="999"/>
      <c r="V272" s="1000"/>
      <c r="X272" s="379"/>
      <c r="Y272" s="378"/>
      <c r="Z272" s="352"/>
    </row>
    <row r="273" spans="1:26" ht="27.95" customHeight="1" x14ac:dyDescent="0.2">
      <c r="A273" s="483"/>
      <c r="B273" s="322" t="s">
        <v>1466</v>
      </c>
      <c r="C273" s="621" t="s">
        <v>1467</v>
      </c>
      <c r="D273" s="787"/>
      <c r="E273" s="788"/>
      <c r="F273" s="787"/>
      <c r="G273" s="788"/>
      <c r="H273" s="787"/>
      <c r="I273" s="788"/>
      <c r="J273" s="787"/>
      <c r="K273" s="788"/>
      <c r="L273" s="787"/>
      <c r="M273" s="788"/>
      <c r="N273" s="787"/>
      <c r="O273" s="788"/>
      <c r="P273" s="787"/>
      <c r="Q273" s="788"/>
      <c r="R273" s="787"/>
      <c r="S273" s="788"/>
      <c r="T273" s="121" t="str">
        <f>IF(OR('NOx Data Sheet'!G12="5410.11 - 5410.12",T267="na",'NOx Data Sheet'!G9="STEAM TURBINE",'NOx Data Sheet'!G9="GAS TURBINE",'NOx Data Sheet'!G9="DIESEL-ELECTRIC"),"na","")</f>
        <v/>
      </c>
      <c r="U273" s="78">
        <f t="shared" si="34"/>
        <v>0</v>
      </c>
      <c r="V273" s="469">
        <f>IF(T273="na",0,5)</f>
        <v>5</v>
      </c>
      <c r="W273" s="93">
        <f>IF(OR(COUNTIF(D274:S275,"a")+COUNTIF(D274:S275,"s")+COUNTIF(T274:T275,"na")&gt;0),0,(COUNTIF(D273:S273,"a")+COUNTIF(D273:S273,"s")+COUNTIF(T273,"na")))</f>
        <v>0</v>
      </c>
      <c r="X273" s="377"/>
      <c r="Y273" s="378"/>
      <c r="Z273" s="352"/>
    </row>
    <row r="274" spans="1:26" ht="45" customHeight="1" x14ac:dyDescent="0.2">
      <c r="A274" s="483"/>
      <c r="B274" s="322" t="s">
        <v>1468</v>
      </c>
      <c r="C274" s="633" t="s">
        <v>1469</v>
      </c>
      <c r="D274" s="770"/>
      <c r="E274" s="771"/>
      <c r="F274" s="770"/>
      <c r="G274" s="771"/>
      <c r="H274" s="770"/>
      <c r="I274" s="771"/>
      <c r="J274" s="770"/>
      <c r="K274" s="771"/>
      <c r="L274" s="770"/>
      <c r="M274" s="771"/>
      <c r="N274" s="770"/>
      <c r="O274" s="771"/>
      <c r="P274" s="770"/>
      <c r="Q274" s="771"/>
      <c r="R274" s="770"/>
      <c r="S274" s="771"/>
      <c r="T274" s="86"/>
      <c r="U274" s="634">
        <f t="shared" si="34"/>
        <v>0</v>
      </c>
      <c r="V274" s="470">
        <f>IF(T273="na",0,10)</f>
        <v>10</v>
      </c>
      <c r="W274" s="93">
        <f>IF(OR(COUNTIF(D273:S273,"a")+COUNTIF(D273:S273,"s")+COUNTIF(T273:T273,"na")+COUNTIF(D275:S275,"a")+COUNTIF(D275:S275,"s")+COUNTIF(T275:T275,"na")&gt;0),0,(COUNTIF(D274:S274,"a")+COUNTIF(D274:S274,"s")+COUNTIF(T274,"na")))</f>
        <v>0</v>
      </c>
      <c r="X274" s="377"/>
      <c r="Y274" s="378"/>
      <c r="Z274" s="352"/>
    </row>
    <row r="275" spans="1:26" ht="45" customHeight="1" x14ac:dyDescent="0.2">
      <c r="A275" s="483"/>
      <c r="B275" s="322" t="s">
        <v>1470</v>
      </c>
      <c r="C275" s="633" t="s">
        <v>1471</v>
      </c>
      <c r="D275" s="770"/>
      <c r="E275" s="771"/>
      <c r="F275" s="770"/>
      <c r="G275" s="771"/>
      <c r="H275" s="770"/>
      <c r="I275" s="771"/>
      <c r="J275" s="770"/>
      <c r="K275" s="771"/>
      <c r="L275" s="770"/>
      <c r="M275" s="771"/>
      <c r="N275" s="770"/>
      <c r="O275" s="771"/>
      <c r="P275" s="770"/>
      <c r="Q275" s="771"/>
      <c r="R275" s="770"/>
      <c r="S275" s="771"/>
      <c r="T275" s="86"/>
      <c r="U275" s="634">
        <f t="shared" si="34"/>
        <v>0</v>
      </c>
      <c r="V275" s="470">
        <f>IF(T273="na",0,15)</f>
        <v>15</v>
      </c>
      <c r="W275" s="93">
        <f>IF(OR(COUNTIF(D273:S274,"a")+COUNTIF(D273:S274,"s")+COUNTIF(T273:T274,"na")&gt;0),0,(COUNTIF(D275:S275,"a")+COUNTIF(D275:S275,"s")+COUNTIF(T275,"na")))</f>
        <v>0</v>
      </c>
      <c r="X275" s="377"/>
      <c r="Y275" s="378"/>
      <c r="Z275" s="352"/>
    </row>
    <row r="276" spans="1:26" ht="27.95" customHeight="1" x14ac:dyDescent="0.2">
      <c r="A276" s="483"/>
      <c r="B276" s="322" t="s">
        <v>1472</v>
      </c>
      <c r="C276" s="264" t="s">
        <v>1473</v>
      </c>
      <c r="D276" s="770"/>
      <c r="E276" s="771"/>
      <c r="F276" s="770"/>
      <c r="G276" s="771"/>
      <c r="H276" s="770"/>
      <c r="I276" s="771"/>
      <c r="J276" s="770"/>
      <c r="K276" s="771"/>
      <c r="L276" s="770"/>
      <c r="M276" s="771"/>
      <c r="N276" s="770"/>
      <c r="O276" s="771"/>
      <c r="P276" s="770"/>
      <c r="Q276" s="771"/>
      <c r="R276" s="770"/>
      <c r="S276" s="771"/>
      <c r="T276" s="465" t="str">
        <f>IF(OR('NOx Data Sheet'!G12="5410.11 - 5410.12",T267="na",'NOx Data Sheet'!G10="STEAM TURBINE",'NOx Data Sheet'!G10="GAS TURBINE",'NOx Data Sheet'!G9="DIESEL-ELECTRIC"),"na", "")</f>
        <v/>
      </c>
      <c r="U276" s="74">
        <f t="shared" si="34"/>
        <v>0</v>
      </c>
      <c r="V276" s="470">
        <f>IF(T276="na",0,5)</f>
        <v>5</v>
      </c>
      <c r="W276" s="93">
        <f>IF(OR(COUNTIF(D277:S278,"a")+COUNTIF(D277:S278,"s")+COUNTIF(T277:T278,"na")&gt;0),0,(COUNTIF(D276:S276,"a")+COUNTIF(D276:S276,"s")+COUNTIF(T276,"na")))</f>
        <v>0</v>
      </c>
      <c r="X276" s="377"/>
      <c r="Y276" s="378"/>
      <c r="Z276" s="352"/>
    </row>
    <row r="277" spans="1:26" ht="45" customHeight="1" x14ac:dyDescent="0.2">
      <c r="A277" s="483"/>
      <c r="B277" s="322" t="s">
        <v>1474</v>
      </c>
      <c r="C277" s="633" t="s">
        <v>1475</v>
      </c>
      <c r="D277" s="770"/>
      <c r="E277" s="771"/>
      <c r="F277" s="770"/>
      <c r="G277" s="771"/>
      <c r="H277" s="770"/>
      <c r="I277" s="771"/>
      <c r="J277" s="770"/>
      <c r="K277" s="771"/>
      <c r="L277" s="770"/>
      <c r="M277" s="771"/>
      <c r="N277" s="770"/>
      <c r="O277" s="771"/>
      <c r="P277" s="770"/>
      <c r="Q277" s="771"/>
      <c r="R277" s="770"/>
      <c r="S277" s="771"/>
      <c r="T277" s="86"/>
      <c r="U277" s="634">
        <f t="shared" si="34"/>
        <v>0</v>
      </c>
      <c r="V277" s="470">
        <f>IF(T276="na",0,10)</f>
        <v>10</v>
      </c>
      <c r="W277" s="93">
        <f>IF(OR(COUNTIF(D276:S276,"a")+COUNTIF(D276:S276,"s")+COUNTIF(T276:T276,"na")+COUNTIF(D278:S278,"a")+COUNTIF(D278:S278,"s")+COUNTIF(T278:T278,"na")&gt;0),0,(COUNTIF(D277:S277,"a")+COUNTIF(D277:S277,"s")+COUNTIF(T277,"na")))</f>
        <v>0</v>
      </c>
      <c r="X277" s="377"/>
      <c r="Y277" s="378"/>
      <c r="Z277" s="352"/>
    </row>
    <row r="278" spans="1:26" ht="45" customHeight="1" x14ac:dyDescent="0.2">
      <c r="A278" s="483"/>
      <c r="B278" s="322" t="s">
        <v>1476</v>
      </c>
      <c r="C278" s="633" t="s">
        <v>1477</v>
      </c>
      <c r="D278" s="797"/>
      <c r="E278" s="798"/>
      <c r="F278" s="797"/>
      <c r="G278" s="798"/>
      <c r="H278" s="797"/>
      <c r="I278" s="798"/>
      <c r="J278" s="797"/>
      <c r="K278" s="798"/>
      <c r="L278" s="797"/>
      <c r="M278" s="798"/>
      <c r="N278" s="797"/>
      <c r="O278" s="798"/>
      <c r="P278" s="797"/>
      <c r="Q278" s="798"/>
      <c r="R278" s="797"/>
      <c r="S278" s="798"/>
      <c r="T278" s="700"/>
      <c r="U278" s="635">
        <f t="shared" si="34"/>
        <v>0</v>
      </c>
      <c r="V278" s="503">
        <f>IF(T276="na",0,15)</f>
        <v>15</v>
      </c>
      <c r="W278" s="93">
        <f>IF(OR(COUNTIF(D276:S277,"a")+COUNTIF(D276:S277,"s")+COUNTIF(T276:T277,"na")&gt;0),0,(COUNTIF(D278:S278,"a")+COUNTIF(D278:S278,"s")+COUNTIF(T278,"na")))</f>
        <v>0</v>
      </c>
      <c r="X278" s="377"/>
      <c r="Y278" s="378"/>
      <c r="Z278" s="352"/>
    </row>
    <row r="279" spans="1:26" ht="30" customHeight="1" x14ac:dyDescent="0.2">
      <c r="A279" s="483"/>
      <c r="B279" s="88"/>
      <c r="C279" s="448" t="s">
        <v>1722</v>
      </c>
      <c r="D279" s="998"/>
      <c r="E279" s="999"/>
      <c r="F279" s="999"/>
      <c r="G279" s="999"/>
      <c r="H279" s="999"/>
      <c r="I279" s="999"/>
      <c r="J279" s="999"/>
      <c r="K279" s="999"/>
      <c r="L279" s="999"/>
      <c r="M279" s="999"/>
      <c r="N279" s="999"/>
      <c r="O279" s="999"/>
      <c r="P279" s="999"/>
      <c r="Q279" s="999"/>
      <c r="R279" s="999"/>
      <c r="S279" s="999"/>
      <c r="T279" s="999"/>
      <c r="U279" s="999"/>
      <c r="V279" s="1000"/>
      <c r="X279" s="379"/>
      <c r="Y279" s="378"/>
      <c r="Z279" s="352"/>
    </row>
    <row r="280" spans="1:26" ht="45" customHeight="1" x14ac:dyDescent="0.2">
      <c r="A280" s="483"/>
      <c r="B280" s="312" t="s">
        <v>1723</v>
      </c>
      <c r="C280" s="158" t="s">
        <v>1766</v>
      </c>
      <c r="D280" s="770"/>
      <c r="E280" s="771"/>
      <c r="F280" s="770"/>
      <c r="G280" s="771"/>
      <c r="H280" s="770"/>
      <c r="I280" s="771"/>
      <c r="J280" s="770"/>
      <c r="K280" s="771"/>
      <c r="L280" s="770"/>
      <c r="M280" s="771"/>
      <c r="N280" s="770"/>
      <c r="O280" s="771"/>
      <c r="P280" s="770"/>
      <c r="Q280" s="771"/>
      <c r="R280" s="770"/>
      <c r="S280" s="771"/>
      <c r="T280" s="465" t="str">
        <f>IF(T267="na","na","")</f>
        <v/>
      </c>
      <c r="U280" s="74">
        <f>IF(OR(D280="s",F280="s",H280="s",J280="s",L280="s",N280="s",P280="s",R280="s"), 0, IF(OR(D280="a",F280="a",H280="a",J280="a",L280="a",N280="a",P280="a",R280="a"),V280,0))</f>
        <v>0</v>
      </c>
      <c r="V280" s="470">
        <f>IF(COUNTIF(D280:S280,"s"),0, IF(T280="na",0, 30))</f>
        <v>30</v>
      </c>
      <c r="W280" s="93">
        <f>COUNTIF(D280:S280,"a")+COUNTIF(D280:S280,"s")+COUNTIF(T280,"na")</f>
        <v>0</v>
      </c>
      <c r="X280" s="377"/>
      <c r="Y280" s="378"/>
      <c r="Z280" s="352"/>
    </row>
    <row r="281" spans="1:26" ht="30" customHeight="1" x14ac:dyDescent="0.2">
      <c r="A281" s="483"/>
      <c r="B281" s="88"/>
      <c r="C281" s="448" t="s">
        <v>1398</v>
      </c>
      <c r="D281" s="998"/>
      <c r="E281" s="999"/>
      <c r="F281" s="999"/>
      <c r="G281" s="999"/>
      <c r="H281" s="999"/>
      <c r="I281" s="999"/>
      <c r="J281" s="999"/>
      <c r="K281" s="999"/>
      <c r="L281" s="999"/>
      <c r="M281" s="999"/>
      <c r="N281" s="999"/>
      <c r="O281" s="999"/>
      <c r="P281" s="999"/>
      <c r="Q281" s="999"/>
      <c r="R281" s="999"/>
      <c r="S281" s="999"/>
      <c r="T281" s="999"/>
      <c r="U281" s="999"/>
      <c r="V281" s="1000"/>
      <c r="X281" s="379"/>
      <c r="Y281" s="378"/>
      <c r="Z281" s="352"/>
    </row>
    <row r="282" spans="1:26" ht="30" customHeight="1" x14ac:dyDescent="0.2">
      <c r="A282" s="483"/>
      <c r="B282" s="88"/>
      <c r="C282" s="448" t="s">
        <v>1399</v>
      </c>
      <c r="D282" s="998"/>
      <c r="E282" s="999"/>
      <c r="F282" s="999"/>
      <c r="G282" s="999"/>
      <c r="H282" s="999"/>
      <c r="I282" s="999"/>
      <c r="J282" s="999"/>
      <c r="K282" s="999"/>
      <c r="L282" s="999"/>
      <c r="M282" s="999"/>
      <c r="N282" s="999"/>
      <c r="O282" s="999"/>
      <c r="P282" s="999"/>
      <c r="Q282" s="999"/>
      <c r="R282" s="999"/>
      <c r="S282" s="999"/>
      <c r="T282" s="999"/>
      <c r="U282" s="999"/>
      <c r="V282" s="1000"/>
      <c r="X282" s="379"/>
      <c r="Y282" s="378"/>
      <c r="Z282" s="352"/>
    </row>
    <row r="283" spans="1:26" ht="67.7" customHeight="1" x14ac:dyDescent="0.2">
      <c r="A283" s="483"/>
      <c r="B283" s="322" t="s">
        <v>1400</v>
      </c>
      <c r="C283" s="164" t="s">
        <v>1478</v>
      </c>
      <c r="D283" s="787"/>
      <c r="E283" s="788"/>
      <c r="F283" s="787"/>
      <c r="G283" s="788"/>
      <c r="H283" s="787"/>
      <c r="I283" s="788"/>
      <c r="J283" s="787"/>
      <c r="K283" s="788"/>
      <c r="L283" s="787"/>
      <c r="M283" s="788"/>
      <c r="N283" s="787"/>
      <c r="O283" s="788"/>
      <c r="P283" s="787"/>
      <c r="Q283" s="788"/>
      <c r="R283" s="787"/>
      <c r="S283" s="788"/>
      <c r="T283" s="120"/>
      <c r="U283" s="78">
        <f t="shared" ref="U283:U285" si="35">IF(OR(D283="s",F283="s",H283="s",J283="s",L283="s",N283="s",P283="s",R283="s"), 0, IF(OR(D283="a",F283="a",H283="a",J283="a",L283="a",N283="a",P283="a",R283="a"),V283,0))</f>
        <v>0</v>
      </c>
      <c r="V283" s="469">
        <f>IF(T283="na",0,10)</f>
        <v>10</v>
      </c>
      <c r="W283" s="93">
        <f>COUNTIF(D283:S283,"a")+COUNTIF(D283:S283,"s")+COUNTIF(T283,"na")</f>
        <v>0</v>
      </c>
      <c r="X283" s="377"/>
      <c r="Y283" s="378"/>
      <c r="Z283" s="352" t="s">
        <v>1075</v>
      </c>
    </row>
    <row r="284" spans="1:26" ht="106.5" customHeight="1" x14ac:dyDescent="0.2">
      <c r="A284" s="483"/>
      <c r="B284" s="322" t="s">
        <v>1479</v>
      </c>
      <c r="C284" s="158" t="s">
        <v>1480</v>
      </c>
      <c r="D284" s="770"/>
      <c r="E284" s="771"/>
      <c r="F284" s="770"/>
      <c r="G284" s="771"/>
      <c r="H284" s="770"/>
      <c r="I284" s="771"/>
      <c r="J284" s="770"/>
      <c r="K284" s="771"/>
      <c r="L284" s="770"/>
      <c r="M284" s="771"/>
      <c r="N284" s="770"/>
      <c r="O284" s="771"/>
      <c r="P284" s="770"/>
      <c r="Q284" s="771"/>
      <c r="R284" s="770"/>
      <c r="S284" s="771"/>
      <c r="T284" s="121" t="str">
        <f>IF(T283="na","na","")</f>
        <v/>
      </c>
      <c r="U284" s="74">
        <f t="shared" si="35"/>
        <v>0</v>
      </c>
      <c r="V284" s="469">
        <f>IF(T284="na",0,15)</f>
        <v>15</v>
      </c>
      <c r="W284" s="93">
        <f>COUNTIF(D284:S284,"a")+COUNTIF(D284:S284,"s")+COUNTIF(T284,"na")</f>
        <v>0</v>
      </c>
      <c r="X284" s="377"/>
      <c r="Y284" s="378"/>
      <c r="Z284" s="352"/>
    </row>
    <row r="285" spans="1:26" ht="48" customHeight="1" x14ac:dyDescent="0.2">
      <c r="A285" s="483"/>
      <c r="B285" s="322" t="s">
        <v>1401</v>
      </c>
      <c r="C285" s="264" t="s">
        <v>1481</v>
      </c>
      <c r="D285" s="797"/>
      <c r="E285" s="798"/>
      <c r="F285" s="797"/>
      <c r="G285" s="798"/>
      <c r="H285" s="797"/>
      <c r="I285" s="798"/>
      <c r="J285" s="797"/>
      <c r="K285" s="798"/>
      <c r="L285" s="797"/>
      <c r="M285" s="798"/>
      <c r="N285" s="797"/>
      <c r="O285" s="798"/>
      <c r="P285" s="797"/>
      <c r="Q285" s="798"/>
      <c r="R285" s="797"/>
      <c r="S285" s="798"/>
      <c r="T285" s="624" t="str">
        <f>IF(T283="na","na","")</f>
        <v/>
      </c>
      <c r="U285" s="114">
        <f t="shared" si="35"/>
        <v>0</v>
      </c>
      <c r="V285" s="622">
        <f>IF(T285="na",0,5)</f>
        <v>5</v>
      </c>
      <c r="W285" s="93">
        <f>COUNTIF(D285:S285,"a")+COUNTIF(D285:S285,"s")+COUNTIF(T285,"na")</f>
        <v>0</v>
      </c>
      <c r="X285" s="377"/>
      <c r="Y285" s="378"/>
      <c r="Z285" s="352" t="s">
        <v>1075</v>
      </c>
    </row>
    <row r="286" spans="1:26" ht="30" customHeight="1" x14ac:dyDescent="0.2">
      <c r="A286" s="483"/>
      <c r="B286" s="88"/>
      <c r="C286" s="448" t="s">
        <v>1402</v>
      </c>
      <c r="D286" s="998"/>
      <c r="E286" s="999"/>
      <c r="F286" s="999"/>
      <c r="G286" s="999"/>
      <c r="H286" s="999"/>
      <c r="I286" s="999"/>
      <c r="J286" s="999"/>
      <c r="K286" s="999"/>
      <c r="L286" s="999"/>
      <c r="M286" s="999"/>
      <c r="N286" s="999"/>
      <c r="O286" s="999"/>
      <c r="P286" s="999"/>
      <c r="Q286" s="999"/>
      <c r="R286" s="999"/>
      <c r="S286" s="999"/>
      <c r="T286" s="999"/>
      <c r="U286" s="999"/>
      <c r="V286" s="1000"/>
      <c r="X286" s="379"/>
      <c r="Y286" s="378"/>
      <c r="Z286" s="352"/>
    </row>
    <row r="287" spans="1:26" ht="45" customHeight="1" thickBot="1" x14ac:dyDescent="0.25">
      <c r="A287" s="483"/>
      <c r="B287" s="322" t="s">
        <v>1403</v>
      </c>
      <c r="C287" s="164" t="s">
        <v>1482</v>
      </c>
      <c r="D287" s="787"/>
      <c r="E287" s="788"/>
      <c r="F287" s="787"/>
      <c r="G287" s="788"/>
      <c r="H287" s="787"/>
      <c r="I287" s="788"/>
      <c r="J287" s="787"/>
      <c r="K287" s="788"/>
      <c r="L287" s="787"/>
      <c r="M287" s="788"/>
      <c r="N287" s="787"/>
      <c r="O287" s="788"/>
      <c r="P287" s="787"/>
      <c r="Q287" s="788"/>
      <c r="R287" s="787"/>
      <c r="S287" s="788"/>
      <c r="T287" s="120"/>
      <c r="U287" s="78">
        <f t="shared" ref="U287" si="36">IF(OR(D287="s",F287="s",H287="s",J287="s",L287="s",N287="s",P287="s",R287="s"), 0, IF(OR(D287="a",F287="a",H287="a",J287="a",L287="a",N287="a",P287="a",R287="a"),V287,0))</f>
        <v>0</v>
      </c>
      <c r="V287" s="469">
        <f>IF(T287="na",0,20)</f>
        <v>20</v>
      </c>
      <c r="W287" s="93">
        <f>COUNTIF(D287:S287,"a")+COUNTIF(D287:S287,"s")+COUNTIF(T287,"na")</f>
        <v>0</v>
      </c>
      <c r="X287" s="377"/>
      <c r="Y287" s="378"/>
      <c r="Z287" s="352" t="s">
        <v>1075</v>
      </c>
    </row>
    <row r="288" spans="1:26" ht="21" customHeight="1" thickTop="1" thickBot="1" x14ac:dyDescent="0.25">
      <c r="A288" s="485"/>
      <c r="B288" s="13"/>
      <c r="C288" s="187"/>
      <c r="D288" s="782" t="s">
        <v>229</v>
      </c>
      <c r="E288" s="783"/>
      <c r="F288" s="783"/>
      <c r="G288" s="783"/>
      <c r="H288" s="783"/>
      <c r="I288" s="783"/>
      <c r="J288" s="783"/>
      <c r="K288" s="783"/>
      <c r="L288" s="783"/>
      <c r="M288" s="783"/>
      <c r="N288" s="783"/>
      <c r="O288" s="783"/>
      <c r="P288" s="783"/>
      <c r="Q288" s="783"/>
      <c r="R288" s="783"/>
      <c r="S288" s="783"/>
      <c r="T288" s="784"/>
      <c r="U288" s="3">
        <f>SUM(U267:U287)</f>
        <v>0</v>
      </c>
      <c r="V288" s="472">
        <f>SUM(V267:V271)+SUM(V275)+SUM(V278)+SUM(V280:V287)</f>
        <v>140</v>
      </c>
      <c r="X288" s="380"/>
      <c r="Y288" s="378"/>
      <c r="Z288" s="352"/>
    </row>
    <row r="289" spans="1:30" ht="21" customHeight="1" thickBot="1" x14ac:dyDescent="0.25">
      <c r="A289" s="464"/>
      <c r="B289" s="265"/>
      <c r="C289" s="397"/>
      <c r="D289" s="971"/>
      <c r="E289" s="786"/>
      <c r="F289" s="845">
        <f>IF(AND(T287="na",T283="na"),0,IF(T283="na",20,IF(T287="na",15,35)))</f>
        <v>35</v>
      </c>
      <c r="G289" s="792"/>
      <c r="H289" s="792"/>
      <c r="I289" s="792"/>
      <c r="J289" s="792"/>
      <c r="K289" s="792"/>
      <c r="L289" s="792"/>
      <c r="M289" s="792"/>
      <c r="N289" s="792"/>
      <c r="O289" s="792"/>
      <c r="P289" s="792"/>
      <c r="Q289" s="792"/>
      <c r="R289" s="792"/>
      <c r="S289" s="792"/>
      <c r="T289" s="792"/>
      <c r="U289" s="792"/>
      <c r="V289" s="793"/>
      <c r="X289" s="379"/>
      <c r="Y289" s="378"/>
      <c r="Z289" s="352"/>
    </row>
    <row r="290" spans="1:30" ht="30" customHeight="1" x14ac:dyDescent="0.2">
      <c r="A290" s="463"/>
      <c r="B290" s="332">
        <v>5420</v>
      </c>
      <c r="C290" s="636" t="s">
        <v>1404</v>
      </c>
      <c r="D290" s="637"/>
      <c r="E290" s="638"/>
      <c r="F290" s="637"/>
      <c r="G290" s="638"/>
      <c r="H290" s="637"/>
      <c r="I290" s="638"/>
      <c r="J290" s="637"/>
      <c r="K290" s="638"/>
      <c r="L290" s="637" t="s">
        <v>228</v>
      </c>
      <c r="M290" s="638"/>
      <c r="N290" s="637"/>
      <c r="O290" s="638"/>
      <c r="P290" s="637"/>
      <c r="Q290" s="638"/>
      <c r="R290" s="637"/>
      <c r="S290" s="638"/>
      <c r="T290" s="639"/>
      <c r="U290" s="640"/>
      <c r="V290" s="640"/>
      <c r="X290" s="379"/>
      <c r="Y290" s="378"/>
      <c r="Z290" s="352"/>
    </row>
    <row r="291" spans="1:30" ht="30" customHeight="1" x14ac:dyDescent="0.2">
      <c r="A291" s="485"/>
      <c r="B291" s="322"/>
      <c r="C291" s="448" t="s">
        <v>1394</v>
      </c>
      <c r="D291" s="980"/>
      <c r="E291" s="981"/>
      <c r="F291" s="981"/>
      <c r="G291" s="981"/>
      <c r="H291" s="981"/>
      <c r="I291" s="981"/>
      <c r="J291" s="981"/>
      <c r="K291" s="981"/>
      <c r="L291" s="981"/>
      <c r="M291" s="981"/>
      <c r="N291" s="981"/>
      <c r="O291" s="981"/>
      <c r="P291" s="981"/>
      <c r="Q291" s="981"/>
      <c r="R291" s="981"/>
      <c r="S291" s="981"/>
      <c r="T291" s="981"/>
      <c r="U291" s="981"/>
      <c r="V291" s="982"/>
      <c r="Z291" s="352"/>
    </row>
    <row r="292" spans="1:30" ht="40.5" x14ac:dyDescent="0.2">
      <c r="A292" s="484"/>
      <c r="B292" s="332" t="s">
        <v>1405</v>
      </c>
      <c r="C292" s="249" t="s">
        <v>1483</v>
      </c>
      <c r="D292" s="820"/>
      <c r="E292" s="821"/>
      <c r="F292" s="820"/>
      <c r="G292" s="821"/>
      <c r="H292" s="820"/>
      <c r="I292" s="821"/>
      <c r="J292" s="820"/>
      <c r="K292" s="821"/>
      <c r="L292" s="820"/>
      <c r="M292" s="821"/>
      <c r="N292" s="820"/>
      <c r="O292" s="821"/>
      <c r="P292" s="820"/>
      <c r="Q292" s="821"/>
      <c r="R292" s="820"/>
      <c r="S292" s="821"/>
      <c r="T292" s="632"/>
      <c r="U292" s="559">
        <f>IF(OR(D292="s",F292="s",H292="s",J292="s",L292="s",N292="s",P292="s",R292="s"), 0, IF(OR(D292="a",F292="a",H292="a",J292="a",L292="a",N292="a",P292="a",R292="a"),V292,0))</f>
        <v>0</v>
      </c>
      <c r="V292" s="622">
        <f>IF(T292="na",0,10)</f>
        <v>10</v>
      </c>
      <c r="W292" s="93">
        <f>COUNTIF(D292:S292,"a")+COUNTIF(D292:S292,"s")+COUNTIF(T292,"na")</f>
        <v>0</v>
      </c>
      <c r="X292" s="377"/>
      <c r="Y292" s="378"/>
      <c r="Z292" s="352"/>
      <c r="AB292" s="571"/>
      <c r="AC292" s="571"/>
      <c r="AD292" s="571"/>
    </row>
    <row r="293" spans="1:30" ht="30" customHeight="1" x14ac:dyDescent="0.2">
      <c r="A293" s="485"/>
      <c r="B293" s="322"/>
      <c r="C293" s="448" t="s">
        <v>1396</v>
      </c>
      <c r="D293" s="980"/>
      <c r="E293" s="981"/>
      <c r="F293" s="981"/>
      <c r="G293" s="981"/>
      <c r="H293" s="981"/>
      <c r="I293" s="981"/>
      <c r="J293" s="981"/>
      <c r="K293" s="981"/>
      <c r="L293" s="981"/>
      <c r="M293" s="981"/>
      <c r="N293" s="981"/>
      <c r="O293" s="981"/>
      <c r="P293" s="981"/>
      <c r="Q293" s="981"/>
      <c r="R293" s="981"/>
      <c r="S293" s="981"/>
      <c r="T293" s="981"/>
      <c r="U293" s="981"/>
      <c r="V293" s="982"/>
      <c r="Z293" s="352"/>
    </row>
    <row r="294" spans="1:30" ht="106.5" customHeight="1" x14ac:dyDescent="0.2">
      <c r="A294" s="484"/>
      <c r="B294" s="332" t="s">
        <v>1406</v>
      </c>
      <c r="C294" s="249" t="s">
        <v>1484</v>
      </c>
      <c r="D294" s="820"/>
      <c r="E294" s="821"/>
      <c r="F294" s="820"/>
      <c r="G294" s="821"/>
      <c r="H294" s="820"/>
      <c r="I294" s="821"/>
      <c r="J294" s="820"/>
      <c r="K294" s="821"/>
      <c r="L294" s="820"/>
      <c r="M294" s="821"/>
      <c r="N294" s="820"/>
      <c r="O294" s="821"/>
      <c r="P294" s="820"/>
      <c r="Q294" s="821"/>
      <c r="R294" s="820"/>
      <c r="S294" s="821"/>
      <c r="T294" s="632"/>
      <c r="U294" s="559">
        <f>IF(OR(D294="s",F294="s",H294="s",J294="s",L294="s",N294="s",P294="s",R294="s"), 0, IF(OR(D294="a",F294="a",H294="a",J294="a",L294="a",N294="a",P294="a",R294="a"),V294,0))</f>
        <v>0</v>
      </c>
      <c r="V294" s="622">
        <f>IF(T294="na",0,30)</f>
        <v>30</v>
      </c>
      <c r="W294" s="93">
        <f>COUNTIF(D294:S294,"a")+COUNTIF(D294:S294,"s")+COUNTIF(T294,"na")</f>
        <v>0</v>
      </c>
      <c r="X294" s="377"/>
      <c r="Y294" s="378"/>
      <c r="Z294" s="352"/>
    </row>
    <row r="295" spans="1:30" ht="30" customHeight="1" x14ac:dyDescent="0.2">
      <c r="A295" s="485"/>
      <c r="B295" s="322"/>
      <c r="C295" s="448" t="s">
        <v>1398</v>
      </c>
      <c r="D295" s="980"/>
      <c r="E295" s="981"/>
      <c r="F295" s="981"/>
      <c r="G295" s="981"/>
      <c r="H295" s="981"/>
      <c r="I295" s="981"/>
      <c r="J295" s="981"/>
      <c r="K295" s="981"/>
      <c r="L295" s="981"/>
      <c r="M295" s="981"/>
      <c r="N295" s="981"/>
      <c r="O295" s="981"/>
      <c r="P295" s="981"/>
      <c r="Q295" s="981"/>
      <c r="R295" s="981"/>
      <c r="S295" s="981"/>
      <c r="T295" s="981"/>
      <c r="U295" s="981"/>
      <c r="V295" s="982"/>
      <c r="Z295" s="352"/>
    </row>
    <row r="296" spans="1:30" ht="30" customHeight="1" x14ac:dyDescent="0.2">
      <c r="A296" s="485"/>
      <c r="B296" s="322"/>
      <c r="C296" s="448" t="s">
        <v>1407</v>
      </c>
      <c r="D296" s="980"/>
      <c r="E296" s="981"/>
      <c r="F296" s="981"/>
      <c r="G296" s="981"/>
      <c r="H296" s="981"/>
      <c r="I296" s="981"/>
      <c r="J296" s="981"/>
      <c r="K296" s="981"/>
      <c r="L296" s="981"/>
      <c r="M296" s="981"/>
      <c r="N296" s="981"/>
      <c r="O296" s="981"/>
      <c r="P296" s="981"/>
      <c r="Q296" s="981"/>
      <c r="R296" s="981"/>
      <c r="S296" s="981"/>
      <c r="T296" s="981"/>
      <c r="U296" s="981"/>
      <c r="V296" s="982"/>
      <c r="Z296" s="352"/>
    </row>
    <row r="297" spans="1:30" ht="126" customHeight="1" x14ac:dyDescent="0.2">
      <c r="A297" s="484"/>
      <c r="B297" s="313" t="s">
        <v>1408</v>
      </c>
      <c r="C297" s="247" t="s">
        <v>1485</v>
      </c>
      <c r="D297" s="787"/>
      <c r="E297" s="788"/>
      <c r="F297" s="787"/>
      <c r="G297" s="788"/>
      <c r="H297" s="787"/>
      <c r="I297" s="788"/>
      <c r="J297" s="787"/>
      <c r="K297" s="788"/>
      <c r="L297" s="787"/>
      <c r="M297" s="788"/>
      <c r="N297" s="787"/>
      <c r="O297" s="788"/>
      <c r="P297" s="787"/>
      <c r="Q297" s="788"/>
      <c r="R297" s="787"/>
      <c r="S297" s="788"/>
      <c r="T297" s="120"/>
      <c r="U297" s="78">
        <f t="shared" ref="U297:U303" si="37">IF(OR(D297="s",F297="s",H297="s",J297="s",L297="s",N297="s",P297="s",R297="s"), 0, IF(OR(D297="a",F297="a",H297="a",J297="a",L297="a",N297="a",P297="a",R297="a"),V297,0))</f>
        <v>0</v>
      </c>
      <c r="V297" s="477">
        <f>IF(T297="na",0,10)</f>
        <v>10</v>
      </c>
      <c r="W297" s="93">
        <f t="shared" ref="W297:W303" si="38">COUNTIF(D297:S297,"a")+COUNTIF(D297:S297,"s")+COUNTIF(T297,"na")</f>
        <v>0</v>
      </c>
      <c r="X297" s="377"/>
      <c r="Y297" s="378"/>
      <c r="Z297" s="352"/>
    </row>
    <row r="298" spans="1:30" ht="67.7" customHeight="1" x14ac:dyDescent="0.2">
      <c r="A298" s="485"/>
      <c r="B298" s="313" t="s">
        <v>1409</v>
      </c>
      <c r="C298" s="250" t="s">
        <v>1486</v>
      </c>
      <c r="D298" s="770"/>
      <c r="E298" s="771"/>
      <c r="F298" s="770"/>
      <c r="G298" s="771"/>
      <c r="H298" s="770"/>
      <c r="I298" s="771"/>
      <c r="J298" s="770"/>
      <c r="K298" s="771"/>
      <c r="L298" s="770"/>
      <c r="M298" s="771"/>
      <c r="N298" s="770"/>
      <c r="O298" s="771"/>
      <c r="P298" s="770"/>
      <c r="Q298" s="771"/>
      <c r="R298" s="770"/>
      <c r="S298" s="771"/>
      <c r="T298" s="121" t="str">
        <f>IF(T297="na", "na", " ")</f>
        <v xml:space="preserve"> </v>
      </c>
      <c r="U298" s="74">
        <f t="shared" si="37"/>
        <v>0</v>
      </c>
      <c r="V298" s="471">
        <f>IF(T298="na",0,10)</f>
        <v>10</v>
      </c>
      <c r="W298" s="93">
        <f t="shared" si="38"/>
        <v>0</v>
      </c>
      <c r="X298" s="377"/>
      <c r="Y298" s="378"/>
      <c r="Z298" s="352" t="s">
        <v>1075</v>
      </c>
    </row>
    <row r="299" spans="1:30" ht="106.5" customHeight="1" x14ac:dyDescent="0.2">
      <c r="A299" s="485"/>
      <c r="B299" s="572" t="s">
        <v>1487</v>
      </c>
      <c r="C299" s="250" t="s">
        <v>1488</v>
      </c>
      <c r="D299" s="770"/>
      <c r="E299" s="771"/>
      <c r="F299" s="770"/>
      <c r="G299" s="771"/>
      <c r="H299" s="770"/>
      <c r="I299" s="771"/>
      <c r="J299" s="770"/>
      <c r="K299" s="771"/>
      <c r="L299" s="770"/>
      <c r="M299" s="771"/>
      <c r="N299" s="770"/>
      <c r="O299" s="771"/>
      <c r="P299" s="770"/>
      <c r="Q299" s="771"/>
      <c r="R299" s="770"/>
      <c r="S299" s="771"/>
      <c r="T299" s="121" t="str">
        <f>IF(T297="na", "na", " ")</f>
        <v xml:space="preserve"> </v>
      </c>
      <c r="U299" s="74">
        <f t="shared" si="37"/>
        <v>0</v>
      </c>
      <c r="V299" s="473">
        <f>IF(T299="na",0,15)</f>
        <v>15</v>
      </c>
      <c r="W299" s="93">
        <f t="shared" si="38"/>
        <v>0</v>
      </c>
      <c r="X299" s="377"/>
      <c r="Y299" s="378"/>
      <c r="Z299" s="352"/>
    </row>
    <row r="300" spans="1:30" ht="27.95" customHeight="1" x14ac:dyDescent="0.2">
      <c r="A300" s="485"/>
      <c r="B300" s="322" t="s">
        <v>1489</v>
      </c>
      <c r="C300" s="141" t="s">
        <v>1490</v>
      </c>
      <c r="D300" s="797"/>
      <c r="E300" s="798"/>
      <c r="F300" s="797"/>
      <c r="G300" s="798"/>
      <c r="H300" s="797"/>
      <c r="I300" s="798"/>
      <c r="J300" s="797"/>
      <c r="K300" s="798"/>
      <c r="L300" s="797"/>
      <c r="M300" s="798"/>
      <c r="N300" s="797"/>
      <c r="O300" s="798"/>
      <c r="P300" s="797"/>
      <c r="Q300" s="798"/>
      <c r="R300" s="797"/>
      <c r="S300" s="798"/>
      <c r="T300" s="641" t="str">
        <f>IF(T297="na", "na", " ")</f>
        <v xml:space="preserve"> </v>
      </c>
      <c r="U300" s="74">
        <f t="shared" si="37"/>
        <v>0</v>
      </c>
      <c r="V300" s="474">
        <f>IF(T300="na",0,10)</f>
        <v>10</v>
      </c>
      <c r="W300" s="93">
        <f>IF((COUNTIF(D300:S300,"a")+COUNTIF(D300:S300,"s"))&gt;0,IF((COUNTIF(D301:S301,"a")+COUNTIF(D301:S301,"s"))&gt;0,0,COUNTIF(D300:S300,"a")+COUNTIF(D300:S300,"s")+COUNTIF(T300,"NA")), COUNTIF(D300:S300,"a")+COUNTIF(D300:S300,"s")+COUNTIF(T300,"NA"))</f>
        <v>0</v>
      </c>
      <c r="X300" s="301"/>
      <c r="Y300" s="354"/>
      <c r="Z300" s="352"/>
    </row>
    <row r="301" spans="1:30" ht="45" customHeight="1" x14ac:dyDescent="0.2">
      <c r="A301" s="485"/>
      <c r="B301" s="323" t="s">
        <v>1491</v>
      </c>
      <c r="C301" s="197" t="s">
        <v>1492</v>
      </c>
      <c r="D301" s="759"/>
      <c r="E301" s="760"/>
      <c r="F301" s="759"/>
      <c r="G301" s="760"/>
      <c r="H301" s="759"/>
      <c r="I301" s="760"/>
      <c r="J301" s="759"/>
      <c r="K301" s="760"/>
      <c r="L301" s="759"/>
      <c r="M301" s="760"/>
      <c r="N301" s="759"/>
      <c r="O301" s="760"/>
      <c r="P301" s="759"/>
      <c r="Q301" s="760"/>
      <c r="R301" s="759"/>
      <c r="S301" s="760"/>
      <c r="T301" s="641" t="str">
        <f>IF(T297="na","na", " ")</f>
        <v xml:space="preserve"> </v>
      </c>
      <c r="U301" s="116">
        <f t="shared" si="37"/>
        <v>0</v>
      </c>
      <c r="V301" s="471">
        <f>IF(T301="na",0,5)</f>
        <v>5</v>
      </c>
      <c r="W301" s="93">
        <f>IF((COUNTIF(D301:S301,"a")+COUNTIF(D301:S301,"s"))&gt;0,IF((COUNTIF(D300:S300,"a")+COUNTIF(D300:S300,"s"))&gt;0,0,COUNTIF(D301:S301,"a")+COUNTIF(D301:S301,"s")), COUNTIF(D301:S301,"a")+COUNTIF(D301:S301,"s"))+COUNTIF(T301,"na")</f>
        <v>0</v>
      </c>
      <c r="X301" s="301"/>
      <c r="Y301" s="354"/>
      <c r="Z301" s="352"/>
    </row>
    <row r="302" spans="1:30" ht="45" customHeight="1" x14ac:dyDescent="0.2">
      <c r="A302" s="485"/>
      <c r="B302" s="313" t="s">
        <v>1493</v>
      </c>
      <c r="C302" s="250" t="s">
        <v>1494</v>
      </c>
      <c r="D302" s="787"/>
      <c r="E302" s="788"/>
      <c r="F302" s="787"/>
      <c r="G302" s="788"/>
      <c r="H302" s="787"/>
      <c r="I302" s="788"/>
      <c r="J302" s="787"/>
      <c r="K302" s="788"/>
      <c r="L302" s="787"/>
      <c r="M302" s="788"/>
      <c r="N302" s="787"/>
      <c r="O302" s="788"/>
      <c r="P302" s="787"/>
      <c r="Q302" s="788"/>
      <c r="R302" s="787"/>
      <c r="S302" s="788"/>
      <c r="T302" s="121" t="str">
        <f>IF(OR(T297="na",D300="s",F300="s",H300="s",J300="s",L300="s",N300="s",P300="s",R300="s"),"na","")</f>
        <v/>
      </c>
      <c r="U302" s="78">
        <f t="shared" si="37"/>
        <v>0</v>
      </c>
      <c r="V302" s="473">
        <f>IF(T302="na",0,15)</f>
        <v>15</v>
      </c>
      <c r="W302" s="93">
        <f t="shared" si="38"/>
        <v>0</v>
      </c>
      <c r="X302" s="377"/>
      <c r="Y302" s="378"/>
      <c r="Z302" s="352"/>
    </row>
    <row r="303" spans="1:30" ht="45" customHeight="1" thickBot="1" x14ac:dyDescent="0.25">
      <c r="A303" s="485"/>
      <c r="B303" s="572" t="s">
        <v>1410</v>
      </c>
      <c r="C303" s="250" t="s">
        <v>1495</v>
      </c>
      <c r="D303" s="774"/>
      <c r="E303" s="775"/>
      <c r="F303" s="774"/>
      <c r="G303" s="775"/>
      <c r="H303" s="774"/>
      <c r="I303" s="775"/>
      <c r="J303" s="774"/>
      <c r="K303" s="775"/>
      <c r="L303" s="774"/>
      <c r="M303" s="775"/>
      <c r="N303" s="774"/>
      <c r="O303" s="775"/>
      <c r="P303" s="774"/>
      <c r="Q303" s="775"/>
      <c r="R303" s="774"/>
      <c r="S303" s="775"/>
      <c r="T303" s="121" t="str">
        <f>IF(OR(T297="na",T302="na"),"na", " ")</f>
        <v xml:space="preserve"> </v>
      </c>
      <c r="U303" s="74">
        <f t="shared" si="37"/>
        <v>0</v>
      </c>
      <c r="V303" s="473">
        <f>IF(T303="na",0,5)</f>
        <v>5</v>
      </c>
      <c r="W303" s="93">
        <f t="shared" si="38"/>
        <v>0</v>
      </c>
      <c r="X303" s="377"/>
      <c r="Y303" s="378"/>
      <c r="Z303" s="352" t="s">
        <v>1075</v>
      </c>
    </row>
    <row r="304" spans="1:30" ht="21" customHeight="1" thickTop="1" thickBot="1" x14ac:dyDescent="0.25">
      <c r="A304" s="485"/>
      <c r="B304" s="13"/>
      <c r="C304" s="187"/>
      <c r="D304" s="782" t="s">
        <v>229</v>
      </c>
      <c r="E304" s="783"/>
      <c r="F304" s="783"/>
      <c r="G304" s="783"/>
      <c r="H304" s="783"/>
      <c r="I304" s="783"/>
      <c r="J304" s="783"/>
      <c r="K304" s="783"/>
      <c r="L304" s="783"/>
      <c r="M304" s="783"/>
      <c r="N304" s="783"/>
      <c r="O304" s="783"/>
      <c r="P304" s="783"/>
      <c r="Q304" s="783"/>
      <c r="R304" s="783"/>
      <c r="S304" s="783"/>
      <c r="T304" s="784"/>
      <c r="U304" s="3">
        <f>SUM(U292:U303)</f>
        <v>0</v>
      </c>
      <c r="V304" s="472">
        <f>SUM(V292:V300)+SUM(V302:V303)</f>
        <v>105</v>
      </c>
      <c r="X304" s="380"/>
      <c r="Y304" s="378"/>
      <c r="Z304" s="352"/>
    </row>
    <row r="305" spans="1:86" ht="21" customHeight="1" thickBot="1" x14ac:dyDescent="0.25">
      <c r="A305" s="464"/>
      <c r="B305" s="265"/>
      <c r="C305" s="397"/>
      <c r="D305" s="971"/>
      <c r="E305" s="786"/>
      <c r="F305" s="995">
        <f>IF(T297="na",0,IF(T302="na",10,15))</f>
        <v>15</v>
      </c>
      <c r="G305" s="996"/>
      <c r="H305" s="996"/>
      <c r="I305" s="996"/>
      <c r="J305" s="996"/>
      <c r="K305" s="996"/>
      <c r="L305" s="996"/>
      <c r="M305" s="996"/>
      <c r="N305" s="996"/>
      <c r="O305" s="996"/>
      <c r="P305" s="996"/>
      <c r="Q305" s="996"/>
      <c r="R305" s="996"/>
      <c r="S305" s="996"/>
      <c r="T305" s="996"/>
      <c r="U305" s="996"/>
      <c r="V305" s="997"/>
      <c r="X305" s="379"/>
      <c r="Y305" s="378"/>
      <c r="Z305" s="352"/>
    </row>
    <row r="306" spans="1:86" ht="48" customHeight="1" thickBot="1" x14ac:dyDescent="0.25">
      <c r="A306" s="463"/>
      <c r="B306" s="340">
        <v>5421</v>
      </c>
      <c r="C306" s="695" t="s">
        <v>287</v>
      </c>
      <c r="D306" s="596"/>
      <c r="E306" s="252"/>
      <c r="F306" s="596"/>
      <c r="G306" s="252"/>
      <c r="H306" s="596"/>
      <c r="I306" s="252"/>
      <c r="J306" s="596"/>
      <c r="K306" s="252"/>
      <c r="L306" s="596" t="s">
        <v>228</v>
      </c>
      <c r="M306" s="252"/>
      <c r="N306" s="596" t="s">
        <v>228</v>
      </c>
      <c r="O306" s="252"/>
      <c r="P306" s="596"/>
      <c r="Q306" s="252"/>
      <c r="R306" s="596"/>
      <c r="S306" s="252"/>
      <c r="T306" s="618"/>
      <c r="U306" s="619"/>
      <c r="V306" s="619"/>
      <c r="X306" s="379"/>
      <c r="Y306" s="378"/>
      <c r="Z306" s="352"/>
      <c r="CB306" s="5"/>
      <c r="CC306" s="5"/>
      <c r="CD306" s="5"/>
      <c r="CE306" s="5"/>
      <c r="CF306" s="5"/>
      <c r="CG306" s="5"/>
      <c r="CH306" s="5"/>
    </row>
    <row r="307" spans="1:86" ht="45" customHeight="1" x14ac:dyDescent="0.2">
      <c r="A307" s="483"/>
      <c r="B307" s="315" t="s">
        <v>910</v>
      </c>
      <c r="C307" s="247" t="s">
        <v>936</v>
      </c>
      <c r="D307" s="794"/>
      <c r="E307" s="795"/>
      <c r="F307" s="794"/>
      <c r="G307" s="795"/>
      <c r="H307" s="794"/>
      <c r="I307" s="795"/>
      <c r="J307" s="794"/>
      <c r="K307" s="795"/>
      <c r="L307" s="794"/>
      <c r="M307" s="795"/>
      <c r="N307" s="794"/>
      <c r="O307" s="795"/>
      <c r="P307" s="794"/>
      <c r="Q307" s="795"/>
      <c r="R307" s="794"/>
      <c r="S307" s="795"/>
      <c r="T307" s="120"/>
      <c r="U307" s="77">
        <f>IF(OR(D307="s",F307="s",H307="s",J307="s",L307="s",N307="s",P307="s",R307="s"), 0, IF(OR(D307="a",F307="a",H307="a",J307="a",L307="a",N307="a",P307="a",R307="a"),V307,0))</f>
        <v>0</v>
      </c>
      <c r="V307" s="469">
        <v>20</v>
      </c>
      <c r="W307" s="93">
        <f t="shared" ref="W307:W313" si="39">COUNTIF(D307:S307,"a")+COUNTIF(D307:S307,"s")+COUNTIF(T307,"na")</f>
        <v>0</v>
      </c>
      <c r="X307" s="377"/>
      <c r="Y307" s="378"/>
      <c r="Z307" s="352" t="s">
        <v>1075</v>
      </c>
      <c r="CB307" s="5"/>
      <c r="CC307" s="5"/>
      <c r="CD307" s="5"/>
      <c r="CE307" s="5"/>
      <c r="CF307" s="5"/>
      <c r="CG307" s="5"/>
      <c r="CH307" s="5"/>
    </row>
    <row r="308" spans="1:86" ht="45" customHeight="1" x14ac:dyDescent="0.2">
      <c r="A308" s="483"/>
      <c r="B308" s="315" t="s">
        <v>911</v>
      </c>
      <c r="C308" s="247" t="s">
        <v>1041</v>
      </c>
      <c r="D308" s="770"/>
      <c r="E308" s="771"/>
      <c r="F308" s="770"/>
      <c r="G308" s="771"/>
      <c r="H308" s="770"/>
      <c r="I308" s="771"/>
      <c r="J308" s="770"/>
      <c r="K308" s="771"/>
      <c r="L308" s="770"/>
      <c r="M308" s="771"/>
      <c r="N308" s="770"/>
      <c r="O308" s="771"/>
      <c r="P308" s="770"/>
      <c r="Q308" s="771"/>
      <c r="R308" s="770"/>
      <c r="S308" s="771"/>
      <c r="T308" s="120"/>
      <c r="U308" s="74">
        <f t="shared" ref="U308:U313" si="40">IF(OR(D308="s",F308="s",H308="s",J308="s",L308="s",N308="s",P308="s",R308="s"), 0, IF(OR(D308="a",F308="a",H308="a",J308="a",L308="a",N308="a",P308="a",R308="a"),V308,0))</f>
        <v>0</v>
      </c>
      <c r="V308" s="470">
        <v>10</v>
      </c>
      <c r="W308" s="93">
        <f t="shared" si="39"/>
        <v>0</v>
      </c>
      <c r="X308" s="377"/>
      <c r="Y308" s="378"/>
      <c r="Z308" s="352" t="s">
        <v>1075</v>
      </c>
      <c r="CB308" s="5"/>
      <c r="CC308" s="5"/>
      <c r="CD308" s="5"/>
      <c r="CE308" s="5"/>
      <c r="CF308" s="5"/>
      <c r="CG308" s="5"/>
      <c r="CH308" s="5"/>
    </row>
    <row r="309" spans="1:86" ht="30.75" customHeight="1" x14ac:dyDescent="0.2">
      <c r="A309" s="483"/>
      <c r="B309" s="315" t="s">
        <v>125</v>
      </c>
      <c r="C309" s="247" t="s">
        <v>194</v>
      </c>
      <c r="D309" s="770"/>
      <c r="E309" s="771"/>
      <c r="F309" s="770"/>
      <c r="G309" s="771"/>
      <c r="H309" s="770"/>
      <c r="I309" s="771"/>
      <c r="J309" s="770"/>
      <c r="K309" s="771"/>
      <c r="L309" s="770"/>
      <c r="M309" s="771"/>
      <c r="N309" s="770"/>
      <c r="O309" s="771"/>
      <c r="P309" s="770"/>
      <c r="Q309" s="771"/>
      <c r="R309" s="770"/>
      <c r="S309" s="771"/>
      <c r="T309" s="120"/>
      <c r="U309" s="74">
        <f t="shared" si="40"/>
        <v>0</v>
      </c>
      <c r="V309" s="470">
        <v>10</v>
      </c>
      <c r="W309" s="93">
        <f t="shared" si="39"/>
        <v>0</v>
      </c>
      <c r="X309" s="377"/>
      <c r="Y309" s="378"/>
      <c r="Z309" s="352" t="s">
        <v>1075</v>
      </c>
      <c r="CB309" s="5"/>
      <c r="CC309" s="5"/>
      <c r="CD309" s="5"/>
      <c r="CE309" s="5"/>
      <c r="CF309" s="5"/>
      <c r="CG309" s="5"/>
      <c r="CH309" s="5"/>
    </row>
    <row r="310" spans="1:86" ht="45" customHeight="1" x14ac:dyDescent="0.2">
      <c r="A310" s="483"/>
      <c r="B310" s="315" t="s">
        <v>126</v>
      </c>
      <c r="C310" s="247" t="s">
        <v>1152</v>
      </c>
      <c r="D310" s="770"/>
      <c r="E310" s="771"/>
      <c r="F310" s="770"/>
      <c r="G310" s="771"/>
      <c r="H310" s="770"/>
      <c r="I310" s="771"/>
      <c r="J310" s="770"/>
      <c r="K310" s="771"/>
      <c r="L310" s="770"/>
      <c r="M310" s="771"/>
      <c r="N310" s="770"/>
      <c r="O310" s="771"/>
      <c r="P310" s="770"/>
      <c r="Q310" s="771"/>
      <c r="R310" s="770"/>
      <c r="S310" s="771"/>
      <c r="T310" s="120"/>
      <c r="U310" s="74">
        <f t="shared" si="40"/>
        <v>0</v>
      </c>
      <c r="V310" s="470">
        <v>10</v>
      </c>
      <c r="W310" s="93">
        <f t="shared" si="39"/>
        <v>0</v>
      </c>
      <c r="X310" s="377"/>
      <c r="Y310" s="378"/>
      <c r="Z310" s="352"/>
      <c r="CB310" s="5"/>
      <c r="CC310" s="5"/>
      <c r="CD310" s="5"/>
      <c r="CE310" s="5"/>
      <c r="CF310" s="5"/>
      <c r="CG310" s="5"/>
      <c r="CH310" s="5"/>
    </row>
    <row r="311" spans="1:86" ht="45" customHeight="1" x14ac:dyDescent="0.2">
      <c r="A311" s="483"/>
      <c r="B311" s="315" t="s">
        <v>127</v>
      </c>
      <c r="C311" s="247" t="s">
        <v>1108</v>
      </c>
      <c r="D311" s="770"/>
      <c r="E311" s="771"/>
      <c r="F311" s="770"/>
      <c r="G311" s="771"/>
      <c r="H311" s="770"/>
      <c r="I311" s="771"/>
      <c r="J311" s="770"/>
      <c r="K311" s="771"/>
      <c r="L311" s="770"/>
      <c r="M311" s="771"/>
      <c r="N311" s="770"/>
      <c r="O311" s="771"/>
      <c r="P311" s="770"/>
      <c r="Q311" s="771"/>
      <c r="R311" s="770"/>
      <c r="S311" s="771"/>
      <c r="T311" s="120"/>
      <c r="U311" s="74">
        <f t="shared" si="40"/>
        <v>0</v>
      </c>
      <c r="V311" s="471">
        <v>10</v>
      </c>
      <c r="W311" s="93">
        <f t="shared" si="39"/>
        <v>0</v>
      </c>
      <c r="X311" s="377"/>
      <c r="Y311" s="378"/>
      <c r="Z311" s="352" t="s">
        <v>1075</v>
      </c>
      <c r="CB311" s="5"/>
      <c r="CC311" s="5"/>
      <c r="CD311" s="5"/>
      <c r="CE311" s="5"/>
      <c r="CF311" s="5"/>
      <c r="CG311" s="5"/>
      <c r="CH311" s="5"/>
    </row>
    <row r="312" spans="1:86" ht="27.95" customHeight="1" x14ac:dyDescent="0.2">
      <c r="A312" s="483"/>
      <c r="B312" s="315" t="s">
        <v>128</v>
      </c>
      <c r="C312" s="247" t="s">
        <v>1017</v>
      </c>
      <c r="D312" s="770"/>
      <c r="E312" s="771"/>
      <c r="F312" s="770"/>
      <c r="G312" s="771"/>
      <c r="H312" s="770"/>
      <c r="I312" s="771"/>
      <c r="J312" s="770"/>
      <c r="K312" s="771"/>
      <c r="L312" s="770"/>
      <c r="M312" s="771"/>
      <c r="N312" s="770"/>
      <c r="O312" s="771"/>
      <c r="P312" s="770"/>
      <c r="Q312" s="771"/>
      <c r="R312" s="770"/>
      <c r="S312" s="771"/>
      <c r="T312" s="120"/>
      <c r="U312" s="74">
        <f t="shared" si="40"/>
        <v>0</v>
      </c>
      <c r="V312" s="470">
        <v>10</v>
      </c>
      <c r="W312" s="93">
        <f t="shared" si="39"/>
        <v>0</v>
      </c>
      <c r="X312" s="377"/>
      <c r="Y312" s="378"/>
      <c r="Z312" s="352"/>
      <c r="CB312" s="5"/>
      <c r="CC312" s="5"/>
      <c r="CD312" s="5"/>
      <c r="CE312" s="5"/>
      <c r="CF312" s="5"/>
      <c r="CG312" s="5"/>
      <c r="CH312" s="5"/>
    </row>
    <row r="313" spans="1:86" ht="45" customHeight="1" thickBot="1" x14ac:dyDescent="0.25">
      <c r="A313" s="483"/>
      <c r="B313" s="315" t="s">
        <v>129</v>
      </c>
      <c r="C313" s="246" t="s">
        <v>585</v>
      </c>
      <c r="D313" s="774"/>
      <c r="E313" s="775"/>
      <c r="F313" s="774"/>
      <c r="G313" s="775"/>
      <c r="H313" s="774"/>
      <c r="I313" s="775"/>
      <c r="J313" s="774"/>
      <c r="K313" s="775"/>
      <c r="L313" s="774"/>
      <c r="M313" s="775"/>
      <c r="N313" s="774"/>
      <c r="O313" s="775"/>
      <c r="P313" s="774"/>
      <c r="Q313" s="775"/>
      <c r="R313" s="774"/>
      <c r="S313" s="775"/>
      <c r="T313" s="120"/>
      <c r="U313" s="74">
        <f t="shared" si="40"/>
        <v>0</v>
      </c>
      <c r="V313" s="503">
        <v>5</v>
      </c>
      <c r="W313" s="93">
        <f t="shared" si="39"/>
        <v>0</v>
      </c>
      <c r="X313" s="377"/>
      <c r="Y313" s="378"/>
      <c r="Z313" s="352" t="s">
        <v>1075</v>
      </c>
      <c r="CB313" s="5"/>
      <c r="CC313" s="5"/>
      <c r="CD313" s="5"/>
      <c r="CE313" s="5"/>
      <c r="CF313" s="5"/>
      <c r="CG313" s="5"/>
      <c r="CH313" s="5"/>
    </row>
    <row r="314" spans="1:86" ht="21" customHeight="1" thickTop="1" thickBot="1" x14ac:dyDescent="0.25">
      <c r="A314" s="485"/>
      <c r="B314" s="341"/>
      <c r="C314" s="187"/>
      <c r="D314" s="782" t="s">
        <v>229</v>
      </c>
      <c r="E314" s="783"/>
      <c r="F314" s="783"/>
      <c r="G314" s="783"/>
      <c r="H314" s="783"/>
      <c r="I314" s="783"/>
      <c r="J314" s="783"/>
      <c r="K314" s="783"/>
      <c r="L314" s="783"/>
      <c r="M314" s="783"/>
      <c r="N314" s="783"/>
      <c r="O314" s="783"/>
      <c r="P314" s="783"/>
      <c r="Q314" s="783"/>
      <c r="R314" s="783"/>
      <c r="S314" s="783"/>
      <c r="T314" s="784"/>
      <c r="U314" s="3">
        <f>IF(T307="na",F315, SUM(U307:U313))</f>
        <v>0</v>
      </c>
      <c r="V314" s="472">
        <f>SUM(V307:V313)</f>
        <v>75</v>
      </c>
      <c r="X314" s="380"/>
      <c r="Y314" s="378"/>
      <c r="Z314" s="352"/>
      <c r="CB314" s="5"/>
      <c r="CC314" s="5"/>
      <c r="CD314" s="5"/>
      <c r="CE314" s="5"/>
      <c r="CF314" s="5"/>
      <c r="CG314" s="5"/>
      <c r="CH314" s="5"/>
    </row>
    <row r="315" spans="1:86" ht="21" customHeight="1" thickBot="1" x14ac:dyDescent="0.25">
      <c r="A315" s="485"/>
      <c r="B315" s="342"/>
      <c r="C315" s="175"/>
      <c r="D315" s="971"/>
      <c r="E315" s="786"/>
      <c r="F315" s="831">
        <v>55</v>
      </c>
      <c r="G315" s="792"/>
      <c r="H315" s="792"/>
      <c r="I315" s="792"/>
      <c r="J315" s="792"/>
      <c r="K315" s="792"/>
      <c r="L315" s="792"/>
      <c r="M315" s="792"/>
      <c r="N315" s="792"/>
      <c r="O315" s="792"/>
      <c r="P315" s="792"/>
      <c r="Q315" s="792"/>
      <c r="R315" s="792"/>
      <c r="S315" s="792"/>
      <c r="T315" s="792"/>
      <c r="U315" s="792"/>
      <c r="V315" s="793"/>
      <c r="X315" s="379"/>
      <c r="Y315" s="378"/>
      <c r="Z315" s="352"/>
      <c r="CB315" s="5"/>
      <c r="CC315" s="5"/>
      <c r="CD315" s="5"/>
      <c r="CE315" s="5"/>
      <c r="CF315" s="5"/>
      <c r="CG315" s="5"/>
      <c r="CH315" s="5"/>
    </row>
    <row r="316" spans="1:86" ht="30" customHeight="1" thickBot="1" x14ac:dyDescent="0.25">
      <c r="A316" s="485"/>
      <c r="B316" s="338" t="s">
        <v>155</v>
      </c>
      <c r="C316" s="157" t="s">
        <v>813</v>
      </c>
      <c r="D316" s="27" t="s">
        <v>228</v>
      </c>
      <c r="E316" s="26"/>
      <c r="F316" s="27"/>
      <c r="G316" s="26"/>
      <c r="H316" s="27"/>
      <c r="I316" s="26"/>
      <c r="J316" s="27"/>
      <c r="K316" s="26"/>
      <c r="L316" s="27" t="s">
        <v>228</v>
      </c>
      <c r="M316" s="26"/>
      <c r="N316" s="27"/>
      <c r="O316" s="26"/>
      <c r="P316" s="27"/>
      <c r="Q316" s="26"/>
      <c r="R316" s="27"/>
      <c r="S316" s="26"/>
      <c r="T316" s="42"/>
      <c r="U316" s="52"/>
      <c r="V316" s="52"/>
      <c r="X316" s="379"/>
      <c r="Y316" s="378"/>
      <c r="Z316" s="352"/>
    </row>
    <row r="317" spans="1:86" ht="27.95" customHeight="1" x14ac:dyDescent="0.2">
      <c r="A317" s="483"/>
      <c r="B317" s="327" t="s">
        <v>1496</v>
      </c>
      <c r="C317" s="250" t="s">
        <v>1497</v>
      </c>
      <c r="D317" s="794"/>
      <c r="E317" s="795"/>
      <c r="F317" s="794"/>
      <c r="G317" s="795"/>
      <c r="H317" s="794"/>
      <c r="I317" s="795"/>
      <c r="J317" s="794"/>
      <c r="K317" s="795"/>
      <c r="L317" s="794"/>
      <c r="M317" s="795"/>
      <c r="N317" s="794"/>
      <c r="O317" s="795"/>
      <c r="P317" s="794"/>
      <c r="Q317" s="795"/>
      <c r="R317" s="794"/>
      <c r="S317" s="795"/>
      <c r="T317" s="564"/>
      <c r="U317" s="77">
        <f>IF(OR(D317="s",F317="s",H317="s",J317="s",L317="s",N317="s",P317="s",R317="s"), 0, IF(OR(D317="a",F317="a",H317="a",J317="a",L317="a",N317="a",P317="a",R317="a"),V317,0))</f>
        <v>0</v>
      </c>
      <c r="V317" s="473">
        <v>10</v>
      </c>
      <c r="W317" s="93">
        <f>COUNTIF(D317:S317,"a")+COUNTIF(D317:S317,"s")</f>
        <v>0</v>
      </c>
      <c r="X317" s="377"/>
      <c r="Y317" s="378"/>
      <c r="Z317" s="352"/>
    </row>
    <row r="318" spans="1:86" ht="27.95" customHeight="1" x14ac:dyDescent="0.2">
      <c r="A318" s="483"/>
      <c r="B318" s="327" t="s">
        <v>1498</v>
      </c>
      <c r="C318" s="250" t="s">
        <v>1499</v>
      </c>
      <c r="D318" s="770"/>
      <c r="E318" s="771"/>
      <c r="F318" s="770"/>
      <c r="G318" s="771"/>
      <c r="H318" s="770"/>
      <c r="I318" s="771"/>
      <c r="J318" s="770"/>
      <c r="K318" s="771"/>
      <c r="L318" s="770"/>
      <c r="M318" s="771"/>
      <c r="N318" s="770"/>
      <c r="O318" s="771"/>
      <c r="P318" s="770"/>
      <c r="Q318" s="771"/>
      <c r="R318" s="770"/>
      <c r="S318" s="771"/>
      <c r="T318" s="564"/>
      <c r="U318" s="74">
        <f>IF(OR(D318="s",F318="s",H318="s",J318="s",L318="s",N318="s",P318="s",R318="s"), 0, IF(OR(D318="a",F318="a",H318="a",J318="a",L318="a",N318="a",P318="a",R318="a"),V318,0))</f>
        <v>0</v>
      </c>
      <c r="V318" s="473">
        <v>10</v>
      </c>
      <c r="W318" s="93">
        <f>COUNTIF(D318:S318,"a")+COUNTIF(D318:S318,"s")</f>
        <v>0</v>
      </c>
      <c r="X318" s="377"/>
      <c r="Y318" s="378"/>
      <c r="Z318" s="352"/>
    </row>
    <row r="319" spans="1:86" ht="27.95" customHeight="1" thickBot="1" x14ac:dyDescent="0.25">
      <c r="A319" s="483"/>
      <c r="B319" s="315" t="s">
        <v>1500</v>
      </c>
      <c r="C319" s="247" t="s">
        <v>1501</v>
      </c>
      <c r="D319" s="770"/>
      <c r="E319" s="771"/>
      <c r="F319" s="770"/>
      <c r="G319" s="771"/>
      <c r="H319" s="770"/>
      <c r="I319" s="771"/>
      <c r="J319" s="770"/>
      <c r="K319" s="771"/>
      <c r="L319" s="770"/>
      <c r="M319" s="771"/>
      <c r="N319" s="770"/>
      <c r="O319" s="771"/>
      <c r="P319" s="770"/>
      <c r="Q319" s="771"/>
      <c r="R319" s="770"/>
      <c r="S319" s="771"/>
      <c r="T319" s="564"/>
      <c r="U319" s="74">
        <f>IF(OR(D319="s",F319="s",H319="s",J319="s",L319="s",N319="s",P319="s",R319="s"), 0, IF(OR(D319="a",F319="a",H319="a",J319="a",L319="a",N319="a",P319="a",R319="a"),V319,0))</f>
        <v>0</v>
      </c>
      <c r="V319" s="470">
        <v>10</v>
      </c>
      <c r="W319" s="93">
        <f>COUNTIF(D319:S319,"a")+COUNTIF(D319:S319,"s")</f>
        <v>0</v>
      </c>
      <c r="X319" s="377"/>
      <c r="Y319" s="378"/>
      <c r="Z319" s="352"/>
    </row>
    <row r="320" spans="1:86" ht="21" customHeight="1" thickTop="1" thickBot="1" x14ac:dyDescent="0.25">
      <c r="A320" s="485"/>
      <c r="B320" s="13"/>
      <c r="C320" s="187"/>
      <c r="D320" s="782" t="s">
        <v>229</v>
      </c>
      <c r="E320" s="783"/>
      <c r="F320" s="783"/>
      <c r="G320" s="783"/>
      <c r="H320" s="783"/>
      <c r="I320" s="783"/>
      <c r="J320" s="783"/>
      <c r="K320" s="783"/>
      <c r="L320" s="783"/>
      <c r="M320" s="783"/>
      <c r="N320" s="783"/>
      <c r="O320" s="783"/>
      <c r="P320" s="783"/>
      <c r="Q320" s="783"/>
      <c r="R320" s="783"/>
      <c r="S320" s="783"/>
      <c r="T320" s="784"/>
      <c r="U320" s="3">
        <f>SUM(U317:U319)</f>
        <v>0</v>
      </c>
      <c r="V320" s="472">
        <f>SUM(V317:V319)</f>
        <v>30</v>
      </c>
      <c r="X320" s="380"/>
      <c r="Y320" s="378"/>
      <c r="Z320" s="352"/>
    </row>
    <row r="321" spans="1:26" ht="21" customHeight="1" thickBot="1" x14ac:dyDescent="0.25">
      <c r="A321" s="464"/>
      <c r="B321" s="265"/>
      <c r="C321" s="397"/>
      <c r="D321" s="971"/>
      <c r="E321" s="786"/>
      <c r="F321" s="830">
        <v>0</v>
      </c>
      <c r="G321" s="792"/>
      <c r="H321" s="792"/>
      <c r="I321" s="792"/>
      <c r="J321" s="792"/>
      <c r="K321" s="792"/>
      <c r="L321" s="792"/>
      <c r="M321" s="792"/>
      <c r="N321" s="792"/>
      <c r="O321" s="792"/>
      <c r="P321" s="792"/>
      <c r="Q321" s="792"/>
      <c r="R321" s="792"/>
      <c r="S321" s="792"/>
      <c r="T321" s="792"/>
      <c r="U321" s="792"/>
      <c r="V321" s="793"/>
      <c r="X321" s="379"/>
      <c r="Y321" s="378"/>
      <c r="Z321" s="352"/>
    </row>
    <row r="322" spans="1:26" ht="30" customHeight="1" thickBot="1" x14ac:dyDescent="0.25">
      <c r="A322" s="463"/>
      <c r="B322" s="340">
        <v>5440</v>
      </c>
      <c r="C322" s="254" t="s">
        <v>1647</v>
      </c>
      <c r="D322" s="596"/>
      <c r="E322" s="252"/>
      <c r="F322" s="596"/>
      <c r="G322" s="252"/>
      <c r="H322" s="596"/>
      <c r="I322" s="252"/>
      <c r="J322" s="596"/>
      <c r="K322" s="252"/>
      <c r="L322" s="596" t="s">
        <v>228</v>
      </c>
      <c r="M322" s="252"/>
      <c r="N322" s="596"/>
      <c r="O322" s="252"/>
      <c r="P322" s="596"/>
      <c r="Q322" s="252"/>
      <c r="R322" s="596"/>
      <c r="S322" s="252"/>
      <c r="T322" s="618"/>
      <c r="U322" s="619"/>
      <c r="V322" s="619"/>
      <c r="X322" s="379"/>
      <c r="Y322" s="378"/>
      <c r="Z322" s="352"/>
    </row>
    <row r="323" spans="1:26" ht="30" customHeight="1" x14ac:dyDescent="0.2">
      <c r="A323" s="485"/>
      <c r="B323" s="312"/>
      <c r="C323" s="706" t="s">
        <v>1394</v>
      </c>
      <c r="D323" s="772"/>
      <c r="E323" s="773"/>
      <c r="F323" s="773"/>
      <c r="G323" s="773"/>
      <c r="H323" s="773"/>
      <c r="I323" s="773"/>
      <c r="J323" s="773"/>
      <c r="K323" s="773"/>
      <c r="L323" s="773"/>
      <c r="M323" s="773"/>
      <c r="N323" s="773"/>
      <c r="O323" s="773"/>
      <c r="P323" s="773"/>
      <c r="Q323" s="773"/>
      <c r="R323" s="773"/>
      <c r="S323" s="773"/>
      <c r="T323" s="773"/>
      <c r="U323" s="773"/>
      <c r="V323" s="975"/>
      <c r="Z323" s="352"/>
    </row>
    <row r="324" spans="1:26" ht="45" customHeight="1" x14ac:dyDescent="0.2">
      <c r="A324" s="483"/>
      <c r="B324" s="315" t="s">
        <v>1411</v>
      </c>
      <c r="C324" s="247" t="s">
        <v>1502</v>
      </c>
      <c r="D324" s="787"/>
      <c r="E324" s="788"/>
      <c r="F324" s="787"/>
      <c r="G324" s="788"/>
      <c r="H324" s="787"/>
      <c r="I324" s="788"/>
      <c r="J324" s="787"/>
      <c r="K324" s="788"/>
      <c r="L324" s="787"/>
      <c r="M324" s="788"/>
      <c r="N324" s="787"/>
      <c r="O324" s="788"/>
      <c r="P324" s="787"/>
      <c r="Q324" s="788"/>
      <c r="R324" s="787"/>
      <c r="S324" s="788"/>
      <c r="T324" s="623"/>
      <c r="U324" s="78">
        <f>IF(OR(D324="s",F324="s",H324="s",J324="s",L324="s",N324="s",P324="s",R324="s"), 0, IF(OR(D324="a",F324="a",H324="a",J324="a",L324="a",N324="a",P324="a",R324="a"),V324,0))</f>
        <v>0</v>
      </c>
      <c r="V324" s="469">
        <f>IF(T324="na",0,10)</f>
        <v>10</v>
      </c>
      <c r="W324" s="93">
        <f>COUNTIF(D324:S324,"a")+COUNTIF(D324:S324,"s")+COUNTIF(T324,"na")</f>
        <v>0</v>
      </c>
      <c r="X324" s="377"/>
      <c r="Y324" s="378"/>
      <c r="Z324" s="352"/>
    </row>
    <row r="325" spans="1:26" ht="67.7" customHeight="1" x14ac:dyDescent="0.2">
      <c r="A325" s="483"/>
      <c r="B325" s="315" t="s">
        <v>1503</v>
      </c>
      <c r="C325" s="247" t="s">
        <v>1504</v>
      </c>
      <c r="D325" s="770"/>
      <c r="E325" s="771"/>
      <c r="F325" s="770"/>
      <c r="G325" s="771"/>
      <c r="H325" s="770"/>
      <c r="I325" s="771"/>
      <c r="J325" s="770"/>
      <c r="K325" s="771"/>
      <c r="L325" s="770"/>
      <c r="M325" s="771"/>
      <c r="N325" s="770"/>
      <c r="O325" s="771"/>
      <c r="P325" s="770"/>
      <c r="Q325" s="771"/>
      <c r="R325" s="770"/>
      <c r="S325" s="771"/>
      <c r="T325" s="623"/>
      <c r="U325" s="74">
        <f>IF(OR(D325="s",F325="s",H325="s",J325="s",L325="s",N325="s",P325="s",R325="s"), 0, IF(OR(D325="a",F325="a",H325="a",J325="a",L325="a",N325="a",P325="a",R325="a"),V325,0))</f>
        <v>0</v>
      </c>
      <c r="V325" s="470">
        <f>IF(T325="na",0,5)</f>
        <v>5</v>
      </c>
      <c r="W325" s="93">
        <f>COUNTIF(D325:S325,"a")+COUNTIF(T325,"na")</f>
        <v>0</v>
      </c>
      <c r="X325" s="377"/>
      <c r="Y325" s="378"/>
      <c r="Z325" s="352" t="s">
        <v>1075</v>
      </c>
    </row>
    <row r="326" spans="1:26" ht="30" customHeight="1" x14ac:dyDescent="0.2">
      <c r="A326" s="485"/>
      <c r="B326" s="312"/>
      <c r="C326" s="642" t="s">
        <v>1505</v>
      </c>
      <c r="D326" s="799"/>
      <c r="E326" s="800"/>
      <c r="F326" s="800"/>
      <c r="G326" s="800"/>
      <c r="H326" s="800"/>
      <c r="I326" s="800"/>
      <c r="J326" s="800"/>
      <c r="K326" s="800"/>
      <c r="L326" s="800"/>
      <c r="M326" s="800"/>
      <c r="N326" s="800"/>
      <c r="O326" s="800"/>
      <c r="P326" s="800"/>
      <c r="Q326" s="800"/>
      <c r="R326" s="800"/>
      <c r="S326" s="800"/>
      <c r="T326" s="800"/>
      <c r="U326" s="800"/>
      <c r="V326" s="816"/>
      <c r="W326" s="93" t="str">
        <f>IF(AND(ISNUMBER(D326),COUNTIF(D325:S325,"a")),1,IF(COUNTIF(D325:S325,"a"),0,""))</f>
        <v/>
      </c>
      <c r="Z326" s="352"/>
    </row>
    <row r="327" spans="1:26" ht="45" customHeight="1" x14ac:dyDescent="0.2">
      <c r="A327" s="483"/>
      <c r="B327" s="327" t="s">
        <v>1412</v>
      </c>
      <c r="C327" s="247" t="s">
        <v>1506</v>
      </c>
      <c r="D327" s="770"/>
      <c r="E327" s="771"/>
      <c r="F327" s="770"/>
      <c r="G327" s="771"/>
      <c r="H327" s="770"/>
      <c r="I327" s="771"/>
      <c r="J327" s="770"/>
      <c r="K327" s="771"/>
      <c r="L327" s="770"/>
      <c r="M327" s="771"/>
      <c r="N327" s="770"/>
      <c r="O327" s="771"/>
      <c r="P327" s="770"/>
      <c r="Q327" s="771"/>
      <c r="R327" s="770"/>
      <c r="S327" s="771"/>
      <c r="T327" s="623"/>
      <c r="U327" s="74">
        <f>IF(OR(D327="s",F327="s",H327="s",J327="s",L327="s",N327="s",P327="s",R327="s"), 0, IF(OR(D327="a",F327="a",H327="a",J327="a",L327="a",N327="a",P327="a",R327="a"),V327,0))</f>
        <v>0</v>
      </c>
      <c r="V327" s="471">
        <f>IF(T327="na",0,5)</f>
        <v>5</v>
      </c>
      <c r="W327" s="93">
        <f>COUNTIF(D327:S327,"a")+COUNTIF(D327:S327,"s")+COUNTIF(T327,"na")</f>
        <v>0</v>
      </c>
      <c r="X327" s="377"/>
      <c r="Y327" s="378"/>
      <c r="Z327" s="352"/>
    </row>
    <row r="328" spans="1:26" ht="30" customHeight="1" x14ac:dyDescent="0.2">
      <c r="A328" s="485"/>
      <c r="B328" s="312"/>
      <c r="C328" s="706" t="s">
        <v>1396</v>
      </c>
      <c r="D328" s="772"/>
      <c r="E328" s="773"/>
      <c r="F328" s="773"/>
      <c r="G328" s="773"/>
      <c r="H328" s="773"/>
      <c r="I328" s="773"/>
      <c r="J328" s="773"/>
      <c r="K328" s="773"/>
      <c r="L328" s="773"/>
      <c r="M328" s="773"/>
      <c r="N328" s="773"/>
      <c r="O328" s="773"/>
      <c r="P328" s="773"/>
      <c r="Q328" s="773"/>
      <c r="R328" s="773"/>
      <c r="S328" s="773"/>
      <c r="T328" s="773"/>
      <c r="U328" s="773"/>
      <c r="V328" s="975"/>
      <c r="Z328" s="352"/>
    </row>
    <row r="329" spans="1:26" ht="30" customHeight="1" x14ac:dyDescent="0.2">
      <c r="A329" s="485"/>
      <c r="B329" s="312"/>
      <c r="C329" s="706" t="s">
        <v>1413</v>
      </c>
      <c r="D329" s="772"/>
      <c r="E329" s="773"/>
      <c r="F329" s="773"/>
      <c r="G329" s="773"/>
      <c r="H329" s="773"/>
      <c r="I329" s="773"/>
      <c r="J329" s="773"/>
      <c r="K329" s="773"/>
      <c r="L329" s="773"/>
      <c r="M329" s="773"/>
      <c r="N329" s="773"/>
      <c r="O329" s="773"/>
      <c r="P329" s="773"/>
      <c r="Q329" s="773"/>
      <c r="R329" s="773"/>
      <c r="S329" s="773"/>
      <c r="T329" s="773"/>
      <c r="U329" s="773"/>
      <c r="V329" s="975"/>
      <c r="Z329" s="352"/>
    </row>
    <row r="330" spans="1:26" ht="45" customHeight="1" x14ac:dyDescent="0.2">
      <c r="A330" s="483"/>
      <c r="B330" s="327" t="s">
        <v>1414</v>
      </c>
      <c r="C330" s="247" t="s">
        <v>1507</v>
      </c>
      <c r="D330" s="770"/>
      <c r="E330" s="771"/>
      <c r="F330" s="770"/>
      <c r="G330" s="771"/>
      <c r="H330" s="770"/>
      <c r="I330" s="771"/>
      <c r="J330" s="770"/>
      <c r="K330" s="771"/>
      <c r="L330" s="770"/>
      <c r="M330" s="771"/>
      <c r="N330" s="770"/>
      <c r="O330" s="771"/>
      <c r="P330" s="770"/>
      <c r="Q330" s="771"/>
      <c r="R330" s="770"/>
      <c r="S330" s="771"/>
      <c r="T330" s="623"/>
      <c r="U330" s="74">
        <f>IF(OR(D330="s",F330="s",H330="s",J330="s",L330="s",N330="s",P330="s",R330="s"), 0, IF(OR(D330="a",F330="a",H330="a",J330="a",L330="a",N330="a",P330="a",R330="a"),V330,0))</f>
        <v>0</v>
      </c>
      <c r="V330" s="471">
        <f>IF(T330="na",0,20)</f>
        <v>20</v>
      </c>
      <c r="W330" s="93">
        <f>COUNTIF(D330:S330,"a")+COUNTIF(D330:S330,"s")+COUNTIF(T330,"na")</f>
        <v>0</v>
      </c>
      <c r="X330" s="377"/>
      <c r="Y330" s="378"/>
      <c r="Z330" s="352"/>
    </row>
    <row r="331" spans="1:26" ht="48" customHeight="1" x14ac:dyDescent="0.2">
      <c r="A331" s="483"/>
      <c r="B331" s="337"/>
      <c r="C331" s="558" t="s">
        <v>1415</v>
      </c>
      <c r="D331" s="844" t="s">
        <v>1416</v>
      </c>
      <c r="E331" s="811"/>
      <c r="F331" s="811"/>
      <c r="G331" s="811"/>
      <c r="H331" s="811"/>
      <c r="I331" s="811"/>
      <c r="J331" s="811"/>
      <c r="K331" s="811"/>
      <c r="L331" s="811"/>
      <c r="M331" s="811"/>
      <c r="N331" s="811"/>
      <c r="O331" s="811"/>
      <c r="P331" s="811"/>
      <c r="Q331" s="811"/>
      <c r="R331" s="811"/>
      <c r="S331" s="811"/>
      <c r="T331" s="811"/>
      <c r="U331" s="811"/>
      <c r="V331" s="812"/>
      <c r="X331" s="379"/>
      <c r="Y331" s="378"/>
      <c r="Z331" s="352"/>
    </row>
    <row r="332" spans="1:26" ht="27.95" customHeight="1" x14ac:dyDescent="0.2">
      <c r="A332" s="483"/>
      <c r="B332" s="337"/>
      <c r="C332" s="247" t="s">
        <v>1417</v>
      </c>
      <c r="D332" s="787"/>
      <c r="E332" s="788"/>
      <c r="F332" s="787"/>
      <c r="G332" s="788"/>
      <c r="H332" s="787"/>
      <c r="I332" s="788"/>
      <c r="J332" s="787"/>
      <c r="K332" s="788"/>
      <c r="L332" s="787"/>
      <c r="M332" s="788"/>
      <c r="N332" s="787"/>
      <c r="O332" s="788"/>
      <c r="P332" s="787"/>
      <c r="Q332" s="788"/>
      <c r="R332" s="787"/>
      <c r="S332" s="788"/>
      <c r="T332" s="826"/>
      <c r="U332" s="824"/>
      <c r="V332" s="825"/>
      <c r="W332" s="93">
        <f>IF(OR(COUNTIF($D$330:$S$330,"s"),COUNTIF($T$330,"na")),1,COUNTIF(D332:S332, "a"))</f>
        <v>0</v>
      </c>
      <c r="X332" s="377"/>
      <c r="Y332" s="378"/>
      <c r="Z332" s="352"/>
    </row>
    <row r="333" spans="1:26" ht="27.95" customHeight="1" x14ac:dyDescent="0.2">
      <c r="A333" s="483"/>
      <c r="B333" s="337"/>
      <c r="C333" s="247" t="s">
        <v>1418</v>
      </c>
      <c r="D333" s="770"/>
      <c r="E333" s="771"/>
      <c r="F333" s="770"/>
      <c r="G333" s="771"/>
      <c r="H333" s="770"/>
      <c r="I333" s="771"/>
      <c r="J333" s="770"/>
      <c r="K333" s="771"/>
      <c r="L333" s="770"/>
      <c r="M333" s="771"/>
      <c r="N333" s="770"/>
      <c r="O333" s="771"/>
      <c r="P333" s="770"/>
      <c r="Q333" s="771"/>
      <c r="R333" s="770"/>
      <c r="S333" s="771"/>
      <c r="T333" s="826"/>
      <c r="U333" s="824"/>
      <c r="V333" s="825"/>
      <c r="W333" s="93">
        <f t="shared" ref="W333:W336" si="41">IF(OR(COUNTIF($D$330:$S$330,"s"),COUNTIF($T$330,"na")),1,COUNTIF(D333:S333, "a"))</f>
        <v>0</v>
      </c>
      <c r="X333" s="377"/>
      <c r="Y333" s="378"/>
      <c r="Z333" s="352"/>
    </row>
    <row r="334" spans="1:26" ht="27.95" customHeight="1" x14ac:dyDescent="0.2">
      <c r="A334" s="483"/>
      <c r="B334" s="337"/>
      <c r="C334" s="247" t="s">
        <v>1419</v>
      </c>
      <c r="D334" s="770"/>
      <c r="E334" s="771"/>
      <c r="F334" s="770"/>
      <c r="G334" s="771"/>
      <c r="H334" s="770"/>
      <c r="I334" s="771"/>
      <c r="J334" s="770"/>
      <c r="K334" s="771"/>
      <c r="L334" s="770"/>
      <c r="M334" s="771"/>
      <c r="N334" s="770"/>
      <c r="O334" s="771"/>
      <c r="P334" s="770"/>
      <c r="Q334" s="771"/>
      <c r="R334" s="770"/>
      <c r="S334" s="771"/>
      <c r="T334" s="826"/>
      <c r="U334" s="824"/>
      <c r="V334" s="825"/>
      <c r="W334" s="93">
        <f t="shared" si="41"/>
        <v>0</v>
      </c>
      <c r="X334" s="377"/>
      <c r="Y334" s="378"/>
      <c r="Z334" s="352"/>
    </row>
    <row r="335" spans="1:26" ht="27.95" customHeight="1" x14ac:dyDescent="0.2">
      <c r="A335" s="483"/>
      <c r="B335" s="337"/>
      <c r="C335" s="247" t="s">
        <v>1420</v>
      </c>
      <c r="D335" s="770"/>
      <c r="E335" s="771"/>
      <c r="F335" s="770"/>
      <c r="G335" s="771"/>
      <c r="H335" s="770"/>
      <c r="I335" s="771"/>
      <c r="J335" s="770"/>
      <c r="K335" s="771"/>
      <c r="L335" s="770"/>
      <c r="M335" s="771"/>
      <c r="N335" s="770"/>
      <c r="O335" s="771"/>
      <c r="P335" s="770"/>
      <c r="Q335" s="771"/>
      <c r="R335" s="770"/>
      <c r="S335" s="771"/>
      <c r="T335" s="826"/>
      <c r="U335" s="824"/>
      <c r="V335" s="825"/>
      <c r="W335" s="93">
        <f t="shared" si="41"/>
        <v>0</v>
      </c>
      <c r="X335" s="377"/>
      <c r="Y335" s="378"/>
      <c r="Z335" s="352"/>
    </row>
    <row r="336" spans="1:26" ht="27.95" customHeight="1" thickBot="1" x14ac:dyDescent="0.25">
      <c r="A336" s="607"/>
      <c r="B336" s="343"/>
      <c r="C336" s="698" t="s">
        <v>1508</v>
      </c>
      <c r="D336" s="774"/>
      <c r="E336" s="775"/>
      <c r="F336" s="774"/>
      <c r="G336" s="775"/>
      <c r="H336" s="774"/>
      <c r="I336" s="775"/>
      <c r="J336" s="774"/>
      <c r="K336" s="775"/>
      <c r="L336" s="774"/>
      <c r="M336" s="775"/>
      <c r="N336" s="774"/>
      <c r="O336" s="775"/>
      <c r="P336" s="774"/>
      <c r="Q336" s="775"/>
      <c r="R336" s="774"/>
      <c r="S336" s="775"/>
      <c r="T336" s="1007"/>
      <c r="U336" s="1008"/>
      <c r="V336" s="1009"/>
      <c r="W336" s="93">
        <f t="shared" si="41"/>
        <v>0</v>
      </c>
      <c r="X336" s="377"/>
      <c r="Y336" s="378"/>
      <c r="Z336" s="352"/>
    </row>
    <row r="337" spans="1:26" ht="30" customHeight="1" x14ac:dyDescent="0.2">
      <c r="A337" s="463"/>
      <c r="B337" s="312"/>
      <c r="C337" s="706" t="s">
        <v>1421</v>
      </c>
      <c r="D337" s="772"/>
      <c r="E337" s="773"/>
      <c r="F337" s="773"/>
      <c r="G337" s="773"/>
      <c r="H337" s="773"/>
      <c r="I337" s="773"/>
      <c r="J337" s="773"/>
      <c r="K337" s="773"/>
      <c r="L337" s="773"/>
      <c r="M337" s="773"/>
      <c r="N337" s="773"/>
      <c r="O337" s="773"/>
      <c r="P337" s="773"/>
      <c r="Q337" s="773"/>
      <c r="R337" s="773"/>
      <c r="S337" s="773"/>
      <c r="T337" s="773"/>
      <c r="U337" s="773"/>
      <c r="V337" s="975"/>
      <c r="Z337" s="352"/>
    </row>
    <row r="338" spans="1:26" ht="45" customHeight="1" x14ac:dyDescent="0.2">
      <c r="A338" s="483" t="s">
        <v>668</v>
      </c>
      <c r="B338" s="327" t="s">
        <v>1422</v>
      </c>
      <c r="C338" s="247" t="s">
        <v>1831</v>
      </c>
      <c r="D338" s="770"/>
      <c r="E338" s="771"/>
      <c r="F338" s="770"/>
      <c r="G338" s="771"/>
      <c r="H338" s="770"/>
      <c r="I338" s="771"/>
      <c r="J338" s="770"/>
      <c r="K338" s="771"/>
      <c r="L338" s="770"/>
      <c r="M338" s="771"/>
      <c r="N338" s="770"/>
      <c r="O338" s="771"/>
      <c r="P338" s="770"/>
      <c r="Q338" s="771"/>
      <c r="R338" s="770"/>
      <c r="S338" s="771"/>
      <c r="T338" s="564"/>
      <c r="U338" s="74">
        <f>IF(OR(D338="s",F338="s",H338="s",J338="s",L338="s",N338="s",P338="s",R338="s"), 0, IF(OR(D338="a",F338="a",H338="a",J338="a",L338="a",N338="a",P338="a",R338="a"),V338,0))</f>
        <v>0</v>
      </c>
      <c r="V338" s="471">
        <v>15</v>
      </c>
      <c r="W338" s="93">
        <f>COUNTIF(D338:S338,"a")+COUNTIF(D338:S338,"s")</f>
        <v>0</v>
      </c>
      <c r="X338" s="377"/>
      <c r="Y338" s="378"/>
      <c r="Z338" s="352"/>
    </row>
    <row r="339" spans="1:26" ht="30" customHeight="1" x14ac:dyDescent="0.2">
      <c r="A339" s="483"/>
      <c r="B339" s="337"/>
      <c r="C339" s="558" t="s">
        <v>1423</v>
      </c>
      <c r="D339" s="817" t="s">
        <v>1397</v>
      </c>
      <c r="E339" s="818"/>
      <c r="F339" s="818"/>
      <c r="G339" s="818"/>
      <c r="H339" s="818"/>
      <c r="I339" s="818"/>
      <c r="J339" s="818"/>
      <c r="K339" s="818"/>
      <c r="L339" s="818"/>
      <c r="M339" s="818"/>
      <c r="N339" s="818"/>
      <c r="O339" s="818"/>
      <c r="P339" s="818"/>
      <c r="Q339" s="818"/>
      <c r="R339" s="818"/>
      <c r="S339" s="818"/>
      <c r="T339" s="818"/>
      <c r="U339" s="818"/>
      <c r="V339" s="819"/>
      <c r="X339" s="379"/>
      <c r="Y339" s="378"/>
      <c r="Z339" s="352"/>
    </row>
    <row r="340" spans="1:26" ht="27.95" customHeight="1" x14ac:dyDescent="0.2">
      <c r="A340" s="483"/>
      <c r="B340" s="336"/>
      <c r="C340" s="247" t="s">
        <v>1424</v>
      </c>
      <c r="D340" s="787"/>
      <c r="E340" s="788"/>
      <c r="F340" s="787"/>
      <c r="G340" s="788"/>
      <c r="H340" s="787"/>
      <c r="I340" s="788"/>
      <c r="J340" s="787"/>
      <c r="K340" s="788"/>
      <c r="L340" s="787"/>
      <c r="M340" s="788"/>
      <c r="N340" s="787"/>
      <c r="O340" s="788"/>
      <c r="P340" s="787"/>
      <c r="Q340" s="788"/>
      <c r="R340" s="787"/>
      <c r="S340" s="788"/>
      <c r="T340" s="826"/>
      <c r="U340" s="824"/>
      <c r="V340" s="825"/>
      <c r="W340" s="93">
        <f>IF(COUNTIF($D$338:$S$338,"s"),1,COUNTIF(D340:S340, "a"))</f>
        <v>0</v>
      </c>
      <c r="X340" s="377"/>
      <c r="Y340" s="378"/>
      <c r="Z340" s="352"/>
    </row>
    <row r="341" spans="1:26" ht="27.95" customHeight="1" x14ac:dyDescent="0.2">
      <c r="A341" s="483"/>
      <c r="B341" s="337"/>
      <c r="C341" s="247" t="s">
        <v>1425</v>
      </c>
      <c r="D341" s="770"/>
      <c r="E341" s="771"/>
      <c r="F341" s="770"/>
      <c r="G341" s="771"/>
      <c r="H341" s="770"/>
      <c r="I341" s="771"/>
      <c r="J341" s="770"/>
      <c r="K341" s="771"/>
      <c r="L341" s="770"/>
      <c r="M341" s="771"/>
      <c r="N341" s="770"/>
      <c r="O341" s="771"/>
      <c r="P341" s="770"/>
      <c r="Q341" s="771"/>
      <c r="R341" s="770"/>
      <c r="S341" s="771"/>
      <c r="T341" s="826"/>
      <c r="U341" s="824"/>
      <c r="V341" s="825"/>
      <c r="W341" s="93">
        <f t="shared" ref="W341:W348" si="42">IF(COUNTIF($D$338:$S$338,"s"),1,COUNTIF(D341:S341, "a"))</f>
        <v>0</v>
      </c>
      <c r="X341" s="377"/>
      <c r="Y341" s="378"/>
      <c r="Z341" s="352"/>
    </row>
    <row r="342" spans="1:26" ht="27.95" customHeight="1" x14ac:dyDescent="0.2">
      <c r="A342" s="483"/>
      <c r="B342" s="337"/>
      <c r="C342" s="247" t="s">
        <v>1509</v>
      </c>
      <c r="D342" s="770"/>
      <c r="E342" s="771"/>
      <c r="F342" s="770"/>
      <c r="G342" s="771"/>
      <c r="H342" s="770"/>
      <c r="I342" s="771"/>
      <c r="J342" s="770"/>
      <c r="K342" s="771"/>
      <c r="L342" s="770"/>
      <c r="M342" s="771"/>
      <c r="N342" s="770"/>
      <c r="O342" s="771"/>
      <c r="P342" s="770"/>
      <c r="Q342" s="771"/>
      <c r="R342" s="770"/>
      <c r="S342" s="771"/>
      <c r="T342" s="826"/>
      <c r="U342" s="824"/>
      <c r="V342" s="825"/>
      <c r="W342" s="93">
        <f t="shared" si="42"/>
        <v>0</v>
      </c>
      <c r="X342" s="377"/>
      <c r="Y342" s="378"/>
      <c r="Z342" s="352"/>
    </row>
    <row r="343" spans="1:26" ht="27.95" customHeight="1" x14ac:dyDescent="0.2">
      <c r="A343" s="483"/>
      <c r="B343" s="337"/>
      <c r="C343" s="247" t="s">
        <v>1426</v>
      </c>
      <c r="D343" s="770"/>
      <c r="E343" s="771"/>
      <c r="F343" s="770"/>
      <c r="G343" s="771"/>
      <c r="H343" s="770"/>
      <c r="I343" s="771"/>
      <c r="J343" s="770"/>
      <c r="K343" s="771"/>
      <c r="L343" s="770"/>
      <c r="M343" s="771"/>
      <c r="N343" s="770"/>
      <c r="O343" s="771"/>
      <c r="P343" s="770"/>
      <c r="Q343" s="771"/>
      <c r="R343" s="770"/>
      <c r="S343" s="771"/>
      <c r="T343" s="826"/>
      <c r="U343" s="824"/>
      <c r="V343" s="825"/>
      <c r="W343" s="93">
        <f t="shared" si="42"/>
        <v>0</v>
      </c>
      <c r="X343" s="377"/>
      <c r="Y343" s="378"/>
      <c r="Z343" s="352"/>
    </row>
    <row r="344" spans="1:26" ht="27.95" customHeight="1" x14ac:dyDescent="0.2">
      <c r="A344" s="483"/>
      <c r="B344" s="339"/>
      <c r="C344" s="250" t="s">
        <v>1427</v>
      </c>
      <c r="D344" s="797"/>
      <c r="E344" s="798"/>
      <c r="F344" s="797"/>
      <c r="G344" s="798"/>
      <c r="H344" s="797"/>
      <c r="I344" s="798"/>
      <c r="J344" s="797"/>
      <c r="K344" s="798"/>
      <c r="L344" s="797"/>
      <c r="M344" s="798"/>
      <c r="N344" s="797"/>
      <c r="O344" s="798"/>
      <c r="P344" s="797"/>
      <c r="Q344" s="798"/>
      <c r="R344" s="797"/>
      <c r="S344" s="798"/>
      <c r="T344" s="826"/>
      <c r="U344" s="824"/>
      <c r="V344" s="825"/>
      <c r="W344" s="93">
        <f t="shared" si="42"/>
        <v>0</v>
      </c>
      <c r="X344" s="377"/>
      <c r="Y344" s="378"/>
      <c r="Z344" s="352"/>
    </row>
    <row r="345" spans="1:26" ht="27.95" customHeight="1" x14ac:dyDescent="0.2">
      <c r="A345" s="483"/>
      <c r="B345" s="337"/>
      <c r="C345" s="247" t="s">
        <v>1428</v>
      </c>
      <c r="D345" s="797"/>
      <c r="E345" s="798"/>
      <c r="F345" s="797"/>
      <c r="G345" s="798"/>
      <c r="H345" s="797"/>
      <c r="I345" s="798"/>
      <c r="J345" s="797"/>
      <c r="K345" s="798"/>
      <c r="L345" s="797"/>
      <c r="M345" s="798"/>
      <c r="N345" s="797"/>
      <c r="O345" s="798"/>
      <c r="P345" s="797"/>
      <c r="Q345" s="798"/>
      <c r="R345" s="797"/>
      <c r="S345" s="798"/>
      <c r="T345" s="826"/>
      <c r="U345" s="824"/>
      <c r="V345" s="825"/>
      <c r="W345" s="93">
        <f t="shared" si="42"/>
        <v>0</v>
      </c>
      <c r="X345" s="377"/>
      <c r="Y345" s="378"/>
      <c r="Z345" s="352"/>
    </row>
    <row r="346" spans="1:26" ht="27.95" customHeight="1" x14ac:dyDescent="0.2">
      <c r="A346" s="483"/>
      <c r="B346" s="337"/>
      <c r="C346" s="247" t="s">
        <v>1429</v>
      </c>
      <c r="D346" s="797"/>
      <c r="E346" s="798"/>
      <c r="F346" s="797"/>
      <c r="G346" s="798"/>
      <c r="H346" s="797"/>
      <c r="I346" s="798"/>
      <c r="J346" s="797"/>
      <c r="K346" s="798"/>
      <c r="L346" s="797"/>
      <c r="M346" s="798"/>
      <c r="N346" s="797"/>
      <c r="O346" s="798"/>
      <c r="P346" s="797"/>
      <c r="Q346" s="798"/>
      <c r="R346" s="797"/>
      <c r="S346" s="798"/>
      <c r="T346" s="826"/>
      <c r="U346" s="824"/>
      <c r="V346" s="825"/>
      <c r="W346" s="93">
        <f t="shared" si="42"/>
        <v>0</v>
      </c>
      <c r="X346" s="377"/>
      <c r="Y346" s="378"/>
      <c r="Z346" s="352"/>
    </row>
    <row r="347" spans="1:26" ht="27.95" customHeight="1" x14ac:dyDescent="0.2">
      <c r="A347" s="483"/>
      <c r="B347" s="337"/>
      <c r="C347" s="247" t="s">
        <v>1430</v>
      </c>
      <c r="D347" s="797"/>
      <c r="E347" s="798"/>
      <c r="F347" s="797"/>
      <c r="G347" s="798"/>
      <c r="H347" s="797"/>
      <c r="I347" s="798"/>
      <c r="J347" s="797"/>
      <c r="K347" s="798"/>
      <c r="L347" s="797"/>
      <c r="M347" s="798"/>
      <c r="N347" s="797"/>
      <c r="O347" s="798"/>
      <c r="P347" s="797"/>
      <c r="Q347" s="798"/>
      <c r="R347" s="797"/>
      <c r="S347" s="798"/>
      <c r="T347" s="826"/>
      <c r="U347" s="824"/>
      <c r="V347" s="825"/>
      <c r="W347" s="93">
        <f t="shared" si="42"/>
        <v>0</v>
      </c>
      <c r="X347" s="377"/>
      <c r="Y347" s="378"/>
      <c r="Z347" s="352"/>
    </row>
    <row r="348" spans="1:26" ht="27.95" customHeight="1" x14ac:dyDescent="0.2">
      <c r="A348" s="483"/>
      <c r="B348" s="337"/>
      <c r="C348" s="247" t="s">
        <v>1510</v>
      </c>
      <c r="D348" s="770"/>
      <c r="E348" s="771"/>
      <c r="F348" s="770"/>
      <c r="G348" s="771"/>
      <c r="H348" s="770"/>
      <c r="I348" s="771"/>
      <c r="J348" s="770"/>
      <c r="K348" s="771"/>
      <c r="L348" s="770"/>
      <c r="M348" s="771"/>
      <c r="N348" s="770"/>
      <c r="O348" s="771"/>
      <c r="P348" s="770"/>
      <c r="Q348" s="771"/>
      <c r="R348" s="770"/>
      <c r="S348" s="771"/>
      <c r="T348" s="826"/>
      <c r="U348" s="824"/>
      <c r="V348" s="825"/>
      <c r="W348" s="93">
        <f t="shared" si="42"/>
        <v>0</v>
      </c>
      <c r="X348" s="377"/>
      <c r="Y348" s="378"/>
      <c r="Z348" s="352"/>
    </row>
    <row r="349" spans="1:26" ht="27.95" customHeight="1" x14ac:dyDescent="0.2">
      <c r="A349" s="483"/>
      <c r="B349" s="339"/>
      <c r="C349" s="643" t="s">
        <v>1511</v>
      </c>
      <c r="D349" s="799"/>
      <c r="E349" s="800"/>
      <c r="F349" s="800"/>
      <c r="G349" s="800"/>
      <c r="H349" s="800"/>
      <c r="I349" s="800"/>
      <c r="J349" s="800"/>
      <c r="K349" s="800"/>
      <c r="L349" s="800"/>
      <c r="M349" s="800"/>
      <c r="N349" s="800"/>
      <c r="O349" s="800"/>
      <c r="P349" s="800"/>
      <c r="Q349" s="800"/>
      <c r="R349" s="800"/>
      <c r="S349" s="816"/>
      <c r="T349" s="827"/>
      <c r="U349" s="828"/>
      <c r="V349" s="829"/>
      <c r="W349" s="93" t="str">
        <f>IF(AND(ISTEXT(D349),COUNTIF(D348:S348,"a")),1,IF(COUNTIF(D348:S348,"a"),0,""))</f>
        <v/>
      </c>
      <c r="X349" s="377"/>
      <c r="Y349" s="378"/>
      <c r="Z349" s="352"/>
    </row>
    <row r="350" spans="1:26" ht="45" customHeight="1" x14ac:dyDescent="0.2">
      <c r="A350" s="483" t="s">
        <v>668</v>
      </c>
      <c r="B350" s="327" t="s">
        <v>1431</v>
      </c>
      <c r="C350" s="247" t="s">
        <v>1832</v>
      </c>
      <c r="D350" s="770"/>
      <c r="E350" s="771"/>
      <c r="F350" s="770"/>
      <c r="G350" s="771"/>
      <c r="H350" s="770"/>
      <c r="I350" s="771"/>
      <c r="J350" s="770"/>
      <c r="K350" s="771"/>
      <c r="L350" s="770"/>
      <c r="M350" s="771"/>
      <c r="N350" s="770"/>
      <c r="O350" s="771"/>
      <c r="P350" s="770"/>
      <c r="Q350" s="771"/>
      <c r="R350" s="770"/>
      <c r="S350" s="771"/>
      <c r="T350" s="564"/>
      <c r="U350" s="78">
        <f>IF(OR(D350="s",F350="s",H350="s",J350="s",L350="s",N350="s",P350="s",R350="s"), 0, IF(OR(D350="a",F350="a",H350="a",J350="a",L350="a",N350="a",P350="a",R350="a"),V350,0))</f>
        <v>0</v>
      </c>
      <c r="V350" s="473">
        <v>15</v>
      </c>
      <c r="W350" s="93">
        <f>COUNTIF(D350:S350,"a")+COUNTIF(D350:S350,"s")</f>
        <v>0</v>
      </c>
      <c r="X350" s="377"/>
      <c r="Y350" s="378"/>
      <c r="Z350" s="352"/>
    </row>
    <row r="351" spans="1:26" ht="30" customHeight="1" x14ac:dyDescent="0.2">
      <c r="A351" s="483"/>
      <c r="B351" s="337"/>
      <c r="C351" s="558" t="s">
        <v>1423</v>
      </c>
      <c r="D351" s="817" t="s">
        <v>1397</v>
      </c>
      <c r="E351" s="818"/>
      <c r="F351" s="818"/>
      <c r="G351" s="818"/>
      <c r="H351" s="818"/>
      <c r="I351" s="818"/>
      <c r="J351" s="818"/>
      <c r="K351" s="818"/>
      <c r="L351" s="818"/>
      <c r="M351" s="818"/>
      <c r="N351" s="818"/>
      <c r="O351" s="818"/>
      <c r="P351" s="818"/>
      <c r="Q351" s="818"/>
      <c r="R351" s="818"/>
      <c r="S351" s="818"/>
      <c r="T351" s="818"/>
      <c r="U351" s="818"/>
      <c r="V351" s="819"/>
      <c r="X351" s="379"/>
      <c r="Y351" s="378"/>
      <c r="Z351" s="352"/>
    </row>
    <row r="352" spans="1:26" ht="27.95" customHeight="1" x14ac:dyDescent="0.2">
      <c r="A352" s="483"/>
      <c r="B352" s="336"/>
      <c r="C352" s="247" t="s">
        <v>1424</v>
      </c>
      <c r="D352" s="787"/>
      <c r="E352" s="788"/>
      <c r="F352" s="787"/>
      <c r="G352" s="788"/>
      <c r="H352" s="787"/>
      <c r="I352" s="788"/>
      <c r="J352" s="787"/>
      <c r="K352" s="788"/>
      <c r="L352" s="787"/>
      <c r="M352" s="788"/>
      <c r="N352" s="787"/>
      <c r="O352" s="788"/>
      <c r="P352" s="787"/>
      <c r="Q352" s="788"/>
      <c r="R352" s="787"/>
      <c r="S352" s="788"/>
      <c r="T352" s="826"/>
      <c r="U352" s="824"/>
      <c r="V352" s="825"/>
      <c r="W352" s="93">
        <f>IF(COUNTIF($D$350:$S$350,"s"),1,COUNTIF(D352:S352, "a"))</f>
        <v>0</v>
      </c>
      <c r="X352" s="377"/>
      <c r="Y352" s="378"/>
      <c r="Z352" s="352"/>
    </row>
    <row r="353" spans="1:26" ht="27.95" customHeight="1" x14ac:dyDescent="0.2">
      <c r="A353" s="483"/>
      <c r="B353" s="337"/>
      <c r="C353" s="247" t="s">
        <v>1425</v>
      </c>
      <c r="D353" s="770"/>
      <c r="E353" s="771"/>
      <c r="F353" s="770"/>
      <c r="G353" s="771"/>
      <c r="H353" s="770"/>
      <c r="I353" s="771"/>
      <c r="J353" s="770"/>
      <c r="K353" s="771"/>
      <c r="L353" s="770"/>
      <c r="M353" s="771"/>
      <c r="N353" s="770"/>
      <c r="O353" s="771"/>
      <c r="P353" s="770"/>
      <c r="Q353" s="771"/>
      <c r="R353" s="770"/>
      <c r="S353" s="771"/>
      <c r="T353" s="826"/>
      <c r="U353" s="824"/>
      <c r="V353" s="825"/>
      <c r="W353" s="93">
        <f t="shared" ref="W353:W360" si="43">IF(COUNTIF($D$350:$S$350,"s"),1,COUNTIF(D353:S353, "a"))</f>
        <v>0</v>
      </c>
      <c r="X353" s="377"/>
      <c r="Y353" s="378"/>
      <c r="Z353" s="352"/>
    </row>
    <row r="354" spans="1:26" ht="27.95" customHeight="1" x14ac:dyDescent="0.2">
      <c r="A354" s="483"/>
      <c r="B354" s="337"/>
      <c r="C354" s="247" t="s">
        <v>1509</v>
      </c>
      <c r="D354" s="770"/>
      <c r="E354" s="771"/>
      <c r="F354" s="770"/>
      <c r="G354" s="771"/>
      <c r="H354" s="770"/>
      <c r="I354" s="771"/>
      <c r="J354" s="770"/>
      <c r="K354" s="771"/>
      <c r="L354" s="770"/>
      <c r="M354" s="771"/>
      <c r="N354" s="770"/>
      <c r="O354" s="771"/>
      <c r="P354" s="770"/>
      <c r="Q354" s="771"/>
      <c r="R354" s="770"/>
      <c r="S354" s="771"/>
      <c r="T354" s="826"/>
      <c r="U354" s="824"/>
      <c r="V354" s="825"/>
      <c r="W354" s="93">
        <f t="shared" si="43"/>
        <v>0</v>
      </c>
      <c r="X354" s="377"/>
      <c r="Y354" s="378"/>
      <c r="Z354" s="352"/>
    </row>
    <row r="355" spans="1:26" ht="27.95" customHeight="1" x14ac:dyDescent="0.2">
      <c r="A355" s="483"/>
      <c r="B355" s="337"/>
      <c r="C355" s="247" t="s">
        <v>1426</v>
      </c>
      <c r="D355" s="770"/>
      <c r="E355" s="771"/>
      <c r="F355" s="770"/>
      <c r="G355" s="771"/>
      <c r="H355" s="770"/>
      <c r="I355" s="771"/>
      <c r="J355" s="770"/>
      <c r="K355" s="771"/>
      <c r="L355" s="770"/>
      <c r="M355" s="771"/>
      <c r="N355" s="770"/>
      <c r="O355" s="771"/>
      <c r="P355" s="770"/>
      <c r="Q355" s="771"/>
      <c r="R355" s="770"/>
      <c r="S355" s="771"/>
      <c r="T355" s="826"/>
      <c r="U355" s="824"/>
      <c r="V355" s="825"/>
      <c r="W355" s="93">
        <f t="shared" si="43"/>
        <v>0</v>
      </c>
      <c r="X355" s="377"/>
      <c r="Y355" s="378"/>
      <c r="Z355" s="352"/>
    </row>
    <row r="356" spans="1:26" ht="27.95" customHeight="1" x14ac:dyDescent="0.2">
      <c r="A356" s="483"/>
      <c r="B356" s="339"/>
      <c r="C356" s="250" t="s">
        <v>1427</v>
      </c>
      <c r="D356" s="797"/>
      <c r="E356" s="798"/>
      <c r="F356" s="797"/>
      <c r="G356" s="798"/>
      <c r="H356" s="797"/>
      <c r="I356" s="798"/>
      <c r="J356" s="797"/>
      <c r="K356" s="798"/>
      <c r="L356" s="797"/>
      <c r="M356" s="798"/>
      <c r="N356" s="797"/>
      <c r="O356" s="798"/>
      <c r="P356" s="797"/>
      <c r="Q356" s="798"/>
      <c r="R356" s="797"/>
      <c r="S356" s="798"/>
      <c r="T356" s="826"/>
      <c r="U356" s="824"/>
      <c r="V356" s="825"/>
      <c r="W356" s="93">
        <f t="shared" si="43"/>
        <v>0</v>
      </c>
      <c r="X356" s="377"/>
      <c r="Y356" s="378"/>
      <c r="Z356" s="352"/>
    </row>
    <row r="357" spans="1:26" ht="27.95" customHeight="1" x14ac:dyDescent="0.2">
      <c r="A357" s="483"/>
      <c r="B357" s="337"/>
      <c r="C357" s="247" t="s">
        <v>1428</v>
      </c>
      <c r="D357" s="770"/>
      <c r="E357" s="771"/>
      <c r="F357" s="770"/>
      <c r="G357" s="771"/>
      <c r="H357" s="770"/>
      <c r="I357" s="771"/>
      <c r="J357" s="770"/>
      <c r="K357" s="771"/>
      <c r="L357" s="770"/>
      <c r="M357" s="771"/>
      <c r="N357" s="770"/>
      <c r="O357" s="771"/>
      <c r="P357" s="770"/>
      <c r="Q357" s="771"/>
      <c r="R357" s="770"/>
      <c r="S357" s="771"/>
      <c r="T357" s="826"/>
      <c r="U357" s="824"/>
      <c r="V357" s="825"/>
      <c r="W357" s="93">
        <f t="shared" si="43"/>
        <v>0</v>
      </c>
      <c r="X357" s="377"/>
      <c r="Y357" s="378"/>
      <c r="Z357" s="352"/>
    </row>
    <row r="358" spans="1:26" ht="27.95" customHeight="1" x14ac:dyDescent="0.2">
      <c r="A358" s="483"/>
      <c r="B358" s="337"/>
      <c r="C358" s="247" t="s">
        <v>1429</v>
      </c>
      <c r="D358" s="770"/>
      <c r="E358" s="771"/>
      <c r="F358" s="770"/>
      <c r="G358" s="771"/>
      <c r="H358" s="770"/>
      <c r="I358" s="771"/>
      <c r="J358" s="770"/>
      <c r="K358" s="771"/>
      <c r="L358" s="770"/>
      <c r="M358" s="771"/>
      <c r="N358" s="770"/>
      <c r="O358" s="771"/>
      <c r="P358" s="770"/>
      <c r="Q358" s="771"/>
      <c r="R358" s="770"/>
      <c r="S358" s="771"/>
      <c r="T358" s="826"/>
      <c r="U358" s="824"/>
      <c r="V358" s="825"/>
      <c r="W358" s="93">
        <f t="shared" si="43"/>
        <v>0</v>
      </c>
      <c r="X358" s="377"/>
      <c r="Y358" s="378"/>
      <c r="Z358" s="352"/>
    </row>
    <row r="359" spans="1:26" ht="27.95" customHeight="1" x14ac:dyDescent="0.2">
      <c r="A359" s="483"/>
      <c r="B359" s="337"/>
      <c r="C359" s="247" t="s">
        <v>1430</v>
      </c>
      <c r="D359" s="770"/>
      <c r="E359" s="771"/>
      <c r="F359" s="770"/>
      <c r="G359" s="771"/>
      <c r="H359" s="770"/>
      <c r="I359" s="771"/>
      <c r="J359" s="770"/>
      <c r="K359" s="771"/>
      <c r="L359" s="770"/>
      <c r="M359" s="771"/>
      <c r="N359" s="770"/>
      <c r="O359" s="771"/>
      <c r="P359" s="770"/>
      <c r="Q359" s="771"/>
      <c r="R359" s="770"/>
      <c r="S359" s="771"/>
      <c r="T359" s="826"/>
      <c r="U359" s="824"/>
      <c r="V359" s="825"/>
      <c r="W359" s="93">
        <f t="shared" si="43"/>
        <v>0</v>
      </c>
      <c r="X359" s="377"/>
      <c r="Y359" s="378"/>
      <c r="Z359" s="352"/>
    </row>
    <row r="360" spans="1:26" ht="27.95" customHeight="1" x14ac:dyDescent="0.2">
      <c r="A360" s="483"/>
      <c r="B360" s="337"/>
      <c r="C360" s="247" t="s">
        <v>1510</v>
      </c>
      <c r="D360" s="770"/>
      <c r="E360" s="771"/>
      <c r="F360" s="770"/>
      <c r="G360" s="771"/>
      <c r="H360" s="770"/>
      <c r="I360" s="771"/>
      <c r="J360" s="770"/>
      <c r="K360" s="771"/>
      <c r="L360" s="770"/>
      <c r="M360" s="771"/>
      <c r="N360" s="770"/>
      <c r="O360" s="771"/>
      <c r="P360" s="770"/>
      <c r="Q360" s="771"/>
      <c r="R360" s="770"/>
      <c r="S360" s="771"/>
      <c r="T360" s="826"/>
      <c r="U360" s="824"/>
      <c r="V360" s="825"/>
      <c r="W360" s="93">
        <f t="shared" si="43"/>
        <v>0</v>
      </c>
      <c r="X360" s="377"/>
      <c r="Y360" s="378"/>
      <c r="Z360" s="352"/>
    </row>
    <row r="361" spans="1:26" ht="27.95" customHeight="1" thickBot="1" x14ac:dyDescent="0.25">
      <c r="A361" s="607"/>
      <c r="B361" s="343"/>
      <c r="C361" s="699" t="s">
        <v>1511</v>
      </c>
      <c r="D361" s="822"/>
      <c r="E361" s="823"/>
      <c r="F361" s="823"/>
      <c r="G361" s="823"/>
      <c r="H361" s="823"/>
      <c r="I361" s="823"/>
      <c r="J361" s="823"/>
      <c r="K361" s="823"/>
      <c r="L361" s="823"/>
      <c r="M361" s="823"/>
      <c r="N361" s="823"/>
      <c r="O361" s="823"/>
      <c r="P361" s="823"/>
      <c r="Q361" s="823"/>
      <c r="R361" s="823"/>
      <c r="S361" s="1019"/>
      <c r="T361" s="1007"/>
      <c r="U361" s="1008"/>
      <c r="V361" s="1009"/>
      <c r="W361" s="93" t="str">
        <f>IF(AND(ISTEXT(D361),COUNTIF(D360:S360,"a")),1,IF(COUNTIF(D360:S360,"a"),0,""))</f>
        <v/>
      </c>
      <c r="X361" s="377"/>
      <c r="Y361" s="378"/>
      <c r="Z361" s="352"/>
    </row>
    <row r="362" spans="1:26" ht="30" customHeight="1" x14ac:dyDescent="0.2">
      <c r="A362" s="463"/>
      <c r="B362" s="312"/>
      <c r="C362" s="706" t="s">
        <v>1432</v>
      </c>
      <c r="D362" s="772"/>
      <c r="E362" s="773"/>
      <c r="F362" s="773"/>
      <c r="G362" s="773"/>
      <c r="H362" s="773"/>
      <c r="I362" s="773"/>
      <c r="J362" s="773"/>
      <c r="K362" s="773"/>
      <c r="L362" s="773"/>
      <c r="M362" s="773"/>
      <c r="N362" s="773"/>
      <c r="O362" s="773"/>
      <c r="P362" s="773"/>
      <c r="Q362" s="773"/>
      <c r="R362" s="773"/>
      <c r="S362" s="773"/>
      <c r="T362" s="773"/>
      <c r="U362" s="773"/>
      <c r="V362" s="975"/>
      <c r="Z362" s="352"/>
    </row>
    <row r="363" spans="1:26" ht="45" customHeight="1" x14ac:dyDescent="0.2">
      <c r="A363" s="483" t="s">
        <v>668</v>
      </c>
      <c r="B363" s="327" t="s">
        <v>1433</v>
      </c>
      <c r="C363" s="247" t="s">
        <v>1833</v>
      </c>
      <c r="D363" s="770"/>
      <c r="E363" s="771"/>
      <c r="F363" s="770"/>
      <c r="G363" s="771"/>
      <c r="H363" s="770"/>
      <c r="I363" s="771"/>
      <c r="J363" s="770"/>
      <c r="K363" s="771"/>
      <c r="L363" s="770"/>
      <c r="M363" s="771"/>
      <c r="N363" s="770"/>
      <c r="O363" s="771"/>
      <c r="P363" s="770"/>
      <c r="Q363" s="771"/>
      <c r="R363" s="770"/>
      <c r="S363" s="771"/>
      <c r="T363" s="564"/>
      <c r="U363" s="74">
        <f>IF(OR(D363="s",F363="s",H363="s",J363="s",L363="s",N363="s",P363="s",R363="s"), 0, IF(OR(D363="a",F363="a",H363="a",J363="a",L363="a",N363="a",P363="a",R363="a"),V363,0))</f>
        <v>0</v>
      </c>
      <c r="V363" s="471">
        <v>25</v>
      </c>
      <c r="W363" s="93">
        <f>COUNTIF(D363:S363,"a")+COUNTIF(D363:S363,"s")</f>
        <v>0</v>
      </c>
      <c r="X363" s="377"/>
      <c r="Y363" s="378"/>
      <c r="Z363" s="352"/>
    </row>
    <row r="364" spans="1:26" ht="30" customHeight="1" x14ac:dyDescent="0.2">
      <c r="A364" s="483"/>
      <c r="B364" s="337"/>
      <c r="C364" s="558" t="s">
        <v>1434</v>
      </c>
      <c r="D364" s="817" t="s">
        <v>1397</v>
      </c>
      <c r="E364" s="818"/>
      <c r="F364" s="818"/>
      <c r="G364" s="818"/>
      <c r="H364" s="818"/>
      <c r="I364" s="818"/>
      <c r="J364" s="818"/>
      <c r="K364" s="818"/>
      <c r="L364" s="818"/>
      <c r="M364" s="818"/>
      <c r="N364" s="818"/>
      <c r="O364" s="818"/>
      <c r="P364" s="818"/>
      <c r="Q364" s="818"/>
      <c r="R364" s="818"/>
      <c r="S364" s="818"/>
      <c r="T364" s="818"/>
      <c r="U364" s="818"/>
      <c r="V364" s="819"/>
      <c r="X364" s="379"/>
      <c r="Y364" s="378"/>
      <c r="Z364" s="352"/>
    </row>
    <row r="365" spans="1:26" ht="27.95" customHeight="1" x14ac:dyDescent="0.2">
      <c r="A365" s="483"/>
      <c r="B365" s="336"/>
      <c r="C365" s="247" t="s">
        <v>1435</v>
      </c>
      <c r="D365" s="787"/>
      <c r="E365" s="788"/>
      <c r="F365" s="787"/>
      <c r="G365" s="788"/>
      <c r="H365" s="787"/>
      <c r="I365" s="788"/>
      <c r="J365" s="787"/>
      <c r="K365" s="788"/>
      <c r="L365" s="787"/>
      <c r="M365" s="788"/>
      <c r="N365" s="787"/>
      <c r="O365" s="788"/>
      <c r="P365" s="787"/>
      <c r="Q365" s="788"/>
      <c r="R365" s="787"/>
      <c r="S365" s="788"/>
      <c r="T365" s="826"/>
      <c r="U365" s="824"/>
      <c r="V365" s="825"/>
      <c r="W365" s="93">
        <f>IF(COUNTIF($D$363:$S$363,"s"),1,COUNTIF(D365:S365, "a"))</f>
        <v>0</v>
      </c>
      <c r="X365" s="377"/>
      <c r="Y365" s="378"/>
      <c r="Z365" s="352"/>
    </row>
    <row r="366" spans="1:26" ht="27.95" customHeight="1" x14ac:dyDescent="0.2">
      <c r="A366" s="483"/>
      <c r="B366" s="337"/>
      <c r="C366" s="247" t="s">
        <v>1436</v>
      </c>
      <c r="D366" s="770"/>
      <c r="E366" s="771"/>
      <c r="F366" s="770"/>
      <c r="G366" s="771"/>
      <c r="H366" s="770"/>
      <c r="I366" s="771"/>
      <c r="J366" s="770"/>
      <c r="K366" s="771"/>
      <c r="L366" s="770"/>
      <c r="M366" s="771"/>
      <c r="N366" s="770"/>
      <c r="O366" s="771"/>
      <c r="P366" s="770"/>
      <c r="Q366" s="771"/>
      <c r="R366" s="770"/>
      <c r="S366" s="771"/>
      <c r="T366" s="826"/>
      <c r="U366" s="824"/>
      <c r="V366" s="825"/>
      <c r="W366" s="93">
        <f t="shared" ref="W366:W370" si="44">IF(COUNTIF($D$363:$S$363,"s"),1,COUNTIF(D366:S366, "a"))</f>
        <v>0</v>
      </c>
      <c r="X366" s="377"/>
      <c r="Y366" s="378"/>
      <c r="Z366" s="352"/>
    </row>
    <row r="367" spans="1:26" ht="27.95" customHeight="1" x14ac:dyDescent="0.2">
      <c r="A367" s="483"/>
      <c r="B367" s="337"/>
      <c r="C367" s="247" t="s">
        <v>1437</v>
      </c>
      <c r="D367" s="770"/>
      <c r="E367" s="771"/>
      <c r="F367" s="770"/>
      <c r="G367" s="771"/>
      <c r="H367" s="770"/>
      <c r="I367" s="771"/>
      <c r="J367" s="770"/>
      <c r="K367" s="771"/>
      <c r="L367" s="770"/>
      <c r="M367" s="771"/>
      <c r="N367" s="770"/>
      <c r="O367" s="771"/>
      <c r="P367" s="770"/>
      <c r="Q367" s="771"/>
      <c r="R367" s="770"/>
      <c r="S367" s="771"/>
      <c r="T367" s="826"/>
      <c r="U367" s="824"/>
      <c r="V367" s="825"/>
      <c r="W367" s="93">
        <f t="shared" si="44"/>
        <v>0</v>
      </c>
      <c r="X367" s="377"/>
      <c r="Y367" s="378"/>
      <c r="Z367" s="352"/>
    </row>
    <row r="368" spans="1:26" ht="27.95" customHeight="1" x14ac:dyDescent="0.2">
      <c r="A368" s="483"/>
      <c r="B368" s="337"/>
      <c r="C368" s="247" t="s">
        <v>1438</v>
      </c>
      <c r="D368" s="770"/>
      <c r="E368" s="771"/>
      <c r="F368" s="770"/>
      <c r="G368" s="771"/>
      <c r="H368" s="770"/>
      <c r="I368" s="771"/>
      <c r="J368" s="770"/>
      <c r="K368" s="771"/>
      <c r="L368" s="770"/>
      <c r="M368" s="771"/>
      <c r="N368" s="770"/>
      <c r="O368" s="771"/>
      <c r="P368" s="770"/>
      <c r="Q368" s="771"/>
      <c r="R368" s="770"/>
      <c r="S368" s="771"/>
      <c r="T368" s="826"/>
      <c r="U368" s="824"/>
      <c r="V368" s="825"/>
      <c r="W368" s="93">
        <f t="shared" si="44"/>
        <v>0</v>
      </c>
      <c r="X368" s="377"/>
      <c r="Y368" s="378"/>
      <c r="Z368" s="352"/>
    </row>
    <row r="369" spans="1:26" ht="27.95" customHeight="1" x14ac:dyDescent="0.2">
      <c r="A369" s="483"/>
      <c r="B369" s="339"/>
      <c r="C369" s="250" t="s">
        <v>1439</v>
      </c>
      <c r="D369" s="797"/>
      <c r="E369" s="798"/>
      <c r="F369" s="797"/>
      <c r="G369" s="798"/>
      <c r="H369" s="797"/>
      <c r="I369" s="798"/>
      <c r="J369" s="797"/>
      <c r="K369" s="798"/>
      <c r="L369" s="797"/>
      <c r="M369" s="798"/>
      <c r="N369" s="797"/>
      <c r="O369" s="798"/>
      <c r="P369" s="797"/>
      <c r="Q369" s="798"/>
      <c r="R369" s="797"/>
      <c r="S369" s="798"/>
      <c r="T369" s="826"/>
      <c r="U369" s="824"/>
      <c r="V369" s="825"/>
      <c r="W369" s="93">
        <f t="shared" si="44"/>
        <v>0</v>
      </c>
      <c r="X369" s="377"/>
      <c r="Y369" s="378"/>
      <c r="Z369" s="352"/>
    </row>
    <row r="370" spans="1:26" ht="27.95" customHeight="1" x14ac:dyDescent="0.2">
      <c r="A370" s="483"/>
      <c r="B370" s="337"/>
      <c r="C370" s="247" t="s">
        <v>1510</v>
      </c>
      <c r="D370" s="770"/>
      <c r="E370" s="771"/>
      <c r="F370" s="770"/>
      <c r="G370" s="771"/>
      <c r="H370" s="770"/>
      <c r="I370" s="771"/>
      <c r="J370" s="770"/>
      <c r="K370" s="771"/>
      <c r="L370" s="770"/>
      <c r="M370" s="771"/>
      <c r="N370" s="770"/>
      <c r="O370" s="771"/>
      <c r="P370" s="770"/>
      <c r="Q370" s="771"/>
      <c r="R370" s="770"/>
      <c r="S370" s="771"/>
      <c r="T370" s="826"/>
      <c r="U370" s="824"/>
      <c r="V370" s="825"/>
      <c r="W370" s="93">
        <f t="shared" si="44"/>
        <v>0</v>
      </c>
      <c r="X370" s="377"/>
      <c r="Y370" s="378"/>
      <c r="Z370" s="352"/>
    </row>
    <row r="371" spans="1:26" ht="27.95" customHeight="1" x14ac:dyDescent="0.2">
      <c r="A371" s="483"/>
      <c r="B371" s="337"/>
      <c r="C371" s="644" t="s">
        <v>1511</v>
      </c>
      <c r="D371" s="799"/>
      <c r="E371" s="800"/>
      <c r="F371" s="800"/>
      <c r="G371" s="800"/>
      <c r="H371" s="800"/>
      <c r="I371" s="800"/>
      <c r="J371" s="800"/>
      <c r="K371" s="800"/>
      <c r="L371" s="800"/>
      <c r="M371" s="800"/>
      <c r="N371" s="800"/>
      <c r="O371" s="800"/>
      <c r="P371" s="800"/>
      <c r="Q371" s="800"/>
      <c r="R371" s="800"/>
      <c r="S371" s="816"/>
      <c r="T371" s="827"/>
      <c r="U371" s="828"/>
      <c r="V371" s="829"/>
      <c r="W371" s="93" t="str">
        <f>IF(AND(ISTEXT(D371),COUNTIF(D370:S370,"a")),1,IF(COUNTIF(D370:S370,"a"),0,""))</f>
        <v/>
      </c>
      <c r="X371" s="377"/>
      <c r="Y371" s="378"/>
      <c r="Z371" s="352"/>
    </row>
    <row r="372" spans="1:26" ht="45" customHeight="1" x14ac:dyDescent="0.2">
      <c r="A372" s="483" t="s">
        <v>668</v>
      </c>
      <c r="B372" s="327" t="s">
        <v>1440</v>
      </c>
      <c r="C372" s="247" t="s">
        <v>1834</v>
      </c>
      <c r="D372" s="770"/>
      <c r="E372" s="771"/>
      <c r="F372" s="770"/>
      <c r="G372" s="771"/>
      <c r="H372" s="770"/>
      <c r="I372" s="771"/>
      <c r="J372" s="770"/>
      <c r="K372" s="771"/>
      <c r="L372" s="770"/>
      <c r="M372" s="771"/>
      <c r="N372" s="770"/>
      <c r="O372" s="771"/>
      <c r="P372" s="770"/>
      <c r="Q372" s="771"/>
      <c r="R372" s="770"/>
      <c r="S372" s="771"/>
      <c r="T372" s="564"/>
      <c r="U372" s="74">
        <f>IF(OR(D372="s",F372="s",H372="s",J372="s",L372="s",N372="s",P372="s",R372="s"), 0, IF(OR(D372="a",F372="a",H372="a",J372="a",L372="a",N372="a",P372="a",R372="a"),V372,0))</f>
        <v>0</v>
      </c>
      <c r="V372" s="471">
        <v>25</v>
      </c>
      <c r="W372" s="93">
        <f>COUNTIF(D372:S372,"a")+COUNTIF(D372:S372,"s")</f>
        <v>0</v>
      </c>
      <c r="X372" s="377"/>
      <c r="Y372" s="378"/>
      <c r="Z372" s="352"/>
    </row>
    <row r="373" spans="1:26" ht="30" customHeight="1" x14ac:dyDescent="0.2">
      <c r="A373" s="483"/>
      <c r="B373" s="337"/>
      <c r="C373" s="558" t="s">
        <v>1434</v>
      </c>
      <c r="D373" s="817" t="s">
        <v>1397</v>
      </c>
      <c r="E373" s="818"/>
      <c r="F373" s="818"/>
      <c r="G373" s="818"/>
      <c r="H373" s="818"/>
      <c r="I373" s="818"/>
      <c r="J373" s="818"/>
      <c r="K373" s="818"/>
      <c r="L373" s="818"/>
      <c r="M373" s="818"/>
      <c r="N373" s="818"/>
      <c r="O373" s="818"/>
      <c r="P373" s="818"/>
      <c r="Q373" s="818"/>
      <c r="R373" s="818"/>
      <c r="S373" s="818"/>
      <c r="T373" s="818"/>
      <c r="U373" s="818"/>
      <c r="V373" s="819"/>
      <c r="X373" s="379"/>
      <c r="Y373" s="378"/>
      <c r="Z373" s="352"/>
    </row>
    <row r="374" spans="1:26" ht="27.95" customHeight="1" x14ac:dyDescent="0.2">
      <c r="A374" s="483"/>
      <c r="B374" s="336"/>
      <c r="C374" s="247" t="s">
        <v>1435</v>
      </c>
      <c r="D374" s="787"/>
      <c r="E374" s="788"/>
      <c r="F374" s="787"/>
      <c r="G374" s="788"/>
      <c r="H374" s="787"/>
      <c r="I374" s="788"/>
      <c r="J374" s="787"/>
      <c r="K374" s="788"/>
      <c r="L374" s="787"/>
      <c r="M374" s="788"/>
      <c r="N374" s="787"/>
      <c r="O374" s="788"/>
      <c r="P374" s="787"/>
      <c r="Q374" s="788"/>
      <c r="R374" s="787"/>
      <c r="S374" s="788"/>
      <c r="T374" s="826"/>
      <c r="U374" s="824"/>
      <c r="V374" s="825"/>
      <c r="W374" s="93">
        <f>IF(COUNTIF($D$372:$S$372,"s"),1,COUNTIF(D374:S374, "a"))</f>
        <v>0</v>
      </c>
      <c r="X374" s="377"/>
      <c r="Y374" s="378"/>
      <c r="Z374" s="352"/>
    </row>
    <row r="375" spans="1:26" ht="27.95" customHeight="1" x14ac:dyDescent="0.2">
      <c r="A375" s="483"/>
      <c r="B375" s="337"/>
      <c r="C375" s="247" t="s">
        <v>1436</v>
      </c>
      <c r="D375" s="770"/>
      <c r="E375" s="771"/>
      <c r="F375" s="770"/>
      <c r="G375" s="771"/>
      <c r="H375" s="770"/>
      <c r="I375" s="771"/>
      <c r="J375" s="770"/>
      <c r="K375" s="771"/>
      <c r="L375" s="770"/>
      <c r="M375" s="771"/>
      <c r="N375" s="770"/>
      <c r="O375" s="771"/>
      <c r="P375" s="770"/>
      <c r="Q375" s="771"/>
      <c r="R375" s="770"/>
      <c r="S375" s="771"/>
      <c r="T375" s="826"/>
      <c r="U375" s="824"/>
      <c r="V375" s="825"/>
      <c r="W375" s="93">
        <f t="shared" ref="W375:W379" si="45">IF(COUNTIF($D$372:$S$372,"s"),1,COUNTIF(D375:S375, "a"))</f>
        <v>0</v>
      </c>
      <c r="X375" s="377"/>
      <c r="Y375" s="378"/>
      <c r="Z375" s="352"/>
    </row>
    <row r="376" spans="1:26" ht="27.95" customHeight="1" x14ac:dyDescent="0.2">
      <c r="A376" s="483"/>
      <c r="B376" s="337"/>
      <c r="C376" s="247" t="s">
        <v>1437</v>
      </c>
      <c r="D376" s="770"/>
      <c r="E376" s="771"/>
      <c r="F376" s="770"/>
      <c r="G376" s="771"/>
      <c r="H376" s="770"/>
      <c r="I376" s="771"/>
      <c r="J376" s="770"/>
      <c r="K376" s="771"/>
      <c r="L376" s="770"/>
      <c r="M376" s="771"/>
      <c r="N376" s="770"/>
      <c r="O376" s="771"/>
      <c r="P376" s="770"/>
      <c r="Q376" s="771"/>
      <c r="R376" s="770"/>
      <c r="S376" s="771"/>
      <c r="T376" s="826"/>
      <c r="U376" s="824"/>
      <c r="V376" s="825"/>
      <c r="W376" s="93">
        <f t="shared" si="45"/>
        <v>0</v>
      </c>
      <c r="X376" s="377"/>
      <c r="Y376" s="378"/>
      <c r="Z376" s="352"/>
    </row>
    <row r="377" spans="1:26" ht="27.95" customHeight="1" x14ac:dyDescent="0.2">
      <c r="A377" s="483"/>
      <c r="B377" s="337"/>
      <c r="C377" s="247" t="s">
        <v>1438</v>
      </c>
      <c r="D377" s="770"/>
      <c r="E377" s="771"/>
      <c r="F377" s="770"/>
      <c r="G377" s="771"/>
      <c r="H377" s="770"/>
      <c r="I377" s="771"/>
      <c r="J377" s="770"/>
      <c r="K377" s="771"/>
      <c r="L377" s="770"/>
      <c r="M377" s="771"/>
      <c r="N377" s="770"/>
      <c r="O377" s="771"/>
      <c r="P377" s="770"/>
      <c r="Q377" s="771"/>
      <c r="R377" s="770"/>
      <c r="S377" s="771"/>
      <c r="T377" s="826"/>
      <c r="U377" s="824"/>
      <c r="V377" s="825"/>
      <c r="W377" s="93">
        <f t="shared" si="45"/>
        <v>0</v>
      </c>
      <c r="X377" s="377"/>
      <c r="Y377" s="378"/>
      <c r="Z377" s="352"/>
    </row>
    <row r="378" spans="1:26" ht="27.95" customHeight="1" x14ac:dyDescent="0.2">
      <c r="A378" s="483"/>
      <c r="B378" s="339"/>
      <c r="C378" s="250" t="s">
        <v>1439</v>
      </c>
      <c r="D378" s="797"/>
      <c r="E378" s="798"/>
      <c r="F378" s="797"/>
      <c r="G378" s="798"/>
      <c r="H378" s="797"/>
      <c r="I378" s="798"/>
      <c r="J378" s="797"/>
      <c r="K378" s="798"/>
      <c r="L378" s="797"/>
      <c r="M378" s="798"/>
      <c r="N378" s="797"/>
      <c r="O378" s="798"/>
      <c r="P378" s="797"/>
      <c r="Q378" s="798"/>
      <c r="R378" s="797"/>
      <c r="S378" s="798"/>
      <c r="T378" s="826"/>
      <c r="U378" s="824"/>
      <c r="V378" s="825"/>
      <c r="W378" s="93">
        <f t="shared" si="45"/>
        <v>0</v>
      </c>
      <c r="X378" s="377"/>
      <c r="Y378" s="378"/>
      <c r="Z378" s="352"/>
    </row>
    <row r="379" spans="1:26" ht="27.95" customHeight="1" x14ac:dyDescent="0.2">
      <c r="A379" s="483"/>
      <c r="B379" s="337"/>
      <c r="C379" s="247" t="s">
        <v>1510</v>
      </c>
      <c r="D379" s="770"/>
      <c r="E379" s="771"/>
      <c r="F379" s="770"/>
      <c r="G379" s="771"/>
      <c r="H379" s="770"/>
      <c r="I379" s="771"/>
      <c r="J379" s="770"/>
      <c r="K379" s="771"/>
      <c r="L379" s="770"/>
      <c r="M379" s="771"/>
      <c r="N379" s="770"/>
      <c r="O379" s="771"/>
      <c r="P379" s="770"/>
      <c r="Q379" s="771"/>
      <c r="R379" s="770"/>
      <c r="S379" s="771"/>
      <c r="T379" s="826"/>
      <c r="U379" s="824"/>
      <c r="V379" s="825"/>
      <c r="W379" s="93">
        <f t="shared" si="45"/>
        <v>0</v>
      </c>
      <c r="X379" s="377"/>
      <c r="Y379" s="378"/>
      <c r="Z379" s="352"/>
    </row>
    <row r="380" spans="1:26" ht="27.95" customHeight="1" x14ac:dyDescent="0.2">
      <c r="A380" s="483"/>
      <c r="B380" s="337"/>
      <c r="C380" s="644" t="s">
        <v>1511</v>
      </c>
      <c r="D380" s="799"/>
      <c r="E380" s="800"/>
      <c r="F380" s="800"/>
      <c r="G380" s="800"/>
      <c r="H380" s="800"/>
      <c r="I380" s="800"/>
      <c r="J380" s="800"/>
      <c r="K380" s="800"/>
      <c r="L380" s="800"/>
      <c r="M380" s="800"/>
      <c r="N380" s="800"/>
      <c r="O380" s="800"/>
      <c r="P380" s="800"/>
      <c r="Q380" s="800"/>
      <c r="R380" s="800"/>
      <c r="S380" s="816"/>
      <c r="T380" s="827"/>
      <c r="U380" s="828"/>
      <c r="V380" s="829"/>
      <c r="W380" s="93" t="str">
        <f>IF(AND(ISTEXT(D380),COUNTIF(D379:S379,"a")),1,IF(COUNTIF(D379:S379,"a"),0,""))</f>
        <v/>
      </c>
      <c r="X380" s="377"/>
      <c r="Y380" s="378"/>
      <c r="Z380" s="352"/>
    </row>
    <row r="381" spans="1:26" ht="27.95" customHeight="1" x14ac:dyDescent="0.2">
      <c r="A381" s="483"/>
      <c r="B381" s="327" t="s">
        <v>1441</v>
      </c>
      <c r="C381" s="247" t="s">
        <v>1512</v>
      </c>
      <c r="D381" s="770"/>
      <c r="E381" s="771"/>
      <c r="F381" s="770"/>
      <c r="G381" s="771"/>
      <c r="H381" s="770"/>
      <c r="I381" s="771"/>
      <c r="J381" s="770"/>
      <c r="K381" s="771"/>
      <c r="L381" s="770"/>
      <c r="M381" s="771"/>
      <c r="N381" s="770"/>
      <c r="O381" s="771"/>
      <c r="P381" s="770"/>
      <c r="Q381" s="771"/>
      <c r="R381" s="770"/>
      <c r="S381" s="771"/>
      <c r="T381" s="564"/>
      <c r="U381" s="78">
        <f>IF(OR(D381="s",F381="s",H381="s",J381="s",L381="s",N381="s",P381="s",R381="s"), 0, IF(OR(D381="a",F381="a",H381="a",J381="a",L381="a",N381="a",P381="a",R381="a"),V381,0))</f>
        <v>0</v>
      </c>
      <c r="V381" s="473">
        <v>25</v>
      </c>
      <c r="W381" s="93">
        <f>COUNTIF(D381:S381,"a")+COUNTIF(D381:S381,"s")</f>
        <v>0</v>
      </c>
      <c r="X381" s="377"/>
      <c r="Y381" s="378"/>
      <c r="Z381" s="352"/>
    </row>
    <row r="382" spans="1:26" ht="30" customHeight="1" x14ac:dyDescent="0.2">
      <c r="A382" s="483"/>
      <c r="B382" s="337"/>
      <c r="C382" s="558" t="s">
        <v>1442</v>
      </c>
      <c r="D382" s="817" t="s">
        <v>1397</v>
      </c>
      <c r="E382" s="818"/>
      <c r="F382" s="818"/>
      <c r="G382" s="818"/>
      <c r="H382" s="818"/>
      <c r="I382" s="818"/>
      <c r="J382" s="818"/>
      <c r="K382" s="818"/>
      <c r="L382" s="818"/>
      <c r="M382" s="818"/>
      <c r="N382" s="818"/>
      <c r="O382" s="818"/>
      <c r="P382" s="818"/>
      <c r="Q382" s="818"/>
      <c r="R382" s="818"/>
      <c r="S382" s="818"/>
      <c r="T382" s="818"/>
      <c r="U382" s="818"/>
      <c r="V382" s="819"/>
      <c r="X382" s="379"/>
      <c r="Y382" s="378"/>
      <c r="Z382" s="352"/>
    </row>
    <row r="383" spans="1:26" ht="27.95" customHeight="1" x14ac:dyDescent="0.2">
      <c r="A383" s="483"/>
      <c r="B383" s="336"/>
      <c r="C383" s="247" t="s">
        <v>1513</v>
      </c>
      <c r="D383" s="787"/>
      <c r="E383" s="788"/>
      <c r="F383" s="787"/>
      <c r="G383" s="788"/>
      <c r="H383" s="787"/>
      <c r="I383" s="788"/>
      <c r="J383" s="787"/>
      <c r="K383" s="788"/>
      <c r="L383" s="787"/>
      <c r="M383" s="788"/>
      <c r="N383" s="787"/>
      <c r="O383" s="788"/>
      <c r="P383" s="787"/>
      <c r="Q383" s="788"/>
      <c r="R383" s="787"/>
      <c r="S383" s="788"/>
      <c r="T383" s="989"/>
      <c r="U383" s="990"/>
      <c r="V383" s="991"/>
      <c r="W383" s="93">
        <f>IF(COUNTIF($D$381:$S$381,"s"),1,COUNTIF(D383:S383, "a"))</f>
        <v>0</v>
      </c>
      <c r="X383" s="377"/>
      <c r="Y383" s="378"/>
      <c r="Z383" s="352"/>
    </row>
    <row r="384" spans="1:26" ht="27.95" customHeight="1" x14ac:dyDescent="0.2">
      <c r="A384" s="483"/>
      <c r="B384" s="337"/>
      <c r="C384" s="247" t="s">
        <v>1443</v>
      </c>
      <c r="D384" s="770"/>
      <c r="E384" s="771"/>
      <c r="F384" s="770"/>
      <c r="G384" s="771"/>
      <c r="H384" s="770"/>
      <c r="I384" s="771"/>
      <c r="J384" s="770"/>
      <c r="K384" s="771"/>
      <c r="L384" s="770"/>
      <c r="M384" s="771"/>
      <c r="N384" s="770"/>
      <c r="O384" s="771"/>
      <c r="P384" s="770"/>
      <c r="Q384" s="771"/>
      <c r="R384" s="770"/>
      <c r="S384" s="771"/>
      <c r="T384" s="989"/>
      <c r="U384" s="990"/>
      <c r="V384" s="991"/>
      <c r="W384" s="93">
        <f t="shared" ref="W384:W385" si="46">IF(COUNTIF($D$381:$S$381,"s"),1,COUNTIF(D384:S384, "a"))</f>
        <v>0</v>
      </c>
      <c r="X384" s="377"/>
      <c r="Y384" s="378"/>
      <c r="Z384" s="352"/>
    </row>
    <row r="385" spans="1:86" ht="27.95" customHeight="1" x14ac:dyDescent="0.2">
      <c r="A385" s="483"/>
      <c r="B385" s="337"/>
      <c r="C385" s="247" t="s">
        <v>1510</v>
      </c>
      <c r="D385" s="770"/>
      <c r="E385" s="771"/>
      <c r="F385" s="770"/>
      <c r="G385" s="771"/>
      <c r="H385" s="770"/>
      <c r="I385" s="771"/>
      <c r="J385" s="770"/>
      <c r="K385" s="771"/>
      <c r="L385" s="770"/>
      <c r="M385" s="771"/>
      <c r="N385" s="770"/>
      <c r="O385" s="771"/>
      <c r="P385" s="770"/>
      <c r="Q385" s="771"/>
      <c r="R385" s="770"/>
      <c r="S385" s="771"/>
      <c r="T385" s="989"/>
      <c r="U385" s="990"/>
      <c r="V385" s="991"/>
      <c r="W385" s="93">
        <f t="shared" si="46"/>
        <v>0</v>
      </c>
      <c r="X385" s="377"/>
      <c r="Y385" s="378"/>
      <c r="Z385" s="352"/>
    </row>
    <row r="386" spans="1:86" ht="27.95" customHeight="1" x14ac:dyDescent="0.2">
      <c r="A386" s="483"/>
      <c r="B386" s="337"/>
      <c r="C386" s="644" t="s">
        <v>1514</v>
      </c>
      <c r="D386" s="977"/>
      <c r="E386" s="978"/>
      <c r="F386" s="978"/>
      <c r="G386" s="978"/>
      <c r="H386" s="978"/>
      <c r="I386" s="978"/>
      <c r="J386" s="978"/>
      <c r="K386" s="978"/>
      <c r="L386" s="978"/>
      <c r="M386" s="978"/>
      <c r="N386" s="978"/>
      <c r="O386" s="978"/>
      <c r="P386" s="978"/>
      <c r="Q386" s="978"/>
      <c r="R386" s="978"/>
      <c r="S386" s="979"/>
      <c r="T386" s="989"/>
      <c r="U386" s="990"/>
      <c r="V386" s="991"/>
      <c r="W386" s="93" t="str">
        <f>IF(AND(ISTEXT(D386),COUNTIF(D383:S383,"a")),1,IF(COUNTIF(D383:S383,"a"),0,""))</f>
        <v/>
      </c>
      <c r="X386" s="377"/>
      <c r="Y386" s="378"/>
      <c r="Z386" s="352"/>
    </row>
    <row r="387" spans="1:86" ht="27.95" customHeight="1" x14ac:dyDescent="0.2">
      <c r="A387" s="483"/>
      <c r="B387" s="337"/>
      <c r="C387" s="644" t="s">
        <v>1511</v>
      </c>
      <c r="D387" s="799"/>
      <c r="E387" s="800"/>
      <c r="F387" s="800"/>
      <c r="G387" s="800"/>
      <c r="H387" s="800"/>
      <c r="I387" s="800"/>
      <c r="J387" s="800"/>
      <c r="K387" s="800"/>
      <c r="L387" s="800"/>
      <c r="M387" s="800"/>
      <c r="N387" s="800"/>
      <c r="O387" s="800"/>
      <c r="P387" s="800"/>
      <c r="Q387" s="800"/>
      <c r="R387" s="800"/>
      <c r="S387" s="816"/>
      <c r="T387" s="992"/>
      <c r="U387" s="993"/>
      <c r="V387" s="994"/>
      <c r="W387" s="93" t="str">
        <f>IF(AND(ISTEXT(D387),COUNTIF(D385:S385,"a")),1,IF(COUNTIF(D385:S385,"a"),0,""))</f>
        <v/>
      </c>
      <c r="X387" s="377"/>
      <c r="Y387" s="378"/>
      <c r="Z387" s="352"/>
    </row>
    <row r="388" spans="1:86" ht="30" customHeight="1" x14ac:dyDescent="0.2">
      <c r="A388" s="485"/>
      <c r="B388" s="322"/>
      <c r="C388" s="705" t="s">
        <v>1398</v>
      </c>
      <c r="D388" s="980"/>
      <c r="E388" s="981"/>
      <c r="F388" s="981"/>
      <c r="G388" s="981"/>
      <c r="H388" s="981"/>
      <c r="I388" s="981"/>
      <c r="J388" s="981"/>
      <c r="K388" s="981"/>
      <c r="L388" s="981"/>
      <c r="M388" s="981"/>
      <c r="N388" s="981"/>
      <c r="O388" s="981"/>
      <c r="P388" s="981"/>
      <c r="Q388" s="981"/>
      <c r="R388" s="981"/>
      <c r="S388" s="981"/>
      <c r="T388" s="981"/>
      <c r="U388" s="981"/>
      <c r="V388" s="982"/>
      <c r="Z388" s="352"/>
    </row>
    <row r="389" spans="1:86" ht="45" customHeight="1" thickBot="1" x14ac:dyDescent="0.25">
      <c r="A389" s="483"/>
      <c r="B389" s="327" t="s">
        <v>1515</v>
      </c>
      <c r="C389" s="247" t="s">
        <v>1516</v>
      </c>
      <c r="D389" s="770"/>
      <c r="E389" s="771"/>
      <c r="F389" s="770"/>
      <c r="G389" s="771"/>
      <c r="H389" s="770"/>
      <c r="I389" s="771"/>
      <c r="J389" s="770"/>
      <c r="K389" s="771"/>
      <c r="L389" s="770"/>
      <c r="M389" s="771"/>
      <c r="N389" s="770"/>
      <c r="O389" s="771"/>
      <c r="P389" s="770"/>
      <c r="Q389" s="771"/>
      <c r="R389" s="770"/>
      <c r="S389" s="771"/>
      <c r="T389" s="623"/>
      <c r="U389" s="78">
        <f>IF(OR(D389="s",F389="s",H389="s",J389="s",L389="s",N389="s",P389="s",R389="s"), 0, IF(OR(D389="a",F389="a",H389="a",J389="a",L389="a",N389="a",P389="a",R389="a"),V389,0))</f>
        <v>0</v>
      </c>
      <c r="V389" s="473">
        <f>IF(T389="na",0,10)</f>
        <v>10</v>
      </c>
      <c r="W389" s="93">
        <f>COUNTIF(D389:S389,"a")+COUNTIF(D389:S389,"s")+COUNTIF(X389,"na")</f>
        <v>0</v>
      </c>
      <c r="X389" s="377"/>
      <c r="Y389" s="378"/>
      <c r="Z389" s="352" t="s">
        <v>1075</v>
      </c>
    </row>
    <row r="390" spans="1:86" ht="21" customHeight="1" thickTop="1" thickBot="1" x14ac:dyDescent="0.25">
      <c r="A390" s="485"/>
      <c r="B390" s="341"/>
      <c r="C390" s="187"/>
      <c r="D390" s="782" t="s">
        <v>229</v>
      </c>
      <c r="E390" s="783"/>
      <c r="F390" s="783"/>
      <c r="G390" s="783"/>
      <c r="H390" s="783"/>
      <c r="I390" s="783"/>
      <c r="J390" s="783"/>
      <c r="K390" s="783"/>
      <c r="L390" s="783"/>
      <c r="M390" s="783"/>
      <c r="N390" s="783"/>
      <c r="O390" s="783"/>
      <c r="P390" s="783"/>
      <c r="Q390" s="783"/>
      <c r="R390" s="783"/>
      <c r="S390" s="783"/>
      <c r="T390" s="784"/>
      <c r="U390" s="3">
        <f>SUM(U324:U389)</f>
        <v>0</v>
      </c>
      <c r="V390" s="472">
        <f>SUM(V324:V389)</f>
        <v>155</v>
      </c>
      <c r="X390" s="380"/>
      <c r="Y390" s="378"/>
      <c r="Z390" s="352"/>
    </row>
    <row r="391" spans="1:86" ht="21" customHeight="1" thickBot="1" x14ac:dyDescent="0.25">
      <c r="A391" s="464"/>
      <c r="B391" s="344"/>
      <c r="C391" s="266"/>
      <c r="D391" s="971"/>
      <c r="E391" s="786"/>
      <c r="F391" s="983">
        <f>IF(AND(T325="na",T389="na"),0,IF(T325="na",10,IF(T389="na",5,15)))</f>
        <v>15</v>
      </c>
      <c r="G391" s="984"/>
      <c r="H391" s="984"/>
      <c r="I391" s="984"/>
      <c r="J391" s="984"/>
      <c r="K391" s="984"/>
      <c r="L391" s="984"/>
      <c r="M391" s="984"/>
      <c r="N391" s="984"/>
      <c r="O391" s="984"/>
      <c r="P391" s="984"/>
      <c r="Q391" s="984"/>
      <c r="R391" s="984"/>
      <c r="S391" s="984"/>
      <c r="T391" s="984"/>
      <c r="U391" s="984"/>
      <c r="V391" s="985"/>
      <c r="X391" s="379"/>
      <c r="Y391" s="378"/>
      <c r="Z391" s="352"/>
    </row>
    <row r="392" spans="1:86" ht="30" customHeight="1" thickBot="1" x14ac:dyDescent="0.25">
      <c r="A392" s="463"/>
      <c r="B392" s="319" t="s">
        <v>1724</v>
      </c>
      <c r="C392" s="257" t="s">
        <v>1725</v>
      </c>
      <c r="D392" s="596"/>
      <c r="E392" s="597"/>
      <c r="F392" s="396"/>
      <c r="G392" s="110"/>
      <c r="H392" s="596"/>
      <c r="I392" s="597"/>
      <c r="J392" s="396"/>
      <c r="K392" s="110"/>
      <c r="L392" s="596"/>
      <c r="M392" s="597"/>
      <c r="N392" s="396"/>
      <c r="O392" s="110"/>
      <c r="P392" s="596"/>
      <c r="Q392" s="258"/>
      <c r="R392" s="261"/>
      <c r="S392" s="259"/>
      <c r="T392" s="419"/>
      <c r="U392" s="268"/>
      <c r="V392" s="482"/>
      <c r="Z392" s="352"/>
    </row>
    <row r="393" spans="1:86" ht="30" customHeight="1" x14ac:dyDescent="0.2">
      <c r="A393" s="485"/>
      <c r="B393" s="312"/>
      <c r="C393" s="706" t="s">
        <v>1396</v>
      </c>
      <c r="D393" s="772"/>
      <c r="E393" s="773"/>
      <c r="F393" s="773"/>
      <c r="G393" s="773"/>
      <c r="H393" s="773"/>
      <c r="I393" s="773"/>
      <c r="J393" s="773"/>
      <c r="K393" s="773"/>
      <c r="L393" s="773"/>
      <c r="M393" s="773"/>
      <c r="N393" s="773"/>
      <c r="O393" s="773"/>
      <c r="P393" s="773"/>
      <c r="Q393" s="773"/>
      <c r="R393" s="773"/>
      <c r="S393" s="773"/>
      <c r="T393" s="773"/>
      <c r="U393" s="773"/>
      <c r="V393" s="975"/>
      <c r="Z393" s="352"/>
    </row>
    <row r="394" spans="1:86" ht="30" customHeight="1" x14ac:dyDescent="0.2">
      <c r="A394" s="485"/>
      <c r="B394" s="312"/>
      <c r="C394" s="706" t="s">
        <v>1730</v>
      </c>
      <c r="D394" s="772"/>
      <c r="E394" s="773"/>
      <c r="F394" s="773"/>
      <c r="G394" s="773"/>
      <c r="H394" s="773"/>
      <c r="I394" s="773"/>
      <c r="J394" s="773"/>
      <c r="K394" s="773"/>
      <c r="L394" s="773"/>
      <c r="M394" s="773"/>
      <c r="N394" s="773"/>
      <c r="O394" s="773"/>
      <c r="P394" s="773"/>
      <c r="Q394" s="773"/>
      <c r="R394" s="773"/>
      <c r="S394" s="773"/>
      <c r="T394" s="773"/>
      <c r="U394" s="773"/>
      <c r="V394" s="975"/>
      <c r="Z394" s="352"/>
    </row>
    <row r="395" spans="1:86" s="393" customFormat="1" ht="45" customHeight="1" x14ac:dyDescent="0.2">
      <c r="A395" s="485"/>
      <c r="B395" s="312" t="s">
        <v>1726</v>
      </c>
      <c r="C395" s="158" t="s">
        <v>1731</v>
      </c>
      <c r="D395" s="787"/>
      <c r="E395" s="788"/>
      <c r="F395" s="787"/>
      <c r="G395" s="788"/>
      <c r="H395" s="787"/>
      <c r="I395" s="788"/>
      <c r="J395" s="787"/>
      <c r="K395" s="788"/>
      <c r="L395" s="787"/>
      <c r="M395" s="788"/>
      <c r="N395" s="787"/>
      <c r="O395" s="788"/>
      <c r="P395" s="787"/>
      <c r="Q395" s="788"/>
      <c r="R395" s="787"/>
      <c r="S395" s="788"/>
      <c r="T395" s="120"/>
      <c r="U395" s="78">
        <f>IF(OR(D395="s",F395="s",H395="s",J395="s",L395="s",N395="s",P395="s",R395="s"), 0, IF(OR(D395="a",F395="a",H395="a",J395="a",L395="a",N395="a",P395="a",R395="a"),V395,0))</f>
        <v>0</v>
      </c>
      <c r="V395" s="473">
        <f>IF(T395="na",0,20)</f>
        <v>20</v>
      </c>
      <c r="W395" s="93">
        <f>IF((COUNTIF(D395:S395,"a")+COUNTIF(D395:S395,"s"))&gt;0,IF((COUNTIF(D397:S397,"a")+COUNTIF(D397:S397,"s"))&gt;0,0,COUNTIF(D395:S395,"a")+COUNTIF(D395:S395,"s")+COUNTIF(T395,"NA")), COUNTIF(D395:S395,"a")+COUNTIF(D395:S395,"s")+COUNTIF(T395,"NA"))</f>
        <v>0</v>
      </c>
      <c r="X395" s="301"/>
      <c r="Y395" s="30"/>
      <c r="Z395" s="352"/>
      <c r="AA395" s="30"/>
      <c r="AB395" s="30"/>
      <c r="AC395" s="30"/>
      <c r="AD395" s="30"/>
      <c r="AE395" s="30"/>
      <c r="AF395" s="30"/>
      <c r="AG395" s="30"/>
      <c r="AH395" s="30"/>
      <c r="AI395" s="30"/>
      <c r="AJ395" s="30"/>
      <c r="AK395" s="30"/>
      <c r="AL395" s="30"/>
      <c r="AM395" s="30"/>
      <c r="AN395" s="30"/>
      <c r="AO395" s="30"/>
      <c r="AP395" s="30"/>
      <c r="AQ395" s="30"/>
      <c r="AR395" s="30"/>
      <c r="AS395" s="30"/>
      <c r="AT395" s="30"/>
      <c r="AU395" s="392"/>
      <c r="AV395" s="392"/>
      <c r="AW395" s="392"/>
      <c r="AX395" s="392"/>
      <c r="AY395" s="392"/>
      <c r="AZ395" s="392"/>
      <c r="BA395" s="392"/>
      <c r="BB395" s="392"/>
      <c r="BC395" s="392"/>
      <c r="BD395" s="392"/>
      <c r="BE395" s="392"/>
      <c r="BF395" s="392"/>
      <c r="BG395" s="392"/>
      <c r="BH395" s="392"/>
      <c r="BI395" s="392"/>
      <c r="BJ395" s="392"/>
      <c r="BK395" s="392"/>
      <c r="BL395" s="392"/>
      <c r="BM395" s="392"/>
      <c r="BN395" s="392"/>
      <c r="BO395" s="392"/>
      <c r="BP395" s="392"/>
      <c r="BQ395" s="392"/>
      <c r="BR395" s="392"/>
      <c r="BS395" s="392"/>
      <c r="BT395" s="392"/>
      <c r="BU395" s="392"/>
      <c r="BV395" s="392"/>
      <c r="BW395" s="392"/>
      <c r="BX395" s="392"/>
      <c r="BY395" s="392"/>
      <c r="BZ395" s="392"/>
      <c r="CA395" s="392"/>
      <c r="CB395" s="392"/>
      <c r="CC395" s="392"/>
      <c r="CD395" s="392"/>
      <c r="CE395" s="392"/>
      <c r="CF395" s="392"/>
      <c r="CG395" s="392"/>
      <c r="CH395" s="392"/>
    </row>
    <row r="396" spans="1:86" ht="30" customHeight="1" x14ac:dyDescent="0.2">
      <c r="A396" s="485"/>
      <c r="B396" s="312"/>
      <c r="C396" s="706" t="s">
        <v>1732</v>
      </c>
      <c r="D396" s="772"/>
      <c r="E396" s="773"/>
      <c r="F396" s="773"/>
      <c r="G396" s="773"/>
      <c r="H396" s="773"/>
      <c r="I396" s="773"/>
      <c r="J396" s="773"/>
      <c r="K396" s="773"/>
      <c r="L396" s="773"/>
      <c r="M396" s="773"/>
      <c r="N396" s="773"/>
      <c r="O396" s="773"/>
      <c r="P396" s="773"/>
      <c r="Q396" s="773"/>
      <c r="R396" s="773"/>
      <c r="S396" s="773"/>
      <c r="T396" s="773"/>
      <c r="U396" s="773"/>
      <c r="V396" s="975"/>
      <c r="Z396" s="352"/>
    </row>
    <row r="397" spans="1:86" ht="27.95" customHeight="1" x14ac:dyDescent="0.2">
      <c r="A397" s="485"/>
      <c r="B397" s="600" t="s">
        <v>1727</v>
      </c>
      <c r="C397" s="601" t="s">
        <v>1756</v>
      </c>
      <c r="D397" s="770"/>
      <c r="E397" s="771"/>
      <c r="F397" s="770"/>
      <c r="G397" s="771"/>
      <c r="H397" s="770"/>
      <c r="I397" s="771"/>
      <c r="J397" s="770"/>
      <c r="K397" s="771"/>
      <c r="L397" s="770"/>
      <c r="M397" s="771"/>
      <c r="N397" s="770"/>
      <c r="O397" s="771"/>
      <c r="P397" s="770"/>
      <c r="Q397" s="771"/>
      <c r="R397" s="770"/>
      <c r="S397" s="771"/>
      <c r="T397" s="86"/>
      <c r="U397" s="116">
        <f>IF(OR(D397="s",F397="s",H397="s",J397="s",L397="s",N397="s",P397="s",R397="s"), 0, IF(OR(D397="a",F397="a",H397="a",J397="a",L397="a",N397="a",P397="a",R397="a"),V397,0))</f>
        <v>0</v>
      </c>
      <c r="V397" s="471">
        <f>IF(T395="na",0,10)</f>
        <v>10</v>
      </c>
      <c r="W397" s="93">
        <f>IF((COUNTIF(D397:S397,"a")+COUNTIF(D397:S397,"s"))&gt;0,IF((COUNTIF(D395:S395,"a")+COUNTIF(D395:S395,"s"))&gt;0,0,COUNTIF(D397:S397,"a")+COUNTIF(D397:S397,"s")+COUNTIF(T397,"NA")), COUNTIF(D397:S397,"a")+COUNTIF(D397:S397,"s")+COUNTIF(T397,"NA"))</f>
        <v>0</v>
      </c>
      <c r="X397" s="301"/>
      <c r="Z397" s="352"/>
    </row>
    <row r="398" spans="1:86" ht="30" customHeight="1" x14ac:dyDescent="0.2">
      <c r="A398" s="485"/>
      <c r="B398" s="322"/>
      <c r="C398" s="625" t="s">
        <v>1394</v>
      </c>
      <c r="D398" s="772"/>
      <c r="E398" s="773"/>
      <c r="F398" s="773"/>
      <c r="G398" s="773"/>
      <c r="H398" s="773"/>
      <c r="I398" s="773"/>
      <c r="J398" s="773"/>
      <c r="K398" s="773"/>
      <c r="L398" s="773"/>
      <c r="M398" s="773"/>
      <c r="N398" s="773"/>
      <c r="O398" s="773"/>
      <c r="P398" s="773"/>
      <c r="Q398" s="773"/>
      <c r="R398" s="773"/>
      <c r="S398" s="773"/>
      <c r="T398" s="773"/>
      <c r="U398" s="773"/>
      <c r="V398" s="975"/>
      <c r="Z398" s="352"/>
    </row>
    <row r="399" spans="1:86" ht="45" customHeight="1" x14ac:dyDescent="0.2">
      <c r="A399" s="485"/>
      <c r="B399" s="322" t="s">
        <v>1728</v>
      </c>
      <c r="C399" s="164" t="s">
        <v>1733</v>
      </c>
      <c r="D399" s="787"/>
      <c r="E399" s="788"/>
      <c r="F399" s="787"/>
      <c r="G399" s="788"/>
      <c r="H399" s="787"/>
      <c r="I399" s="788"/>
      <c r="J399" s="787"/>
      <c r="K399" s="788"/>
      <c r="L399" s="787"/>
      <c r="M399" s="788"/>
      <c r="N399" s="787"/>
      <c r="O399" s="788"/>
      <c r="P399" s="787"/>
      <c r="Q399" s="788"/>
      <c r="R399" s="787"/>
      <c r="S399" s="788"/>
      <c r="T399" s="121" t="str">
        <f>IF(OR(T395="na",COUNTIF(D395:S395,"a")), "na","")</f>
        <v/>
      </c>
      <c r="U399" s="78">
        <f>IF(OR(D399="s",F399="s",H399="s",J399="s",L399="s",N399="s",P399="s",R399="s"), 0, IF(OR(D399="a",F399="a",H399="a",J399="a",L399="a",N399="a",P399="a",R399="a"),V399,0))</f>
        <v>0</v>
      </c>
      <c r="V399" s="473">
        <f>IF(T399="na",0,10)</f>
        <v>10</v>
      </c>
      <c r="W399" s="93">
        <f>COUNTIF(D399:S399,"a")+COUNTIF(D399:S399,"s")+COUNTIF(T399,"NA")</f>
        <v>0</v>
      </c>
      <c r="X399" s="301"/>
      <c r="Z399" s="352"/>
    </row>
    <row r="400" spans="1:86" ht="30" customHeight="1" x14ac:dyDescent="0.2">
      <c r="A400" s="485"/>
      <c r="B400" s="312"/>
      <c r="C400" s="706" t="s">
        <v>1709</v>
      </c>
      <c r="D400" s="772"/>
      <c r="E400" s="773"/>
      <c r="F400" s="773"/>
      <c r="G400" s="773"/>
      <c r="H400" s="773"/>
      <c r="I400" s="773"/>
      <c r="J400" s="773"/>
      <c r="K400" s="773"/>
      <c r="L400" s="773"/>
      <c r="M400" s="773"/>
      <c r="N400" s="773"/>
      <c r="O400" s="773"/>
      <c r="P400" s="773"/>
      <c r="Q400" s="773"/>
      <c r="R400" s="773"/>
      <c r="S400" s="773"/>
      <c r="T400" s="773"/>
      <c r="U400" s="773"/>
      <c r="V400" s="975"/>
      <c r="Z400" s="352"/>
    </row>
    <row r="401" spans="1:86" ht="27.95" customHeight="1" thickBot="1" x14ac:dyDescent="0.25">
      <c r="A401" s="485"/>
      <c r="B401" s="322" t="s">
        <v>1729</v>
      </c>
      <c r="C401" s="137" t="s">
        <v>1757</v>
      </c>
      <c r="D401" s="797"/>
      <c r="E401" s="798"/>
      <c r="F401" s="797"/>
      <c r="G401" s="798"/>
      <c r="H401" s="797"/>
      <c r="I401" s="798"/>
      <c r="J401" s="797"/>
      <c r="K401" s="798"/>
      <c r="L401" s="797"/>
      <c r="M401" s="798"/>
      <c r="N401" s="797"/>
      <c r="O401" s="798"/>
      <c r="P401" s="797"/>
      <c r="Q401" s="798"/>
      <c r="R401" s="797"/>
      <c r="S401" s="798"/>
      <c r="T401" s="121" t="str">
        <f>IF(T395="na","na","")</f>
        <v/>
      </c>
      <c r="U401" s="74">
        <f>IF(OR(D401="s",F401="s",H401="s",J401="s",L401="s",N401="s",P401="s",R401="s"), 0, IF(OR(D401="a",F401="a",H401="a",J401="a",L401="a",N401="a",P401="a",R401="a"),V401,0))</f>
        <v>0</v>
      </c>
      <c r="V401" s="474">
        <f>IF(T401="na",0,5)</f>
        <v>5</v>
      </c>
      <c r="W401" s="93">
        <f>COUNTIF(D401:S401,"a")+COUNTIF(D401:S401,"s")+COUNTIF(T401,"NA")</f>
        <v>0</v>
      </c>
      <c r="X401" s="301"/>
      <c r="Z401" s="352"/>
    </row>
    <row r="402" spans="1:86" ht="21" customHeight="1" thickTop="1" thickBot="1" x14ac:dyDescent="0.25">
      <c r="A402" s="485"/>
      <c r="B402" s="88"/>
      <c r="C402" s="175"/>
      <c r="D402" s="782" t="s">
        <v>229</v>
      </c>
      <c r="E402" s="783"/>
      <c r="F402" s="783"/>
      <c r="G402" s="783"/>
      <c r="H402" s="783"/>
      <c r="I402" s="783"/>
      <c r="J402" s="783"/>
      <c r="K402" s="783"/>
      <c r="L402" s="783"/>
      <c r="M402" s="783"/>
      <c r="N402" s="783"/>
      <c r="O402" s="783"/>
      <c r="P402" s="783"/>
      <c r="Q402" s="783"/>
      <c r="R402" s="783"/>
      <c r="S402" s="783"/>
      <c r="T402" s="784"/>
      <c r="U402" s="3">
        <f>SUM(U395:U401)</f>
        <v>0</v>
      </c>
      <c r="V402" s="472">
        <f>SUM(V395,V399:V401)</f>
        <v>35</v>
      </c>
      <c r="X402" s="296"/>
      <c r="Z402" s="352"/>
    </row>
    <row r="403" spans="1:86" ht="21" customHeight="1" thickBot="1" x14ac:dyDescent="0.25">
      <c r="A403" s="464"/>
      <c r="B403" s="125"/>
      <c r="C403" s="397"/>
      <c r="D403" s="971"/>
      <c r="E403" s="786"/>
      <c r="F403" s="899">
        <v>0</v>
      </c>
      <c r="G403" s="1010"/>
      <c r="H403" s="1010"/>
      <c r="I403" s="1010"/>
      <c r="J403" s="1010"/>
      <c r="K403" s="1010"/>
      <c r="L403" s="1010"/>
      <c r="M403" s="1010"/>
      <c r="N403" s="1010"/>
      <c r="O403" s="1010"/>
      <c r="P403" s="1010"/>
      <c r="Q403" s="1010"/>
      <c r="R403" s="1010"/>
      <c r="S403" s="1010"/>
      <c r="T403" s="1010"/>
      <c r="U403" s="1010"/>
      <c r="V403" s="1011"/>
      <c r="Z403" s="352"/>
    </row>
    <row r="404" spans="1:86" ht="30" customHeight="1" thickBot="1" x14ac:dyDescent="0.25">
      <c r="A404" s="463"/>
      <c r="B404" s="421" t="s">
        <v>45</v>
      </c>
      <c r="C404" s="254" t="s">
        <v>165</v>
      </c>
      <c r="D404" s="596"/>
      <c r="E404" s="252"/>
      <c r="F404" s="596"/>
      <c r="G404" s="252"/>
      <c r="H404" s="596"/>
      <c r="I404" s="252"/>
      <c r="J404" s="596"/>
      <c r="K404" s="252"/>
      <c r="L404" s="596" t="s">
        <v>228</v>
      </c>
      <c r="M404" s="252"/>
      <c r="N404" s="596"/>
      <c r="O404" s="252"/>
      <c r="P404" s="596"/>
      <c r="Q404" s="252"/>
      <c r="R404" s="596"/>
      <c r="S404" s="597"/>
      <c r="T404" s="618"/>
      <c r="U404" s="619"/>
      <c r="V404" s="619"/>
      <c r="X404" s="379"/>
      <c r="Y404" s="378"/>
      <c r="Z404" s="352"/>
      <c r="CB404" s="5"/>
      <c r="CC404" s="5"/>
      <c r="CD404" s="5"/>
      <c r="CE404" s="5"/>
      <c r="CF404" s="5"/>
      <c r="CG404" s="5"/>
      <c r="CH404" s="5"/>
    </row>
    <row r="405" spans="1:86" ht="27.95" customHeight="1" x14ac:dyDescent="0.2">
      <c r="A405" s="483"/>
      <c r="B405" s="312" t="s">
        <v>8</v>
      </c>
      <c r="C405" s="249" t="s">
        <v>804</v>
      </c>
      <c r="D405" s="787"/>
      <c r="E405" s="788"/>
      <c r="F405" s="787"/>
      <c r="G405" s="788"/>
      <c r="H405" s="787"/>
      <c r="I405" s="788"/>
      <c r="J405" s="787"/>
      <c r="K405" s="788"/>
      <c r="L405" s="787"/>
      <c r="M405" s="788"/>
      <c r="N405" s="787"/>
      <c r="O405" s="788"/>
      <c r="P405" s="787"/>
      <c r="Q405" s="788"/>
      <c r="R405" s="787"/>
      <c r="S405" s="788"/>
      <c r="T405" s="76"/>
      <c r="U405" s="78">
        <f>IF(U406=V406,V405,IF(OR(D405="s",F405="s",H405="s",J405="s",L405="s",N405="s",P405="s",R405="s"), 0, IF(OR(D405="a",F405="a",H405="a",J405="a",L405="a",N405="a",P405="a",R405="a"),V405,0)))</f>
        <v>0</v>
      </c>
      <c r="V405" s="469">
        <v>20</v>
      </c>
      <c r="W405" s="93">
        <f>COUNTIF(D405:S405,"a")+COUNTIF(D405:S405,"s")</f>
        <v>0</v>
      </c>
      <c r="X405" s="377"/>
      <c r="Y405" s="378"/>
      <c r="Z405" s="352"/>
      <c r="CB405" s="5"/>
      <c r="CC405" s="5"/>
      <c r="CD405" s="5"/>
      <c r="CE405" s="5"/>
      <c r="CF405" s="5"/>
      <c r="CG405" s="5"/>
      <c r="CH405" s="5"/>
    </row>
    <row r="406" spans="1:86" ht="27.95" customHeight="1" x14ac:dyDescent="0.2">
      <c r="A406" s="483"/>
      <c r="B406" s="322" t="s">
        <v>9</v>
      </c>
      <c r="C406" s="250" t="s">
        <v>1326</v>
      </c>
      <c r="D406" s="770"/>
      <c r="E406" s="771"/>
      <c r="F406" s="770"/>
      <c r="G406" s="771"/>
      <c r="H406" s="770"/>
      <c r="I406" s="771"/>
      <c r="J406" s="770"/>
      <c r="K406" s="771"/>
      <c r="L406" s="770"/>
      <c r="M406" s="771"/>
      <c r="N406" s="770"/>
      <c r="O406" s="771"/>
      <c r="P406" s="770"/>
      <c r="Q406" s="771"/>
      <c r="R406" s="770"/>
      <c r="S406" s="771"/>
      <c r="T406" s="76"/>
      <c r="U406" s="74">
        <f>IF(U407=V407,V406,IF(OR(D406="s",F406="s",H406="s",J406="s",L406="s",N406="s",P406="s",R406="s"), 0, IF(OR(D406="a",F406="a",H406="a",J406="a",L406="a",N406="a",P406="a",R406="a"),V406,0)))</f>
        <v>0</v>
      </c>
      <c r="V406" s="469">
        <v>20</v>
      </c>
      <c r="W406" s="93">
        <f>COUNTIF(D406:S406,"a")+COUNTIF(D406:S406,"s")</f>
        <v>0</v>
      </c>
      <c r="X406" s="377"/>
      <c r="Y406" s="378"/>
      <c r="Z406" s="352"/>
      <c r="CB406" s="5"/>
      <c r="CC406" s="5"/>
      <c r="CD406" s="5"/>
      <c r="CE406" s="5"/>
      <c r="CF406" s="5"/>
      <c r="CG406" s="5"/>
      <c r="CH406" s="5"/>
    </row>
    <row r="407" spans="1:86" ht="27.95" customHeight="1" thickBot="1" x14ac:dyDescent="0.25">
      <c r="A407" s="483"/>
      <c r="B407" s="322" t="s">
        <v>803</v>
      </c>
      <c r="C407" s="250" t="s">
        <v>1327</v>
      </c>
      <c r="D407" s="770"/>
      <c r="E407" s="771"/>
      <c r="F407" s="770"/>
      <c r="G407" s="771"/>
      <c r="H407" s="770"/>
      <c r="I407" s="771"/>
      <c r="J407" s="770"/>
      <c r="K407" s="771"/>
      <c r="L407" s="770"/>
      <c r="M407" s="771"/>
      <c r="N407" s="770"/>
      <c r="O407" s="771"/>
      <c r="P407" s="770"/>
      <c r="Q407" s="771"/>
      <c r="R407" s="770"/>
      <c r="S407" s="771"/>
      <c r="T407" s="76"/>
      <c r="U407" s="74">
        <f>IF(OR(D407="s",F407="s",H407="s",J407="s",L407="s",N407="s",P407="s",R407="s"), 0, IF(OR(D407="a",F407="a",H407="a",J407="a",L407="a",N407="a",P407="a",R407="a"),V407,0))</f>
        <v>0</v>
      </c>
      <c r="V407" s="469">
        <v>20</v>
      </c>
      <c r="W407" s="93">
        <f>COUNTIF(D407:S407,"a")+COUNTIF(D407:S407,"s")</f>
        <v>0</v>
      </c>
      <c r="X407" s="377"/>
      <c r="Y407" s="378"/>
      <c r="Z407" s="352"/>
      <c r="CB407" s="5"/>
      <c r="CC407" s="5"/>
      <c r="CD407" s="5"/>
      <c r="CE407" s="5"/>
      <c r="CF407" s="5"/>
      <c r="CG407" s="5"/>
      <c r="CH407" s="5"/>
    </row>
    <row r="408" spans="1:86" ht="21" customHeight="1" thickTop="1" thickBot="1" x14ac:dyDescent="0.25">
      <c r="A408" s="485"/>
      <c r="B408" s="341"/>
      <c r="C408" s="187"/>
      <c r="D408" s="782" t="s">
        <v>229</v>
      </c>
      <c r="E408" s="783"/>
      <c r="F408" s="783"/>
      <c r="G408" s="783"/>
      <c r="H408" s="783"/>
      <c r="I408" s="783"/>
      <c r="J408" s="783"/>
      <c r="K408" s="783"/>
      <c r="L408" s="783"/>
      <c r="M408" s="783"/>
      <c r="N408" s="783"/>
      <c r="O408" s="783"/>
      <c r="P408" s="783"/>
      <c r="Q408" s="783"/>
      <c r="R408" s="783"/>
      <c r="S408" s="783"/>
      <c r="T408" s="784"/>
      <c r="U408" s="3">
        <f>SUM(U405:U407)</f>
        <v>0</v>
      </c>
      <c r="V408" s="472">
        <f>SUM(V405:V407)</f>
        <v>60</v>
      </c>
      <c r="X408" s="380"/>
      <c r="Y408" s="378"/>
      <c r="Z408" s="352"/>
      <c r="CB408" s="5"/>
      <c r="CC408" s="5"/>
      <c r="CD408" s="5"/>
      <c r="CE408" s="5"/>
      <c r="CF408" s="5"/>
      <c r="CG408" s="5"/>
      <c r="CH408" s="5"/>
    </row>
    <row r="409" spans="1:86" ht="21" customHeight="1" thickBot="1" x14ac:dyDescent="0.25">
      <c r="A409" s="485"/>
      <c r="B409" s="342"/>
      <c r="C409" s="175"/>
      <c r="D409" s="1037"/>
      <c r="E409" s="847"/>
      <c r="F409" s="986">
        <v>0</v>
      </c>
      <c r="G409" s="987"/>
      <c r="H409" s="987"/>
      <c r="I409" s="987"/>
      <c r="J409" s="987"/>
      <c r="K409" s="987"/>
      <c r="L409" s="987"/>
      <c r="M409" s="987"/>
      <c r="N409" s="987"/>
      <c r="O409" s="987"/>
      <c r="P409" s="987"/>
      <c r="Q409" s="987"/>
      <c r="R409" s="987"/>
      <c r="S409" s="987"/>
      <c r="T409" s="987"/>
      <c r="U409" s="987"/>
      <c r="V409" s="988"/>
      <c r="X409" s="379"/>
      <c r="Y409" s="378"/>
      <c r="Z409" s="352"/>
      <c r="CB409" s="5"/>
      <c r="CC409" s="5"/>
      <c r="CD409" s="5"/>
      <c r="CE409" s="5"/>
      <c r="CF409" s="5"/>
      <c r="CG409" s="5"/>
      <c r="CH409" s="5"/>
    </row>
    <row r="410" spans="1:86" ht="30" customHeight="1" thickBot="1" x14ac:dyDescent="0.25">
      <c r="A410" s="463"/>
      <c r="B410" s="314" t="s">
        <v>1314</v>
      </c>
      <c r="C410" s="157" t="s">
        <v>1315</v>
      </c>
      <c r="D410" s="29"/>
      <c r="E410" s="31"/>
      <c r="F410" s="38"/>
      <c r="G410" s="39"/>
      <c r="H410" s="27"/>
      <c r="I410" s="37"/>
      <c r="J410" s="457"/>
      <c r="K410" s="33"/>
      <c r="L410" s="29"/>
      <c r="M410" s="31"/>
      <c r="N410" s="32"/>
      <c r="O410" s="33"/>
      <c r="P410" s="29"/>
      <c r="Q410" s="31"/>
      <c r="R410" s="32"/>
      <c r="S410" s="33"/>
      <c r="T410" s="34"/>
      <c r="U410" s="50"/>
      <c r="V410" s="476"/>
      <c r="Z410" s="352"/>
    </row>
    <row r="411" spans="1:86" ht="27.95" customHeight="1" x14ac:dyDescent="0.2">
      <c r="A411" s="485" t="s">
        <v>668</v>
      </c>
      <c r="B411" s="312"/>
      <c r="C411" s="706" t="s">
        <v>1813</v>
      </c>
      <c r="D411" s="778"/>
      <c r="E411" s="779"/>
      <c r="F411" s="779"/>
      <c r="G411" s="779"/>
      <c r="H411" s="779"/>
      <c r="I411" s="779"/>
      <c r="J411" s="779"/>
      <c r="K411" s="779"/>
      <c r="L411" s="779"/>
      <c r="M411" s="779"/>
      <c r="N411" s="779"/>
      <c r="O411" s="779"/>
      <c r="P411" s="779"/>
      <c r="Q411" s="779"/>
      <c r="R411" s="779"/>
      <c r="S411" s="779"/>
      <c r="T411" s="779"/>
      <c r="U411" s="779"/>
      <c r="V411" s="1036"/>
      <c r="Z411" s="352"/>
    </row>
    <row r="412" spans="1:86" s="741" customFormat="1" ht="27.75" customHeight="1" x14ac:dyDescent="0.2">
      <c r="A412" s="485"/>
      <c r="B412" s="322" t="s">
        <v>1322</v>
      </c>
      <c r="C412" s="141" t="s">
        <v>1323</v>
      </c>
      <c r="D412" s="787"/>
      <c r="E412" s="788"/>
      <c r="F412" s="787"/>
      <c r="G412" s="788"/>
      <c r="H412" s="787"/>
      <c r="I412" s="788"/>
      <c r="J412" s="787"/>
      <c r="K412" s="788"/>
      <c r="L412" s="787"/>
      <c r="M412" s="788"/>
      <c r="N412" s="787"/>
      <c r="O412" s="788"/>
      <c r="P412" s="787"/>
      <c r="Q412" s="788"/>
      <c r="R412" s="787"/>
      <c r="S412" s="788"/>
      <c r="T412" s="564" t="str">
        <f>IF($T$420="na","na","")</f>
        <v/>
      </c>
      <c r="U412" s="78">
        <f>IF(OR(D412="s",F412="s",H412="s",J412="s",L412="s",N412="s",P412="s",R412="s"), 0, IF(OR(D412="a",F412="a",H412="a",J412="a",L412="a",N412="a",P412="a",R412="a"),V412,0))</f>
        <v>0</v>
      </c>
      <c r="V412" s="473">
        <f>IF(T412="na",0,5)</f>
        <v>5</v>
      </c>
      <c r="W412" s="93">
        <f>IF((COUNTIF(D412:S412,"a")+COUNTIF(D412:S412,"s")+COUNTIF(T412,"na"))&gt;0,IF((COUNTIF(D423:S423,"a")+COUNTIF(D423:S423,"s")),0,COUNTIF(D412:S412,"a")+COUNTIF(D412:S412,"s")+COUNTIF(T412,"na")),COUNTIF(D412:S412,"a")+COUNTIF(D412:S412,"s"))</f>
        <v>0</v>
      </c>
      <c r="X412" s="573"/>
      <c r="Z412" s="742"/>
    </row>
    <row r="413" spans="1:86" s="741" customFormat="1" ht="45" customHeight="1" x14ac:dyDescent="0.2">
      <c r="A413" s="485" t="s">
        <v>1113</v>
      </c>
      <c r="B413" s="322" t="s">
        <v>1316</v>
      </c>
      <c r="C413" s="141" t="s">
        <v>1517</v>
      </c>
      <c r="D413" s="787"/>
      <c r="E413" s="788"/>
      <c r="F413" s="787"/>
      <c r="G413" s="788"/>
      <c r="H413" s="787"/>
      <c r="I413" s="788"/>
      <c r="J413" s="787"/>
      <c r="K413" s="788"/>
      <c r="L413" s="787"/>
      <c r="M413" s="788"/>
      <c r="N413" s="787"/>
      <c r="O413" s="788"/>
      <c r="P413" s="787"/>
      <c r="Q413" s="788"/>
      <c r="R413" s="787"/>
      <c r="S413" s="788"/>
      <c r="T413" s="564" t="str">
        <f>IF($T$420="na","na","")</f>
        <v/>
      </c>
      <c r="U413" s="78">
        <f>IF(OR(D413="s",F413="s",H413="s",J413="s",L413="s",N413="s",P413="s",R413="s"), 0, IF(OR(D413="a",F413="a",H413="a",J413="a",L413="a",N413="a",P413="a",R413="a"),V413,0))</f>
        <v>0</v>
      </c>
      <c r="V413" s="473">
        <f>IF(T413="na",0,5)</f>
        <v>5</v>
      </c>
      <c r="W413" s="93">
        <f>IF((COUNTIF(D413:S413,"a")+COUNTIF(D413:S413,"s")+COUNTIF(T413,"na"))&gt;0,IF((COUNTIF(D423:S423,"a")+COUNTIF(D423:S423,"s")+COUNTIF(D416:S417, "a")+COUNTIF(D416:S417, "S")),0,COUNTIF(D413:S413,"a")+COUNTIF(D413:S413,"s")+COUNTIF(T413,"na")),COUNTIF(D413:S413,"a")+COUNTIF(D413:S413,"s")+COUNTIF(T413,"na"))</f>
        <v>0</v>
      </c>
      <c r="X413" s="746"/>
      <c r="Z413" s="742"/>
    </row>
    <row r="414" spans="1:86" s="741" customFormat="1" ht="45" customHeight="1" x14ac:dyDescent="0.2">
      <c r="A414" s="485" t="s">
        <v>1113</v>
      </c>
      <c r="B414" s="322" t="s">
        <v>1321</v>
      </c>
      <c r="C414" s="141" t="s">
        <v>1518</v>
      </c>
      <c r="D414" s="787"/>
      <c r="E414" s="788"/>
      <c r="F414" s="787"/>
      <c r="G414" s="788"/>
      <c r="H414" s="787"/>
      <c r="I414" s="788"/>
      <c r="J414" s="787"/>
      <c r="K414" s="788"/>
      <c r="L414" s="787"/>
      <c r="M414" s="788"/>
      <c r="N414" s="787"/>
      <c r="O414" s="788"/>
      <c r="P414" s="787"/>
      <c r="Q414" s="788"/>
      <c r="R414" s="787"/>
      <c r="S414" s="788"/>
      <c r="T414" s="564" t="str">
        <f>IF($T$420="na","na","")</f>
        <v/>
      </c>
      <c r="U414" s="78">
        <f>IF(OR(D414="s",F414="s",H414="s",J414="s",L414="s",N414="s",P414="s",R414="s"), 0, IF(OR(D414="a",F414="a",H414="a",J414="a",L414="a",N414="a",P414="a",R414="a"),V414,0))</f>
        <v>0</v>
      </c>
      <c r="V414" s="473">
        <f>IF(T414="na",0,5)</f>
        <v>5</v>
      </c>
      <c r="W414" s="93">
        <f>IF((COUNTIF(D414:S414,"a")+COUNTIF(D414:S414,"s")+COUNTIF(T414,"na"))&gt;0,IF((COUNTIF(D423:S423,"a")+COUNTIF(D423:S423,"s")+COUNTIF(D416:S417, "a")+COUNTIF(D416:S417, "S")),0,COUNTIF(D414:S414,"a")+COUNTIF(D414:S414,"s")+COUNTIF(T414,"na")),COUNTIF(D414:S414,"a")+COUNTIF(D414:S414,"s")+COUNTIF(T414,"na"))</f>
        <v>0</v>
      </c>
      <c r="X414" s="746"/>
      <c r="Z414" s="742"/>
    </row>
    <row r="415" spans="1:86" s="743" customFormat="1" ht="27.95" customHeight="1" x14ac:dyDescent="0.2">
      <c r="A415" s="485" t="s">
        <v>15</v>
      </c>
      <c r="B415" s="747"/>
      <c r="C415" s="748" t="s">
        <v>1849</v>
      </c>
      <c r="D415" s="968"/>
      <c r="E415" s="969"/>
      <c r="F415" s="969"/>
      <c r="G415" s="969"/>
      <c r="H415" s="969"/>
      <c r="I415" s="969"/>
      <c r="J415" s="969"/>
      <c r="K415" s="969"/>
      <c r="L415" s="969"/>
      <c r="M415" s="969"/>
      <c r="N415" s="969"/>
      <c r="O415" s="969"/>
      <c r="P415" s="969"/>
      <c r="Q415" s="969"/>
      <c r="R415" s="969"/>
      <c r="S415" s="969"/>
      <c r="T415" s="969"/>
      <c r="U415" s="969"/>
      <c r="V415" s="970"/>
      <c r="W415" s="374"/>
      <c r="X415" s="746"/>
      <c r="Z415" s="742"/>
      <c r="AA415" s="741"/>
      <c r="AB415" s="741"/>
    </row>
    <row r="416" spans="1:86" s="741" customFormat="1" ht="45" customHeight="1" x14ac:dyDescent="0.2">
      <c r="A416" s="485" t="s">
        <v>15</v>
      </c>
      <c r="B416" s="749" t="s">
        <v>1814</v>
      </c>
      <c r="C416" s="750" t="s">
        <v>1835</v>
      </c>
      <c r="D416" s="787"/>
      <c r="E416" s="788"/>
      <c r="F416" s="787"/>
      <c r="G416" s="788"/>
      <c r="H416" s="787"/>
      <c r="I416" s="788"/>
      <c r="J416" s="787"/>
      <c r="K416" s="788"/>
      <c r="L416" s="787"/>
      <c r="M416" s="788"/>
      <c r="N416" s="787"/>
      <c r="O416" s="788"/>
      <c r="P416" s="787"/>
      <c r="Q416" s="788"/>
      <c r="R416" s="787"/>
      <c r="S416" s="788"/>
      <c r="T416" s="564"/>
      <c r="U416" s="751">
        <f>IF(OR(D416="s",F416="s",H416="s",J416="s",L416="s",N416="s",P416="s",R416="s"), 0, IF(OR(D416="a",F416="a",H416="a",J416="a",L416="a",N416="a",P416="a",R416="a"),V416,0))</f>
        <v>0</v>
      </c>
      <c r="V416" s="473">
        <v>15</v>
      </c>
      <c r="W416" s="93">
        <f>IF((COUNTIF(D416:S416,"a")+COUNTIF(D416:S416,"s")+COUNTIF(T416,"na"))&gt;0,IF((COUNTIF(D423:S423,"a")+COUNTIF(D423:S423,"s")+COUNTIF(D413:S414, "a")+COUNTIF(D413:S414, "S")),0,COUNTIF(D416:S416,"a")+COUNTIF(D416:S416,"s")+COUNTIF(T416,"na")),COUNTIF(D416:S416,"a")+COUNTIF(D416:S416,"s")+COUNTIF(T416,"na"))</f>
        <v>0</v>
      </c>
      <c r="X416" s="746"/>
      <c r="Y416" s="30"/>
      <c r="Z416" s="352"/>
    </row>
    <row r="417" spans="1:86" s="741" customFormat="1" ht="45" customHeight="1" x14ac:dyDescent="0.2">
      <c r="A417" s="485" t="s">
        <v>15</v>
      </c>
      <c r="B417" s="600" t="s">
        <v>1815</v>
      </c>
      <c r="C417" s="739" t="s">
        <v>1836</v>
      </c>
      <c r="D417" s="787"/>
      <c r="E417" s="788"/>
      <c r="F417" s="787"/>
      <c r="G417" s="788"/>
      <c r="H417" s="787"/>
      <c r="I417" s="788"/>
      <c r="J417" s="787"/>
      <c r="K417" s="788"/>
      <c r="L417" s="787"/>
      <c r="M417" s="788"/>
      <c r="N417" s="787"/>
      <c r="O417" s="788"/>
      <c r="P417" s="787"/>
      <c r="Q417" s="788"/>
      <c r="R417" s="787"/>
      <c r="S417" s="788"/>
      <c r="T417" s="564"/>
      <c r="U417" s="740">
        <f>IF(OR(D417="s",F417="s",H417="s",J417="s",L417="s",N417="s",P417="s",R417="s"), 0, IF(OR(D417="a",F417="a",H417="a",J417="a",L417="a",N417="a",P417="a",R417="a"),V417,0))</f>
        <v>0</v>
      </c>
      <c r="V417" s="473">
        <v>5</v>
      </c>
      <c r="W417" s="93">
        <f>IF((COUNTIF(D417:S417,"a")+COUNTIF(D417:S417,"s")+COUNTIF(T417,"na"))&gt;0,IF((COUNTIF(D423:S423,"a")+COUNTIF(D423:S423,"s")+COUNTIF(D413:S414, "a")+COUNTIF(D413:S414, "S")),0,COUNTIF(D417:S417,"a")+COUNTIF(D417:S417,"s")+COUNTIF(T417,"na")),COUNTIF(D417:S417,"a")+COUNTIF(D417:S417,"s")+COUNTIF(T417,"na"))</f>
        <v>0</v>
      </c>
      <c r="X417" s="746"/>
      <c r="Y417" s="30"/>
      <c r="Z417" s="352"/>
    </row>
    <row r="418" spans="1:86" s="741" customFormat="1" ht="45" customHeight="1" x14ac:dyDescent="0.2">
      <c r="A418" s="485" t="s">
        <v>15</v>
      </c>
      <c r="B418" s="322" t="s">
        <v>1816</v>
      </c>
      <c r="C418" s="141" t="s">
        <v>1837</v>
      </c>
      <c r="D418" s="787"/>
      <c r="E418" s="788"/>
      <c r="F418" s="787"/>
      <c r="G418" s="788"/>
      <c r="H418" s="787"/>
      <c r="I418" s="788"/>
      <c r="J418" s="787"/>
      <c r="K418" s="788"/>
      <c r="L418" s="787"/>
      <c r="M418" s="788"/>
      <c r="N418" s="787"/>
      <c r="O418" s="788"/>
      <c r="P418" s="787"/>
      <c r="Q418" s="788"/>
      <c r="R418" s="787"/>
      <c r="S418" s="788"/>
      <c r="T418" s="564"/>
      <c r="U418" s="78">
        <f>IF(OR(D418="s",F418="s",H418="s",J418="s",L418="s",N418="s",P418="s",R418="s"), 0, IF(OR(D418="a",F418="a",H418="a",J418="a",L418="a",N418="a",P418="a",R418="a"),V418,0))</f>
        <v>0</v>
      </c>
      <c r="V418" s="473">
        <f>IF(T418="na",0,5)</f>
        <v>5</v>
      </c>
      <c r="W418" s="93">
        <f>IF((COUNTIF(D418:S418,"a")+COUNTIF(D418:S418,"s")+COUNTIF(T418,"na"))&gt;0,IF((COUNTIF(D423:S423,"a")+COUNTIF(D423:S423,"s")),0,COUNTIF(D418:S418,"a")+COUNTIF(D418:S418,"s")+COUNTIF(T418,"na")),COUNTIF(D418:S418,"a")+COUNTIF(D418:S418,"s"))</f>
        <v>0</v>
      </c>
      <c r="X418" s="573"/>
      <c r="Z418" s="742"/>
    </row>
    <row r="419" spans="1:86" s="743" customFormat="1" ht="27.95" customHeight="1" x14ac:dyDescent="0.2">
      <c r="A419" s="485" t="s">
        <v>15</v>
      </c>
      <c r="B419" s="312"/>
      <c r="C419" s="706" t="s">
        <v>1817</v>
      </c>
      <c r="D419" s="968"/>
      <c r="E419" s="969"/>
      <c r="F419" s="969"/>
      <c r="G419" s="969"/>
      <c r="H419" s="969"/>
      <c r="I419" s="969"/>
      <c r="J419" s="969"/>
      <c r="K419" s="969"/>
      <c r="L419" s="969"/>
      <c r="M419" s="969"/>
      <c r="N419" s="969"/>
      <c r="O419" s="969"/>
      <c r="P419" s="969"/>
      <c r="Q419" s="969"/>
      <c r="R419" s="969"/>
      <c r="S419" s="969"/>
      <c r="T419" s="969"/>
      <c r="U419" s="969"/>
      <c r="V419" s="970"/>
      <c r="W419" s="374"/>
      <c r="X419" s="746"/>
      <c r="Z419" s="742"/>
      <c r="AA419" s="741"/>
      <c r="AB419" s="741"/>
    </row>
    <row r="420" spans="1:86" s="741" customFormat="1" ht="45" customHeight="1" x14ac:dyDescent="0.2">
      <c r="A420" s="485" t="s">
        <v>15</v>
      </c>
      <c r="B420" s="322" t="s">
        <v>1838</v>
      </c>
      <c r="C420" s="141" t="s">
        <v>1839</v>
      </c>
      <c r="D420" s="787"/>
      <c r="E420" s="788"/>
      <c r="F420" s="787"/>
      <c r="G420" s="788"/>
      <c r="H420" s="787"/>
      <c r="I420" s="788"/>
      <c r="J420" s="787"/>
      <c r="K420" s="788"/>
      <c r="L420" s="787"/>
      <c r="M420" s="788"/>
      <c r="N420" s="787"/>
      <c r="O420" s="788"/>
      <c r="P420" s="787"/>
      <c r="Q420" s="788"/>
      <c r="R420" s="787"/>
      <c r="S420" s="788"/>
      <c r="T420" s="564"/>
      <c r="U420" s="78">
        <f>IF(OR(D420="s",F420="s",H420="s",J420="s",L420="s",N420="s",P420="s",R420="s"), 0, IF(OR(D420="a",F420="a",H420="a",J420="a",L420="a",N420="a",P420="a",R420="a"),V420,0))</f>
        <v>0</v>
      </c>
      <c r="V420" s="473">
        <f>IF(T420="na",0,10)</f>
        <v>10</v>
      </c>
      <c r="W420" s="93">
        <f>IF((COUNTIF(D420:S420,"a")+COUNTIF(D420:S420,"s")+COUNTIF(T420,"na"))&gt;0,IF((COUNTIF(D423:S423,"a")+COUNTIF(D423:S423,"s")+COUNTIF(D421:S421, "a")+COUNTIF(D421:S421, "S")),0,COUNTIF(D420:S420,"a")+COUNTIF(D420:S420,"s")+COUNTIF(T420,"na")),COUNTIF(D420:S420,"a")+COUNTIF(D420:S420,"s")+COUNTIF(T420,"na"))</f>
        <v>0</v>
      </c>
      <c r="X420" s="746"/>
      <c r="Y420" s="30"/>
      <c r="Z420" s="352" t="s">
        <v>1075</v>
      </c>
    </row>
    <row r="421" spans="1:86" s="741" customFormat="1" ht="67.5" customHeight="1" x14ac:dyDescent="0.2">
      <c r="A421" s="485" t="s">
        <v>15</v>
      </c>
      <c r="B421" s="600" t="s">
        <v>1840</v>
      </c>
      <c r="C421" s="739" t="s">
        <v>1841</v>
      </c>
      <c r="D421" s="787"/>
      <c r="E421" s="788"/>
      <c r="F421" s="787"/>
      <c r="G421" s="788"/>
      <c r="H421" s="787"/>
      <c r="I421" s="788"/>
      <c r="J421" s="787"/>
      <c r="K421" s="788"/>
      <c r="L421" s="787"/>
      <c r="M421" s="788"/>
      <c r="N421" s="787"/>
      <c r="O421" s="788"/>
      <c r="P421" s="787"/>
      <c r="Q421" s="788"/>
      <c r="R421" s="787"/>
      <c r="S421" s="788"/>
      <c r="T421" s="564"/>
      <c r="U421" s="740">
        <f>IF(OR(D421="s",F421="s",H421="s",J421="s",L421="s",N421="s",P421="s",R421="s"), 0, IF(OR(D421="a",F421="a",H421="a",J421="a",L421="a",N421="a",P421="a",R421="a"),V421,0))</f>
        <v>0</v>
      </c>
      <c r="V421" s="473">
        <v>10</v>
      </c>
      <c r="W421" s="93">
        <f>IF((COUNTIF(D421:S421,"a")+COUNTIF(D421:S421,"s"))&gt;0,IF((COUNTIF(D423:S423,"a")+COUNTIF(D423:S423,"s")+COUNTIF(D420:S420, "a")+COUNTIF(D420:S420, "S")),0,COUNTIF(D421:S421,"a")+COUNTIF(D421:S421,"s")),COUNTIF(D421:S421,"a")+COUNTIF(D421:S421,"s"))</f>
        <v>0</v>
      </c>
      <c r="X421" s="746"/>
      <c r="Y421" s="30"/>
      <c r="Z421" s="752"/>
    </row>
    <row r="422" spans="1:86" s="741" customFormat="1" ht="28.5" customHeight="1" x14ac:dyDescent="0.2">
      <c r="A422" s="485" t="s">
        <v>15</v>
      </c>
      <c r="B422" s="322" t="s">
        <v>1818</v>
      </c>
      <c r="C422" s="141" t="s">
        <v>1842</v>
      </c>
      <c r="D422" s="787"/>
      <c r="E422" s="788"/>
      <c r="F422" s="787"/>
      <c r="G422" s="788"/>
      <c r="H422" s="787"/>
      <c r="I422" s="788"/>
      <c r="J422" s="787"/>
      <c r="K422" s="788"/>
      <c r="L422" s="787"/>
      <c r="M422" s="788"/>
      <c r="N422" s="787"/>
      <c r="O422" s="788"/>
      <c r="P422" s="787"/>
      <c r="Q422" s="788"/>
      <c r="R422" s="787"/>
      <c r="S422" s="788"/>
      <c r="T422" s="564"/>
      <c r="U422" s="78">
        <f>IF(OR(D422="s",F422="s",H422="s",J422="s",L422="s",N422="s",P422="s",R422="s"), 0, IF(OR(D422="a",F422="a",H422="a",J422="a",L422="a",N422="a",P422="a",R422="a"),V422,0))</f>
        <v>0</v>
      </c>
      <c r="V422" s="473">
        <f>IF(T422="na",0,5)</f>
        <v>5</v>
      </c>
      <c r="W422" s="93">
        <f>IF((COUNTIF(D422:S422,"a")+COUNTIF(D422:S422,"s")+COUNTIF(T422,"na"))&gt;0,IF((COUNTIF(D423:S423,"a")+COUNTIF(D423:S423,"s")),0,COUNTIF(D422:S422,"a")+COUNTIF(D422:S422,"s")+COUNTIF(T422,"na")),COUNTIF(D422:S422,"a")+COUNTIF(D422:S422,"s"))</f>
        <v>0</v>
      </c>
      <c r="X422" s="573"/>
      <c r="Z422" s="752"/>
    </row>
    <row r="423" spans="1:86" s="741" customFormat="1" ht="67.5" customHeight="1" thickBot="1" x14ac:dyDescent="0.25">
      <c r="A423" s="485" t="s">
        <v>668</v>
      </c>
      <c r="B423" s="600" t="s">
        <v>1809</v>
      </c>
      <c r="C423" s="739" t="s">
        <v>1843</v>
      </c>
      <c r="D423" s="787"/>
      <c r="E423" s="788"/>
      <c r="F423" s="787"/>
      <c r="G423" s="788"/>
      <c r="H423" s="787"/>
      <c r="I423" s="788"/>
      <c r="J423" s="787"/>
      <c r="K423" s="788"/>
      <c r="L423" s="787"/>
      <c r="M423" s="788"/>
      <c r="N423" s="787"/>
      <c r="O423" s="788"/>
      <c r="P423" s="787"/>
      <c r="Q423" s="788"/>
      <c r="R423" s="787"/>
      <c r="S423" s="788"/>
      <c r="T423" s="564"/>
      <c r="U423" s="740">
        <f>IF(OR(D423="s",F423="s",H423="s",J423="s",L423="s",N423="s",P423="s",R423="s"), 0, IF(OR(D423="a",F423="a",H423="a",J423="a",L423="a",N423="a",P423="a",R423="a"),V423,0))</f>
        <v>0</v>
      </c>
      <c r="V423" s="473">
        <v>45</v>
      </c>
      <c r="W423" s="93">
        <f>IF((COUNTIF(D423:S423,"a")+COUNTIF(D423:S423,"s"))&gt;0,IF(OR((COUNTIF(D412:S422,"a")+COUNTIF(D412:S422,"s"))),0,COUNTIF(D423:S423,"a")+COUNTIF(D423:S423,"s")),COUNTIF(D423:S423,"a")+COUNTIF(D423:S423,"s"))</f>
        <v>0</v>
      </c>
      <c r="X423" s="602"/>
      <c r="Z423" s="742"/>
    </row>
    <row r="424" spans="1:86" ht="21" customHeight="1" thickTop="1" thickBot="1" x14ac:dyDescent="0.25">
      <c r="A424" s="485" t="s">
        <v>1113</v>
      </c>
      <c r="B424" s="645"/>
      <c r="C424" s="181"/>
      <c r="D424" s="782" t="s">
        <v>229</v>
      </c>
      <c r="E424" s="783"/>
      <c r="F424" s="783"/>
      <c r="G424" s="783"/>
      <c r="H424" s="783"/>
      <c r="I424" s="783"/>
      <c r="J424" s="783"/>
      <c r="K424" s="783"/>
      <c r="L424" s="783"/>
      <c r="M424" s="783"/>
      <c r="N424" s="783"/>
      <c r="O424" s="783"/>
      <c r="P424" s="783"/>
      <c r="Q424" s="783"/>
      <c r="R424" s="783"/>
      <c r="S424" s="783"/>
      <c r="T424" s="784"/>
      <c r="U424" s="3">
        <f>SUM(U412:U423)</f>
        <v>0</v>
      </c>
      <c r="V424" s="472">
        <f>SUM(V423)</f>
        <v>45</v>
      </c>
      <c r="Y424" s="758">
        <f>IF(U424&gt;V424,1,0)</f>
        <v>0</v>
      </c>
      <c r="Z424" s="352"/>
    </row>
    <row r="425" spans="1:86" ht="21" customHeight="1" thickBot="1" x14ac:dyDescent="0.25">
      <c r="A425" s="464" t="s">
        <v>1113</v>
      </c>
      <c r="B425" s="125"/>
      <c r="C425" s="646"/>
      <c r="D425" s="971"/>
      <c r="E425" s="786"/>
      <c r="F425" s="1033">
        <v>20</v>
      </c>
      <c r="G425" s="1034"/>
      <c r="H425" s="1034"/>
      <c r="I425" s="1034"/>
      <c r="J425" s="1034"/>
      <c r="K425" s="1034"/>
      <c r="L425" s="1034"/>
      <c r="M425" s="1034"/>
      <c r="N425" s="1034"/>
      <c r="O425" s="1034"/>
      <c r="P425" s="1034"/>
      <c r="Q425" s="1034"/>
      <c r="R425" s="1034"/>
      <c r="S425" s="1034"/>
      <c r="T425" s="1034"/>
      <c r="U425" s="1034"/>
      <c r="V425" s="1035"/>
      <c r="Z425" s="352"/>
    </row>
    <row r="426" spans="1:86" ht="30" customHeight="1" thickBot="1" x14ac:dyDescent="0.25">
      <c r="A426" s="463"/>
      <c r="B426" s="316" t="s">
        <v>1317</v>
      </c>
      <c r="C426" s="254" t="s">
        <v>1318</v>
      </c>
      <c r="D426" s="260"/>
      <c r="E426" s="258"/>
      <c r="F426" s="396"/>
      <c r="G426" s="110"/>
      <c r="H426" s="596"/>
      <c r="I426" s="597"/>
      <c r="J426" s="612"/>
      <c r="K426" s="259"/>
      <c r="L426" s="260"/>
      <c r="M426" s="258"/>
      <c r="N426" s="261"/>
      <c r="O426" s="259"/>
      <c r="P426" s="260"/>
      <c r="Q426" s="258"/>
      <c r="R426" s="261"/>
      <c r="S426" s="259"/>
      <c r="T426" s="419"/>
      <c r="U426" s="268"/>
      <c r="V426" s="482"/>
      <c r="Z426" s="556"/>
    </row>
    <row r="427" spans="1:86" ht="27.95" customHeight="1" x14ac:dyDescent="0.2">
      <c r="A427" s="485"/>
      <c r="B427" s="321" t="s">
        <v>1319</v>
      </c>
      <c r="C427" s="593" t="s">
        <v>1324</v>
      </c>
      <c r="D427" s="848"/>
      <c r="E427" s="849"/>
      <c r="F427" s="848"/>
      <c r="G427" s="849"/>
      <c r="H427" s="848"/>
      <c r="I427" s="849"/>
      <c r="J427" s="848"/>
      <c r="K427" s="849"/>
      <c r="L427" s="848"/>
      <c r="M427" s="849"/>
      <c r="N427" s="848"/>
      <c r="O427" s="849"/>
      <c r="P427" s="848"/>
      <c r="Q427" s="849"/>
      <c r="R427" s="848"/>
      <c r="S427" s="849"/>
      <c r="T427" s="120"/>
      <c r="U427" s="77">
        <f>IF(OR(D427="s",F427="s",H427="s",J427="s",L427="s",N427="s",P427="s",R427="s"), 0, IF(OR(D427="a",F427="a",H427="a",J427="a",L427="a",N427="a",P427="a",R427="a"),V427,0))</f>
        <v>0</v>
      </c>
      <c r="V427" s="479">
        <v>15</v>
      </c>
      <c r="W427" s="93">
        <f>COUNTIF(D427:S427,"a")+COUNTIF(D427:S427,"s")+COUNTIF(T427,"na")</f>
        <v>0</v>
      </c>
      <c r="X427" s="301"/>
      <c r="Z427" s="556"/>
    </row>
    <row r="428" spans="1:86" ht="27.75" customHeight="1" thickBot="1" x14ac:dyDescent="0.25">
      <c r="A428" s="485"/>
      <c r="B428" s="312" t="s">
        <v>1320</v>
      </c>
      <c r="C428" s="134" t="s">
        <v>1325</v>
      </c>
      <c r="D428" s="839"/>
      <c r="E428" s="840"/>
      <c r="F428" s="839"/>
      <c r="G428" s="840"/>
      <c r="H428" s="839"/>
      <c r="I428" s="840"/>
      <c r="J428" s="839"/>
      <c r="K428" s="840"/>
      <c r="L428" s="839"/>
      <c r="M428" s="840"/>
      <c r="N428" s="839"/>
      <c r="O428" s="840"/>
      <c r="P428" s="839"/>
      <c r="Q428" s="840"/>
      <c r="R428" s="839"/>
      <c r="S428" s="840"/>
      <c r="T428" s="89"/>
      <c r="U428" s="78">
        <f>IF(OR(D428="s",F428="s",H428="s",J428="s",L428="s",N428="s",P428="s",R428="s"), 0, IF(OR(D428="a",F428="a",H428="a",J428="a",L428="a",N428="a",P428="a",R428="a"),V428,0))</f>
        <v>0</v>
      </c>
      <c r="V428" s="473">
        <v>10</v>
      </c>
      <c r="W428" s="93">
        <f>COUNTIF(D428:S428,"a")+COUNTIF(D428:S428,"s")</f>
        <v>0</v>
      </c>
      <c r="X428" s="301"/>
      <c r="Z428" s="556"/>
    </row>
    <row r="429" spans="1:86" ht="21" customHeight="1" thickTop="1" thickBot="1" x14ac:dyDescent="0.25">
      <c r="A429" s="485"/>
      <c r="B429" s="123"/>
      <c r="C429" s="173"/>
      <c r="D429" s="782" t="s">
        <v>229</v>
      </c>
      <c r="E429" s="783"/>
      <c r="F429" s="783"/>
      <c r="G429" s="783"/>
      <c r="H429" s="783"/>
      <c r="I429" s="783"/>
      <c r="J429" s="783"/>
      <c r="K429" s="783"/>
      <c r="L429" s="783"/>
      <c r="M429" s="783"/>
      <c r="N429" s="783"/>
      <c r="O429" s="783"/>
      <c r="P429" s="783"/>
      <c r="Q429" s="783"/>
      <c r="R429" s="783"/>
      <c r="S429" s="783"/>
      <c r="T429" s="784"/>
      <c r="U429" s="3">
        <f>SUM(U427:U428)</f>
        <v>0</v>
      </c>
      <c r="V429" s="472">
        <f>SUM(V427:V428)</f>
        <v>25</v>
      </c>
      <c r="X429" s="380"/>
      <c r="Y429" s="378"/>
      <c r="Z429" s="352"/>
      <c r="CB429" s="5"/>
      <c r="CC429" s="5"/>
      <c r="CD429" s="5"/>
      <c r="CE429" s="5"/>
      <c r="CF429" s="5"/>
      <c r="CG429" s="5"/>
      <c r="CH429" s="5"/>
    </row>
    <row r="430" spans="1:86" ht="21" customHeight="1" thickBot="1" x14ac:dyDescent="0.25">
      <c r="A430" s="464"/>
      <c r="B430" s="248"/>
      <c r="C430" s="462"/>
      <c r="D430" s="785"/>
      <c r="E430" s="841"/>
      <c r="F430" s="861">
        <v>0</v>
      </c>
      <c r="G430" s="862"/>
      <c r="H430" s="862"/>
      <c r="I430" s="862"/>
      <c r="J430" s="862"/>
      <c r="K430" s="862"/>
      <c r="L430" s="862"/>
      <c r="M430" s="862"/>
      <c r="N430" s="862"/>
      <c r="O430" s="862"/>
      <c r="P430" s="862"/>
      <c r="Q430" s="862"/>
      <c r="R430" s="862"/>
      <c r="S430" s="862"/>
      <c r="T430" s="862"/>
      <c r="U430" s="862"/>
      <c r="V430" s="863"/>
      <c r="X430" s="379"/>
      <c r="Y430" s="378"/>
      <c r="Z430" s="352"/>
      <c r="CB430" s="5"/>
      <c r="CC430" s="5"/>
      <c r="CD430" s="5"/>
      <c r="CE430" s="5"/>
      <c r="CF430" s="5"/>
      <c r="CG430" s="5"/>
      <c r="CH430" s="5"/>
    </row>
    <row r="431" spans="1:86" ht="30" customHeight="1" thickBot="1" x14ac:dyDescent="0.25">
      <c r="A431" s="463"/>
      <c r="B431" s="319">
        <v>5700</v>
      </c>
      <c r="C431" s="257" t="s">
        <v>682</v>
      </c>
      <c r="D431" s="596" t="s">
        <v>228</v>
      </c>
      <c r="E431" s="597"/>
      <c r="F431" s="596" t="s">
        <v>228</v>
      </c>
      <c r="G431" s="252"/>
      <c r="H431" s="596" t="s">
        <v>228</v>
      </c>
      <c r="I431" s="597"/>
      <c r="J431" s="612"/>
      <c r="K431" s="612"/>
      <c r="L431" s="260"/>
      <c r="M431" s="258"/>
      <c r="N431" s="612"/>
      <c r="O431" s="259"/>
      <c r="P431" s="260"/>
      <c r="Q431" s="258"/>
      <c r="R431" s="261"/>
      <c r="S431" s="259"/>
      <c r="T431" s="268"/>
      <c r="U431" s="268"/>
      <c r="V431" s="482"/>
      <c r="Z431" s="352"/>
    </row>
    <row r="432" spans="1:86" ht="48" customHeight="1" thickBot="1" x14ac:dyDescent="0.25">
      <c r="A432" s="463"/>
      <c r="B432" s="314"/>
      <c r="C432" s="267" t="s">
        <v>1767</v>
      </c>
      <c r="D432" s="1020"/>
      <c r="E432" s="1021"/>
      <c r="F432" s="1021"/>
      <c r="G432" s="1021"/>
      <c r="H432" s="1021"/>
      <c r="I432" s="1021"/>
      <c r="J432" s="1021"/>
      <c r="K432" s="1021"/>
      <c r="L432" s="1021"/>
      <c r="M432" s="1021"/>
      <c r="N432" s="1021"/>
      <c r="O432" s="1021"/>
      <c r="P432" s="1021"/>
      <c r="Q432" s="1021"/>
      <c r="R432" s="1021"/>
      <c r="S432" s="1021"/>
      <c r="T432" s="1021"/>
      <c r="U432" s="1021"/>
      <c r="V432" s="1022"/>
      <c r="Z432" s="352"/>
    </row>
    <row r="433" spans="1:86" ht="45" customHeight="1" x14ac:dyDescent="0.2">
      <c r="A433" s="485"/>
      <c r="B433" s="313" t="s">
        <v>330</v>
      </c>
      <c r="C433" s="164" t="s">
        <v>104</v>
      </c>
      <c r="D433" s="787"/>
      <c r="E433" s="788"/>
      <c r="F433" s="787"/>
      <c r="G433" s="788"/>
      <c r="H433" s="787"/>
      <c r="I433" s="788"/>
      <c r="J433" s="787"/>
      <c r="K433" s="788"/>
      <c r="L433" s="787"/>
      <c r="M433" s="788"/>
      <c r="N433" s="787"/>
      <c r="O433" s="788"/>
      <c r="P433" s="787"/>
      <c r="Q433" s="788"/>
      <c r="R433" s="787"/>
      <c r="S433" s="788"/>
      <c r="T433" s="120"/>
      <c r="U433" s="78">
        <f t="shared" ref="U433:U444" si="47">IF(OR(D433="s",F433="s",H433="s",J433="s",L433="s",N433="s",P433="s",R433="s"), 0, IF(OR(D433="a",F433="a",H433="a",J433="a",L433="a",N433="a",P433="a",R433="a"),V433,0))</f>
        <v>0</v>
      </c>
      <c r="V433" s="473">
        <f>IF(T433="na",0,5)</f>
        <v>5</v>
      </c>
      <c r="W433" s="93">
        <f>IF((COUNTIF(D433:S433,"a")+COUNTIF(D433:S433,"s"))&gt;0,IF((COUNTIF(D437:S441,"a")+COUNTIF(D437:S441,"s"))&gt;0,0,COUNTIF(D433:S433,"a")+COUNTIF(D433:S433,"s")+COUNTIF(T433,"na")),COUNTIF(D433:S433,"a")+COUNTIF(D433:S433,"s")+COUNTIF(T433,"na"))</f>
        <v>0</v>
      </c>
      <c r="X433" s="301"/>
      <c r="Z433" s="352" t="s">
        <v>1075</v>
      </c>
    </row>
    <row r="434" spans="1:86" ht="27.95" customHeight="1" x14ac:dyDescent="0.2">
      <c r="A434" s="485"/>
      <c r="B434" s="315" t="s">
        <v>331</v>
      </c>
      <c r="C434" s="158" t="s">
        <v>298</v>
      </c>
      <c r="D434" s="770"/>
      <c r="E434" s="771"/>
      <c r="F434" s="770"/>
      <c r="G434" s="771"/>
      <c r="H434" s="770"/>
      <c r="I434" s="771"/>
      <c r="J434" s="770"/>
      <c r="K434" s="771"/>
      <c r="L434" s="770"/>
      <c r="M434" s="771"/>
      <c r="N434" s="770"/>
      <c r="O434" s="771"/>
      <c r="P434" s="770"/>
      <c r="Q434" s="771"/>
      <c r="R434" s="770"/>
      <c r="S434" s="771"/>
      <c r="T434" s="121" t="str">
        <f>IF(T433="na","na","")</f>
        <v/>
      </c>
      <c r="U434" s="74">
        <f t="shared" si="47"/>
        <v>0</v>
      </c>
      <c r="V434" s="471">
        <f>IF(T434="na",0,5)</f>
        <v>5</v>
      </c>
      <c r="W434" s="93">
        <f>IF((COUNTIF(D434:S434,"a")+COUNTIF(D434:S434,"s"))&gt;0,IF((COUNTIF(D437:S441,"a")+COUNTIF(D437:S441,"s"))&gt;0,0,COUNTIF(D434:S434,"a")+COUNTIF(D434:S434,"s")+COUNTIF(T434,"na")),COUNTIF(D434:S434,"a")+COUNTIF(D434:S434,"s")+COUNTIF(T434,"na"))</f>
        <v>0</v>
      </c>
      <c r="X434" s="301"/>
      <c r="Z434" s="352" t="s">
        <v>1075</v>
      </c>
    </row>
    <row r="435" spans="1:86" ht="45" customHeight="1" x14ac:dyDescent="0.2">
      <c r="A435" s="485"/>
      <c r="B435" s="315" t="s">
        <v>1768</v>
      </c>
      <c r="C435" s="158" t="s">
        <v>1774</v>
      </c>
      <c r="D435" s="770"/>
      <c r="E435" s="771"/>
      <c r="F435" s="770"/>
      <c r="G435" s="771"/>
      <c r="H435" s="770"/>
      <c r="I435" s="771"/>
      <c r="J435" s="770"/>
      <c r="K435" s="771"/>
      <c r="L435" s="770"/>
      <c r="M435" s="771"/>
      <c r="N435" s="770"/>
      <c r="O435" s="771"/>
      <c r="P435" s="770"/>
      <c r="Q435" s="771"/>
      <c r="R435" s="770"/>
      <c r="S435" s="771"/>
      <c r="T435" s="121" t="str">
        <f>IF(T433="na","na","")</f>
        <v/>
      </c>
      <c r="U435" s="74">
        <f t="shared" si="47"/>
        <v>0</v>
      </c>
      <c r="V435" s="471">
        <f>IF(T435="na",0,10)</f>
        <v>10</v>
      </c>
      <c r="W435" s="93">
        <f>IF((COUNTIF(D435:S435,"a")+COUNTIF(D435:S435,"s"))&gt;0,IF((COUNTIF(D437:S441,"a")+COUNTIF(D437:S441,"s"))&gt;0,0,COUNTIF(D435:S435,"a")+COUNTIF(D435:S435,"s")+COUNTIF(T435,"na")),COUNTIF(D435:S435,"a")+COUNTIF(D435:S435,"s")+COUNTIF(T435,"na"))</f>
        <v>0</v>
      </c>
      <c r="X435" s="301"/>
      <c r="Z435" s="352"/>
    </row>
    <row r="436" spans="1:86" ht="48" customHeight="1" x14ac:dyDescent="0.2">
      <c r="A436" s="485"/>
      <c r="B436" s="315"/>
      <c r="C436" s="448" t="s">
        <v>1769</v>
      </c>
      <c r="D436" s="770"/>
      <c r="E436" s="796"/>
      <c r="F436" s="796"/>
      <c r="G436" s="796"/>
      <c r="H436" s="796"/>
      <c r="I436" s="796"/>
      <c r="J436" s="796"/>
      <c r="K436" s="796"/>
      <c r="L436" s="796"/>
      <c r="M436" s="796"/>
      <c r="N436" s="796"/>
      <c r="O436" s="796"/>
      <c r="P436" s="796"/>
      <c r="Q436" s="796"/>
      <c r="R436" s="796"/>
      <c r="S436" s="796"/>
      <c r="T436" s="796"/>
      <c r="U436" s="796"/>
      <c r="V436" s="771"/>
      <c r="Z436" s="352"/>
    </row>
    <row r="437" spans="1:86" ht="106.5" customHeight="1" x14ac:dyDescent="0.2">
      <c r="A437" s="485"/>
      <c r="B437" s="315" t="s">
        <v>1770</v>
      </c>
      <c r="C437" s="158" t="s">
        <v>1775</v>
      </c>
      <c r="D437" s="770"/>
      <c r="E437" s="771"/>
      <c r="F437" s="770"/>
      <c r="G437" s="771"/>
      <c r="H437" s="770"/>
      <c r="I437" s="771"/>
      <c r="J437" s="770"/>
      <c r="K437" s="771"/>
      <c r="L437" s="770"/>
      <c r="M437" s="771"/>
      <c r="N437" s="770"/>
      <c r="O437" s="771"/>
      <c r="P437" s="770"/>
      <c r="Q437" s="771"/>
      <c r="R437" s="770"/>
      <c r="S437" s="771"/>
      <c r="T437" s="120"/>
      <c r="U437" s="74">
        <f t="shared" ref="U437:U441" si="48">IF(OR(D437="s",F437="s",H437="s",J437="s",L437="s",N437="s",P437="s",R437="s"), 0, IF(OR(D437="a",F437="a",H437="a",J437="a",L437="a",N437="a",P437="a",R437="a"),V437,0))</f>
        <v>0</v>
      </c>
      <c r="V437" s="471">
        <f>IF(T437="na",0,10)</f>
        <v>10</v>
      </c>
      <c r="W437" s="93">
        <f>IF((COUNTIF(D437:S437,"a")+COUNTIF(D437:S437,"s"))&gt;0,IF((COUNTIF(D433:S435,"a")+COUNTIF(D433:S435,"s"))&gt;0,0,COUNTIF(D437:S437,"a")+COUNTIF(D437:S437,"s")+COUNTIF(T437,"na")),COUNTIF(D437:S437,"a")+COUNTIF(D437:S437,"s")+COUNTIF(T437,"na"))</f>
        <v>0</v>
      </c>
      <c r="X437" s="301"/>
      <c r="Z437" s="352"/>
    </row>
    <row r="438" spans="1:86" ht="88.5" customHeight="1" x14ac:dyDescent="0.2">
      <c r="A438" s="485"/>
      <c r="B438" s="315" t="s">
        <v>1771</v>
      </c>
      <c r="C438" s="158" t="s">
        <v>1776</v>
      </c>
      <c r="D438" s="770"/>
      <c r="E438" s="771"/>
      <c r="F438" s="770"/>
      <c r="G438" s="771"/>
      <c r="H438" s="770"/>
      <c r="I438" s="771"/>
      <c r="J438" s="770"/>
      <c r="K438" s="771"/>
      <c r="L438" s="770"/>
      <c r="M438" s="771"/>
      <c r="N438" s="770"/>
      <c r="O438" s="771"/>
      <c r="P438" s="770"/>
      <c r="Q438" s="771"/>
      <c r="R438" s="770"/>
      <c r="S438" s="771"/>
      <c r="T438" s="564"/>
      <c r="U438" s="74">
        <f t="shared" si="48"/>
        <v>0</v>
      </c>
      <c r="V438" s="471">
        <f>IF(T437="na",0,5)</f>
        <v>5</v>
      </c>
      <c r="W438" s="93">
        <f>IF((COUNTIF(D438:S438,"a")+COUNTIF(D438:S438,"s"))&gt;0,IF((COUNTIF(D433:S435,"a")+COUNTIF(D433:S435,"s"))&gt;0,0,COUNTIF(D438:S438,"a")+COUNTIF(D438:S438,"s")+COUNTIF(T437,"na")),COUNTIF(D438:S438,"a")+COUNTIF(D438:S438,"s")+COUNTIF(T437,"na"))</f>
        <v>0</v>
      </c>
      <c r="X438" s="301"/>
      <c r="Z438" s="352"/>
    </row>
    <row r="439" spans="1:86" ht="45" customHeight="1" x14ac:dyDescent="0.2">
      <c r="A439" s="485"/>
      <c r="B439" s="315" t="s">
        <v>1777</v>
      </c>
      <c r="C439" s="158" t="s">
        <v>1778</v>
      </c>
      <c r="D439" s="770"/>
      <c r="E439" s="771"/>
      <c r="F439" s="770"/>
      <c r="G439" s="771"/>
      <c r="H439" s="770"/>
      <c r="I439" s="771"/>
      <c r="J439" s="770"/>
      <c r="K439" s="771"/>
      <c r="L439" s="770"/>
      <c r="M439" s="771"/>
      <c r="N439" s="770"/>
      <c r="O439" s="771"/>
      <c r="P439" s="770"/>
      <c r="Q439" s="771"/>
      <c r="R439" s="770"/>
      <c r="S439" s="771"/>
      <c r="T439" s="120"/>
      <c r="U439" s="74">
        <f t="shared" si="48"/>
        <v>0</v>
      </c>
      <c r="V439" s="471">
        <f>IF(OR(T437="na",T439="na"),0,10)</f>
        <v>10</v>
      </c>
      <c r="W439" s="93">
        <f>IF((COUNTIF(D439:S439,"a")+COUNTIF(D439:S439,"s"))&gt;0,IF((COUNTIF(D433:S435,"a")+COUNTIF(D433:S435,"s"))&gt;0,0,COUNTIF(D439:S439,"a")+COUNTIF(D439:S439,"s")+COUNTIF(T439,"na")+COUNTIF(T437,"na")),COUNTIF(D439:S439,"a")+COUNTIF(D439:S439,"s")+COUNTIF(T439,"na")+COUNTIF(T437,"na"))</f>
        <v>0</v>
      </c>
      <c r="X439" s="301"/>
      <c r="Z439" s="352" t="s">
        <v>1075</v>
      </c>
    </row>
    <row r="440" spans="1:86" ht="45" customHeight="1" x14ac:dyDescent="0.2">
      <c r="A440" s="485"/>
      <c r="B440" s="315" t="s">
        <v>1772</v>
      </c>
      <c r="C440" s="158" t="s">
        <v>1779</v>
      </c>
      <c r="D440" s="770"/>
      <c r="E440" s="771"/>
      <c r="F440" s="770"/>
      <c r="G440" s="771"/>
      <c r="H440" s="770"/>
      <c r="I440" s="771"/>
      <c r="J440" s="770"/>
      <c r="K440" s="771"/>
      <c r="L440" s="770"/>
      <c r="M440" s="771"/>
      <c r="N440" s="770"/>
      <c r="O440" s="771"/>
      <c r="P440" s="770"/>
      <c r="Q440" s="771"/>
      <c r="R440" s="770"/>
      <c r="S440" s="771"/>
      <c r="T440" s="564"/>
      <c r="U440" s="74">
        <f t="shared" si="48"/>
        <v>0</v>
      </c>
      <c r="V440" s="471">
        <f>IF(T437="na",0,10)</f>
        <v>10</v>
      </c>
      <c r="W440" s="93">
        <f>IF((COUNTIF(D440:S440,"a")+COUNTIF(D440:S440,"s"))&gt;0,IF((COUNTIF(D433:S435,"a")+COUNTIF(D433:S435,"s"))&gt;0,0,COUNTIF(D440:S440,"a")+COUNTIF(D440:S440,"s")+COUNTIF(T437,"na")),COUNTIF(D440:S440,"a")+COUNTIF(D440:S440,"s")+COUNTIF(T437,"na"))</f>
        <v>0</v>
      </c>
      <c r="X440" s="301"/>
      <c r="Z440" s="352" t="s">
        <v>1075</v>
      </c>
    </row>
    <row r="441" spans="1:86" ht="27.95" customHeight="1" x14ac:dyDescent="0.2">
      <c r="A441" s="485"/>
      <c r="B441" s="315" t="s">
        <v>1773</v>
      </c>
      <c r="C441" s="158" t="s">
        <v>1780</v>
      </c>
      <c r="D441" s="770"/>
      <c r="E441" s="771"/>
      <c r="F441" s="770"/>
      <c r="G441" s="771"/>
      <c r="H441" s="770"/>
      <c r="I441" s="771"/>
      <c r="J441" s="770"/>
      <c r="K441" s="771"/>
      <c r="L441" s="770"/>
      <c r="M441" s="771"/>
      <c r="N441" s="770"/>
      <c r="O441" s="771"/>
      <c r="P441" s="770"/>
      <c r="Q441" s="771"/>
      <c r="R441" s="770"/>
      <c r="S441" s="771"/>
      <c r="T441" s="564"/>
      <c r="U441" s="74">
        <f t="shared" si="48"/>
        <v>0</v>
      </c>
      <c r="V441" s="471">
        <f>IF(T437="na",0,10)</f>
        <v>10</v>
      </c>
      <c r="W441" s="93">
        <f>IF((COUNTIF(D441:S441,"a")+COUNTIF(D441:S441,"s"))&gt;0,IF((COUNTIF(D433:S435,"a")+COUNTIF(D433:S435,"s"))&gt;0,0,COUNTIF(D441:S441,"a")+COUNTIF(D441:S441,"s")+COUNTIF(T437,"na")),COUNTIF(D441:S441,"a")+COUNTIF(D441:S441,"s")+COUNTIF(T437,"na"))</f>
        <v>0</v>
      </c>
      <c r="X441" s="301"/>
      <c r="Z441" s="352" t="s">
        <v>1075</v>
      </c>
    </row>
    <row r="442" spans="1:86" ht="30" customHeight="1" x14ac:dyDescent="0.2">
      <c r="A442" s="485"/>
      <c r="B442" s="315"/>
      <c r="C442" s="448" t="s">
        <v>1781</v>
      </c>
      <c r="D442" s="770"/>
      <c r="E442" s="796"/>
      <c r="F442" s="796"/>
      <c r="G442" s="796"/>
      <c r="H442" s="796"/>
      <c r="I442" s="796"/>
      <c r="J442" s="796"/>
      <c r="K442" s="796"/>
      <c r="L442" s="796"/>
      <c r="M442" s="796"/>
      <c r="N442" s="796"/>
      <c r="O442" s="796"/>
      <c r="P442" s="796"/>
      <c r="Q442" s="796"/>
      <c r="R442" s="796"/>
      <c r="S442" s="796"/>
      <c r="T442" s="796"/>
      <c r="U442" s="796"/>
      <c r="V442" s="771"/>
      <c r="Z442" s="352"/>
    </row>
    <row r="443" spans="1:86" ht="27.95" customHeight="1" x14ac:dyDescent="0.2">
      <c r="A443" s="485"/>
      <c r="B443" s="315" t="s">
        <v>415</v>
      </c>
      <c r="C443" s="158" t="s">
        <v>915</v>
      </c>
      <c r="D443" s="770"/>
      <c r="E443" s="771"/>
      <c r="F443" s="770"/>
      <c r="G443" s="771"/>
      <c r="H443" s="770"/>
      <c r="I443" s="771"/>
      <c r="J443" s="770"/>
      <c r="K443" s="771"/>
      <c r="L443" s="770"/>
      <c r="M443" s="771"/>
      <c r="N443" s="770"/>
      <c r="O443" s="771"/>
      <c r="P443" s="770"/>
      <c r="Q443" s="771"/>
      <c r="R443" s="770"/>
      <c r="S443" s="771"/>
      <c r="T443" s="120"/>
      <c r="U443" s="74">
        <f t="shared" si="47"/>
        <v>0</v>
      </c>
      <c r="V443" s="471">
        <f>IF(T443="na",0,10)</f>
        <v>10</v>
      </c>
      <c r="W443" s="93">
        <f>COUNTIF(D443:S443,"a")+COUNTIF(D443:S443,"s")+COUNTIF(T443,"na")</f>
        <v>0</v>
      </c>
      <c r="X443" s="301"/>
      <c r="Z443" s="352" t="s">
        <v>1075</v>
      </c>
    </row>
    <row r="444" spans="1:86" ht="45" customHeight="1" thickBot="1" x14ac:dyDescent="0.25">
      <c r="A444" s="485"/>
      <c r="B444" s="315" t="s">
        <v>416</v>
      </c>
      <c r="C444" s="158" t="s">
        <v>807</v>
      </c>
      <c r="D444" s="770"/>
      <c r="E444" s="771"/>
      <c r="F444" s="770"/>
      <c r="G444" s="771"/>
      <c r="H444" s="770"/>
      <c r="I444" s="771"/>
      <c r="J444" s="770"/>
      <c r="K444" s="771"/>
      <c r="L444" s="770"/>
      <c r="M444" s="771"/>
      <c r="N444" s="770"/>
      <c r="O444" s="771"/>
      <c r="P444" s="770"/>
      <c r="Q444" s="771"/>
      <c r="R444" s="770"/>
      <c r="S444" s="771"/>
      <c r="T444" s="121" t="str">
        <f>IF(T443="na", "na", "")</f>
        <v/>
      </c>
      <c r="U444" s="74">
        <f t="shared" si="47"/>
        <v>0</v>
      </c>
      <c r="V444" s="471">
        <f>IF(T444="na",0,10)</f>
        <v>10</v>
      </c>
      <c r="W444" s="93">
        <f>COUNTIF(D444:S444,"a")+COUNTIF(D444:S444,"s")+COUNTIF(T444,"na")</f>
        <v>0</v>
      </c>
      <c r="X444" s="301"/>
      <c r="Z444" s="352" t="s">
        <v>1075</v>
      </c>
    </row>
    <row r="445" spans="1:86" s="393" customFormat="1" ht="21" customHeight="1" thickTop="1" thickBot="1" x14ac:dyDescent="0.25">
      <c r="A445" s="485"/>
      <c r="B445" s="111"/>
      <c r="C445" s="155"/>
      <c r="D445" s="782" t="s">
        <v>229</v>
      </c>
      <c r="E445" s="783"/>
      <c r="F445" s="783"/>
      <c r="G445" s="783"/>
      <c r="H445" s="783"/>
      <c r="I445" s="783"/>
      <c r="J445" s="783"/>
      <c r="K445" s="783"/>
      <c r="L445" s="783"/>
      <c r="M445" s="783"/>
      <c r="N445" s="783"/>
      <c r="O445" s="783"/>
      <c r="P445" s="783"/>
      <c r="Q445" s="783"/>
      <c r="R445" s="783"/>
      <c r="S445" s="783"/>
      <c r="T445" s="784"/>
      <c r="U445" s="3">
        <f>SUM(U433:U444)</f>
        <v>0</v>
      </c>
      <c r="V445" s="472">
        <f>SUM(V433:V444)</f>
        <v>85</v>
      </c>
      <c r="W445" s="300"/>
      <c r="X445" s="297"/>
      <c r="Y445" s="30"/>
      <c r="Z445" s="352"/>
      <c r="AA445" s="30"/>
      <c r="AB445" s="30"/>
      <c r="AC445" s="30"/>
      <c r="AD445" s="30"/>
      <c r="AE445" s="30"/>
      <c r="AF445" s="30"/>
      <c r="AG445" s="30"/>
      <c r="AH445" s="30"/>
      <c r="AI445" s="30"/>
      <c r="AJ445" s="30"/>
      <c r="AK445" s="30"/>
      <c r="AL445" s="30"/>
      <c r="AM445" s="30"/>
      <c r="AN445" s="30"/>
      <c r="AO445" s="30"/>
      <c r="AP445" s="30"/>
      <c r="AQ445" s="30"/>
      <c r="AR445" s="30"/>
      <c r="AS445" s="30"/>
      <c r="AT445" s="30"/>
      <c r="AU445" s="392"/>
      <c r="AV445" s="392"/>
      <c r="AW445" s="392"/>
      <c r="AX445" s="392"/>
      <c r="AY445" s="392"/>
      <c r="AZ445" s="392"/>
      <c r="BA445" s="392"/>
      <c r="BB445" s="392"/>
      <c r="BC445" s="392"/>
      <c r="BD445" s="392"/>
      <c r="BE445" s="392"/>
      <c r="BF445" s="392"/>
      <c r="BG445" s="392"/>
      <c r="BH445" s="392"/>
      <c r="BI445" s="392"/>
      <c r="BJ445" s="392"/>
      <c r="BK445" s="392"/>
      <c r="BL445" s="392"/>
      <c r="BM445" s="392"/>
      <c r="BN445" s="392"/>
      <c r="BO445" s="392"/>
      <c r="BP445" s="392"/>
      <c r="BQ445" s="392"/>
      <c r="BR445" s="392"/>
      <c r="BS445" s="392"/>
      <c r="BT445" s="392"/>
      <c r="BU445" s="392"/>
      <c r="BV445" s="392"/>
      <c r="BW445" s="392"/>
      <c r="BX445" s="392"/>
      <c r="BY445" s="392"/>
      <c r="BZ445" s="392"/>
      <c r="CA445" s="392"/>
      <c r="CB445" s="392"/>
      <c r="CC445" s="392"/>
      <c r="CD445" s="392"/>
      <c r="CE445" s="392"/>
      <c r="CF445" s="392"/>
      <c r="CG445" s="392"/>
      <c r="CH445" s="392"/>
    </row>
    <row r="446" spans="1:86" ht="21" customHeight="1" thickBot="1" x14ac:dyDescent="0.25">
      <c r="A446" s="485"/>
      <c r="B446" s="161"/>
      <c r="C446" s="423"/>
      <c r="D446" s="971"/>
      <c r="E446" s="786"/>
      <c r="F446" s="850">
        <f>IF(AND(T433="na",T437="na",T443="na"),0,IF(AND(T433="na",T439="na"),30,IF(T433="na",40,IF(T437="na",30,50))))</f>
        <v>50</v>
      </c>
      <c r="G446" s="792"/>
      <c r="H446" s="792"/>
      <c r="I446" s="792"/>
      <c r="J446" s="792"/>
      <c r="K446" s="792"/>
      <c r="L446" s="792"/>
      <c r="M446" s="792"/>
      <c r="N446" s="792"/>
      <c r="O446" s="792"/>
      <c r="P446" s="792"/>
      <c r="Q446" s="792"/>
      <c r="R446" s="792"/>
      <c r="S446" s="792"/>
      <c r="T446" s="792"/>
      <c r="U446" s="792"/>
      <c r="V446" s="793"/>
      <c r="Z446" s="352"/>
    </row>
    <row r="447" spans="1:86" ht="30" customHeight="1" thickBot="1" x14ac:dyDescent="0.25">
      <c r="A447" s="485"/>
      <c r="B447" s="325" t="s">
        <v>897</v>
      </c>
      <c r="C447" s="594" t="s">
        <v>898</v>
      </c>
      <c r="D447" s="29"/>
      <c r="E447" s="31"/>
      <c r="F447" s="32"/>
      <c r="G447" s="33"/>
      <c r="H447" s="29"/>
      <c r="I447" s="31"/>
      <c r="J447" s="32"/>
      <c r="K447" s="39"/>
      <c r="L447" s="27" t="s">
        <v>228</v>
      </c>
      <c r="M447" s="31"/>
      <c r="N447" s="32"/>
      <c r="O447" s="33"/>
      <c r="P447" s="29"/>
      <c r="Q447" s="31"/>
      <c r="R447" s="32"/>
      <c r="S447" s="33"/>
      <c r="T447" s="34"/>
      <c r="U447" s="50"/>
      <c r="V447" s="476"/>
      <c r="Z447" s="352"/>
      <c r="AB447" s="571"/>
      <c r="AC447" s="571"/>
      <c r="AD447" s="571"/>
    </row>
    <row r="448" spans="1:86" ht="27.95" customHeight="1" x14ac:dyDescent="0.2">
      <c r="A448" s="485"/>
      <c r="B448" s="322" t="s">
        <v>899</v>
      </c>
      <c r="C448" s="281" t="s">
        <v>1519</v>
      </c>
      <c r="D448" s="770"/>
      <c r="E448" s="771"/>
      <c r="F448" s="770"/>
      <c r="G448" s="771"/>
      <c r="H448" s="770"/>
      <c r="I448" s="771"/>
      <c r="J448" s="770"/>
      <c r="K448" s="771"/>
      <c r="L448" s="770"/>
      <c r="M448" s="771"/>
      <c r="N448" s="770"/>
      <c r="O448" s="771"/>
      <c r="P448" s="770"/>
      <c r="Q448" s="771"/>
      <c r="R448" s="770"/>
      <c r="S448" s="771"/>
      <c r="T448" s="89"/>
      <c r="U448" s="74">
        <f>IF(OR(D448="s",F448="s",H448="s",J448="s",L448="s",N448="s",P448="s",R448="s"), 0, IF(OR(D448="a",F448="a",H448="a",J448="a",L448="a",N448="a",P448="a",R448="a"),V448,0))</f>
        <v>0</v>
      </c>
      <c r="V448" s="471">
        <v>15</v>
      </c>
      <c r="W448" s="93">
        <f>COUNTIF(D448:S448,"a")+COUNTIF(D448:S448,"s")</f>
        <v>0</v>
      </c>
      <c r="X448" s="301"/>
      <c r="Z448" s="352"/>
      <c r="AB448" s="571"/>
      <c r="AC448" s="571"/>
      <c r="AD448" s="571"/>
    </row>
    <row r="449" spans="1:86" ht="27.95" customHeight="1" x14ac:dyDescent="0.2">
      <c r="A449" s="485"/>
      <c r="B449" s="399" t="s">
        <v>900</v>
      </c>
      <c r="C449" s="281" t="s">
        <v>1648</v>
      </c>
      <c r="D449" s="797"/>
      <c r="E449" s="798"/>
      <c r="F449" s="797"/>
      <c r="G449" s="798"/>
      <c r="H449" s="797"/>
      <c r="I449" s="798"/>
      <c r="J449" s="797"/>
      <c r="K449" s="798"/>
      <c r="L449" s="797"/>
      <c r="M449" s="798"/>
      <c r="N449" s="797"/>
      <c r="O449" s="798"/>
      <c r="P449" s="797"/>
      <c r="Q449" s="798"/>
      <c r="R449" s="797"/>
      <c r="S449" s="798"/>
      <c r="T449" s="89"/>
      <c r="U449" s="74">
        <f>IF(OR(D449="s",F449="s",H449="s",J449="s",L449="s",N449="s",P449="s",R449="s"), 0, IF(OR(D449="a",F449="a",H449="a",J449="a",L449="a",N449="a",P449="a",R449="a"),V449,0))</f>
        <v>0</v>
      </c>
      <c r="V449" s="474">
        <v>5</v>
      </c>
      <c r="W449" s="93">
        <f>COUNTIF(D449:S449,"a")+COUNTIF(D449:S449,"s")</f>
        <v>0</v>
      </c>
      <c r="X449" s="301"/>
      <c r="Z449" s="352"/>
      <c r="AB449" s="571"/>
      <c r="AC449" s="571"/>
      <c r="AD449" s="571"/>
    </row>
    <row r="450" spans="1:86" ht="27.95" customHeight="1" x14ac:dyDescent="0.2">
      <c r="A450" s="485"/>
      <c r="B450" s="322" t="s">
        <v>901</v>
      </c>
      <c r="C450" s="281" t="s">
        <v>1520</v>
      </c>
      <c r="D450" s="770"/>
      <c r="E450" s="771"/>
      <c r="F450" s="770"/>
      <c r="G450" s="771"/>
      <c r="H450" s="770"/>
      <c r="I450" s="771"/>
      <c r="J450" s="770"/>
      <c r="K450" s="771"/>
      <c r="L450" s="770"/>
      <c r="M450" s="771"/>
      <c r="N450" s="770"/>
      <c r="O450" s="771"/>
      <c r="P450" s="770"/>
      <c r="Q450" s="771"/>
      <c r="R450" s="770"/>
      <c r="S450" s="771"/>
      <c r="T450" s="89"/>
      <c r="U450" s="74">
        <f>IF(OR(D450="s",F450="s",H450="s",J450="s",L450="s",N450="s",P450="s",R450="s"), 0, IF(OR(D450="a",F450="a",H450="a",J450="a",L450="a",N450="a",P450="a",R450="a"),V450,0))</f>
        <v>0</v>
      </c>
      <c r="V450" s="471">
        <v>5</v>
      </c>
      <c r="W450" s="93">
        <f>COUNTIF(D450:S450,"a")+COUNTIF(D450:S450,"s")</f>
        <v>0</v>
      </c>
      <c r="X450" s="301"/>
      <c r="Z450" s="352"/>
      <c r="AB450" s="571"/>
      <c r="AC450" s="571"/>
      <c r="AD450" s="571"/>
    </row>
    <row r="451" spans="1:86" ht="41.25" thickBot="1" x14ac:dyDescent="0.25">
      <c r="A451" s="485"/>
      <c r="B451" s="322" t="s">
        <v>902</v>
      </c>
      <c r="C451" s="281" t="s">
        <v>903</v>
      </c>
      <c r="D451" s="797"/>
      <c r="E451" s="798"/>
      <c r="F451" s="797"/>
      <c r="G451" s="798"/>
      <c r="H451" s="797"/>
      <c r="I451" s="798"/>
      <c r="J451" s="797"/>
      <c r="K451" s="798"/>
      <c r="L451" s="797"/>
      <c r="M451" s="798"/>
      <c r="N451" s="797"/>
      <c r="O451" s="798"/>
      <c r="P451" s="797"/>
      <c r="Q451" s="798"/>
      <c r="R451" s="797"/>
      <c r="S451" s="798"/>
      <c r="T451" s="89"/>
      <c r="U451" s="74">
        <f>IF(OR(D451="s",F451="s",H451="s",J451="s",L451="s",N451="s",P451="s",R451="s"), 0, IF(OR(D451="a",F451="a",H451="a",J451="a",L451="a",N451="a",P451="a",R451="a"),V451,0))</f>
        <v>0</v>
      </c>
      <c r="V451" s="474">
        <v>5</v>
      </c>
      <c r="W451" s="93">
        <f>COUNTIF(D451:S451,"a")+COUNTIF(D451:S451,"s")</f>
        <v>0</v>
      </c>
      <c r="X451" s="301"/>
      <c r="Z451" s="352" t="s">
        <v>1075</v>
      </c>
      <c r="AB451" s="571"/>
      <c r="AC451" s="571"/>
      <c r="AD451" s="571"/>
    </row>
    <row r="452" spans="1:86" ht="21" customHeight="1" thickTop="1" thickBot="1" x14ac:dyDescent="0.25">
      <c r="A452" s="485"/>
      <c r="B452" s="88"/>
      <c r="C452" s="186"/>
      <c r="D452" s="782" t="s">
        <v>229</v>
      </c>
      <c r="E452" s="783"/>
      <c r="F452" s="783"/>
      <c r="G452" s="783"/>
      <c r="H452" s="783"/>
      <c r="I452" s="783"/>
      <c r="J452" s="783"/>
      <c r="K452" s="783"/>
      <c r="L452" s="783"/>
      <c r="M452" s="783"/>
      <c r="N452" s="783"/>
      <c r="O452" s="783"/>
      <c r="P452" s="783"/>
      <c r="Q452" s="783"/>
      <c r="R452" s="783"/>
      <c r="S452" s="783"/>
      <c r="T452" s="784"/>
      <c r="U452" s="3">
        <f>SUM(U448:U451)</f>
        <v>0</v>
      </c>
      <c r="V452" s="472">
        <f>SUM(V448:V451)</f>
        <v>30</v>
      </c>
      <c r="X452" s="296"/>
      <c r="Z452" s="352"/>
      <c r="AB452" s="571"/>
      <c r="AC452" s="571"/>
      <c r="AD452" s="571"/>
    </row>
    <row r="453" spans="1:86" ht="21" customHeight="1" thickBot="1" x14ac:dyDescent="0.25">
      <c r="A453" s="464"/>
      <c r="B453" s="511"/>
      <c r="C453" s="454"/>
      <c r="D453" s="971"/>
      <c r="E453" s="786"/>
      <c r="F453" s="1070">
        <v>5</v>
      </c>
      <c r="G453" s="792"/>
      <c r="H453" s="792"/>
      <c r="I453" s="792"/>
      <c r="J453" s="792"/>
      <c r="K453" s="792"/>
      <c r="L453" s="792"/>
      <c r="M453" s="792"/>
      <c r="N453" s="792"/>
      <c r="O453" s="792"/>
      <c r="P453" s="792"/>
      <c r="Q453" s="792"/>
      <c r="R453" s="792"/>
      <c r="S453" s="792"/>
      <c r="T453" s="792"/>
      <c r="U453" s="792"/>
      <c r="V453" s="793"/>
      <c r="Z453" s="352"/>
      <c r="AB453" s="571"/>
      <c r="AC453" s="571"/>
      <c r="AD453" s="571"/>
    </row>
    <row r="454" spans="1:86" ht="30" customHeight="1" thickBot="1" x14ac:dyDescent="0.25">
      <c r="A454" s="463"/>
      <c r="B454" s="319" t="s">
        <v>904</v>
      </c>
      <c r="C454" s="254" t="s">
        <v>1734</v>
      </c>
      <c r="D454" s="596"/>
      <c r="E454" s="258"/>
      <c r="F454" s="261"/>
      <c r="G454" s="110"/>
      <c r="H454" s="596"/>
      <c r="I454" s="597"/>
      <c r="J454" s="396"/>
      <c r="K454" s="110"/>
      <c r="L454" s="596" t="s">
        <v>228</v>
      </c>
      <c r="M454" s="597"/>
      <c r="N454" s="396"/>
      <c r="O454" s="110"/>
      <c r="P454" s="596"/>
      <c r="Q454" s="597"/>
      <c r="R454" s="261"/>
      <c r="S454" s="259"/>
      <c r="T454" s="419"/>
      <c r="U454" s="422"/>
      <c r="V454" s="478"/>
      <c r="X454" s="379"/>
      <c r="Y454" s="378"/>
      <c r="Z454" s="352"/>
      <c r="CB454" s="5"/>
      <c r="CC454" s="5"/>
      <c r="CD454" s="5"/>
      <c r="CE454" s="5"/>
      <c r="CF454" s="5"/>
      <c r="CG454" s="5"/>
      <c r="CH454" s="5"/>
    </row>
    <row r="455" spans="1:86" s="87" customFormat="1" ht="40.5" x14ac:dyDescent="0.2">
      <c r="A455" s="485"/>
      <c r="B455" s="312" t="s">
        <v>905</v>
      </c>
      <c r="C455" s="279" t="s">
        <v>1736</v>
      </c>
      <c r="D455" s="794"/>
      <c r="E455" s="795"/>
      <c r="F455" s="794"/>
      <c r="G455" s="795"/>
      <c r="H455" s="794"/>
      <c r="I455" s="795"/>
      <c r="J455" s="794"/>
      <c r="K455" s="795"/>
      <c r="L455" s="794"/>
      <c r="M455" s="795"/>
      <c r="N455" s="794"/>
      <c r="O455" s="795"/>
      <c r="P455" s="794"/>
      <c r="Q455" s="795"/>
      <c r="R455" s="794"/>
      <c r="S455" s="795"/>
      <c r="T455" s="89"/>
      <c r="U455" s="77">
        <f>IF(OR(D455="s",F455="s",H455="s",J455="s",L455="s",N455="s",P455="s",R455="s"), 0, IF(OR(D455="a",F455="a",H455="a",J455="a",L455="a",N455="a",P455="a",R455="a"),V455,0))</f>
        <v>0</v>
      </c>
      <c r="V455" s="473">
        <v>10</v>
      </c>
      <c r="W455" s="93">
        <f>COUNTIF(D455:S455,"a")+COUNTIF(D455:S455,"s")</f>
        <v>0</v>
      </c>
      <c r="X455" s="301"/>
      <c r="Y455" s="30"/>
      <c r="Z455" s="352" t="s">
        <v>1075</v>
      </c>
      <c r="AA455" s="30"/>
      <c r="AB455" s="571"/>
      <c r="AC455" s="571"/>
      <c r="AD455" s="571"/>
      <c r="AE455" s="30"/>
      <c r="AF455" s="30"/>
      <c r="AG455" s="30"/>
      <c r="AH455" s="30"/>
      <c r="AI455" s="30"/>
      <c r="AJ455" s="30"/>
      <c r="AK455" s="30"/>
      <c r="AL455" s="30"/>
      <c r="AM455" s="30"/>
      <c r="AN455" s="30"/>
      <c r="AO455" s="30"/>
      <c r="AP455" s="30"/>
      <c r="AQ455" s="30"/>
      <c r="AR455" s="30"/>
      <c r="AS455" s="30"/>
      <c r="AT455" s="30"/>
      <c r="AU455" s="360"/>
      <c r="AV455" s="360"/>
      <c r="AW455" s="360"/>
      <c r="AX455" s="360"/>
      <c r="AY455" s="360"/>
      <c r="AZ455" s="360"/>
      <c r="BA455" s="360"/>
      <c r="BB455" s="360"/>
      <c r="BC455" s="360"/>
      <c r="BD455" s="360"/>
      <c r="BE455" s="360"/>
      <c r="BF455" s="360"/>
      <c r="BG455" s="360"/>
      <c r="BH455" s="360"/>
      <c r="BI455" s="360"/>
      <c r="BJ455" s="360"/>
      <c r="BK455" s="360"/>
      <c r="BL455" s="360"/>
      <c r="BM455" s="360"/>
      <c r="BN455" s="360"/>
      <c r="BO455" s="360"/>
      <c r="BP455" s="360"/>
      <c r="BQ455" s="360"/>
      <c r="BR455" s="360"/>
      <c r="BS455" s="360"/>
      <c r="BT455" s="360"/>
      <c r="BU455" s="360"/>
      <c r="BV455" s="360"/>
      <c r="BW455" s="360"/>
      <c r="BX455" s="360"/>
      <c r="BY455" s="360"/>
      <c r="BZ455" s="360"/>
      <c r="CA455" s="360"/>
      <c r="CB455" s="360"/>
      <c r="CC455" s="360"/>
      <c r="CD455" s="360"/>
      <c r="CE455" s="360"/>
      <c r="CF455" s="360"/>
      <c r="CG455" s="360"/>
      <c r="CH455" s="360"/>
    </row>
    <row r="456" spans="1:86" ht="40.5" x14ac:dyDescent="0.2">
      <c r="A456" s="485"/>
      <c r="B456" s="322" t="s">
        <v>906</v>
      </c>
      <c r="C456" s="286" t="s">
        <v>271</v>
      </c>
      <c r="D456" s="770"/>
      <c r="E456" s="771"/>
      <c r="F456" s="770"/>
      <c r="G456" s="771"/>
      <c r="H456" s="770"/>
      <c r="I456" s="771"/>
      <c r="J456" s="770"/>
      <c r="K456" s="771"/>
      <c r="L456" s="770"/>
      <c r="M456" s="771"/>
      <c r="N456" s="770"/>
      <c r="O456" s="771"/>
      <c r="P456" s="770"/>
      <c r="Q456" s="771"/>
      <c r="R456" s="770"/>
      <c r="S456" s="771"/>
      <c r="T456" s="89"/>
      <c r="U456" s="74">
        <f>IF(OR(D456="s",F456="s",H456="s",J456="s",L456="s",N456="s",P456="s",R456="s"), 0, IF(OR(D456="a",F456="a",H456="a",J456="a",L456="a",N456="a",P456="a",R456="a"),V456,0))</f>
        <v>0</v>
      </c>
      <c r="V456" s="471">
        <v>40</v>
      </c>
      <c r="W456" s="93">
        <f>COUNTIF(D456:S456,"a")+COUNTIF(D456:S456,"s")</f>
        <v>0</v>
      </c>
      <c r="X456" s="301"/>
      <c r="Z456" s="352"/>
      <c r="AB456" s="571"/>
      <c r="AC456" s="571"/>
      <c r="AD456" s="571"/>
    </row>
    <row r="457" spans="1:86" ht="22.5" x14ac:dyDescent="0.2">
      <c r="A457" s="485"/>
      <c r="B457" s="322" t="s">
        <v>907</v>
      </c>
      <c r="C457" s="281" t="s">
        <v>272</v>
      </c>
      <c r="D457" s="797"/>
      <c r="E457" s="798"/>
      <c r="F457" s="797"/>
      <c r="G457" s="798"/>
      <c r="H457" s="797"/>
      <c r="I457" s="798"/>
      <c r="J457" s="797"/>
      <c r="K457" s="798"/>
      <c r="L457" s="797"/>
      <c r="M457" s="798"/>
      <c r="N457" s="797"/>
      <c r="O457" s="798"/>
      <c r="P457" s="797"/>
      <c r="Q457" s="798"/>
      <c r="R457" s="797"/>
      <c r="S457" s="798"/>
      <c r="T457" s="89"/>
      <c r="U457" s="74">
        <f>IF(OR(D457="s",F457="s",H457="s",J457="s",L457="s",N457="s",P457="s",R457="s"), 0, IF(OR(D457="a",F457="a",H457="a",J457="a",L457="a",N457="a",P457="a",R457="a"),V457,0))</f>
        <v>0</v>
      </c>
      <c r="V457" s="474">
        <v>20</v>
      </c>
      <c r="W457" s="93">
        <f>COUNTIF(D457:S457,"a")+COUNTIF(D457:S457,"s")</f>
        <v>0</v>
      </c>
      <c r="X457" s="301"/>
      <c r="Z457" s="352" t="s">
        <v>1075</v>
      </c>
      <c r="AB457" s="571"/>
      <c r="AC457" s="571"/>
      <c r="AD457" s="571"/>
    </row>
    <row r="458" spans="1:86" ht="45" customHeight="1" thickBot="1" x14ac:dyDescent="0.25">
      <c r="A458" s="485"/>
      <c r="B458" s="322" t="s">
        <v>1735</v>
      </c>
      <c r="C458" s="281" t="s">
        <v>1737</v>
      </c>
      <c r="D458" s="797"/>
      <c r="E458" s="798"/>
      <c r="F458" s="797"/>
      <c r="G458" s="798"/>
      <c r="H458" s="797"/>
      <c r="I458" s="798"/>
      <c r="J458" s="797"/>
      <c r="K458" s="798"/>
      <c r="L458" s="797"/>
      <c r="M458" s="798"/>
      <c r="N458" s="797"/>
      <c r="O458" s="798"/>
      <c r="P458" s="797"/>
      <c r="Q458" s="798"/>
      <c r="R458" s="797"/>
      <c r="S458" s="798"/>
      <c r="T458" s="89"/>
      <c r="U458" s="74">
        <f>IF(OR(D458="s",F458="s",H458="s",J458="s",L458="s",N458="s",P458="s",R458="s"), 0, IF(OR(D458="a",F458="a",H458="a",J458="a",L458="a",N458="a",P458="a",R458="a"),V458,0))</f>
        <v>0</v>
      </c>
      <c r="V458" s="474">
        <v>30</v>
      </c>
      <c r="W458" s="93">
        <f>COUNTIF(D458:S458,"a")+COUNTIF(D458:S458,"s")</f>
        <v>0</v>
      </c>
      <c r="X458" s="301"/>
      <c r="Z458" s="352"/>
      <c r="AB458" s="571"/>
      <c r="AC458" s="571"/>
      <c r="AD458" s="571"/>
    </row>
    <row r="459" spans="1:86" ht="21" customHeight="1" thickTop="1" thickBot="1" x14ac:dyDescent="0.25">
      <c r="A459" s="485"/>
      <c r="B459" s="123"/>
      <c r="C459" s="173"/>
      <c r="D459" s="782"/>
      <c r="E459" s="783"/>
      <c r="F459" s="783"/>
      <c r="G459" s="783"/>
      <c r="H459" s="783"/>
      <c r="I459" s="783"/>
      <c r="J459" s="783"/>
      <c r="K459" s="783"/>
      <c r="L459" s="783"/>
      <c r="M459" s="783"/>
      <c r="N459" s="783"/>
      <c r="O459" s="783"/>
      <c r="P459" s="783"/>
      <c r="Q459" s="783"/>
      <c r="R459" s="783"/>
      <c r="S459" s="783"/>
      <c r="T459" s="784"/>
      <c r="U459" s="3">
        <f>SUM(U455:U458)</f>
        <v>0</v>
      </c>
      <c r="V459" s="472">
        <f>SUM(V455:V458)</f>
        <v>100</v>
      </c>
      <c r="X459" s="380"/>
      <c r="Y459" s="378"/>
      <c r="Z459" s="352"/>
      <c r="CB459" s="5"/>
      <c r="CC459" s="5"/>
      <c r="CD459" s="5"/>
      <c r="CE459" s="5"/>
      <c r="CF459" s="5"/>
      <c r="CG459" s="5"/>
      <c r="CH459" s="5"/>
    </row>
    <row r="460" spans="1:86" ht="21" customHeight="1" thickBot="1" x14ac:dyDescent="0.25">
      <c r="A460" s="464"/>
      <c r="B460" s="248"/>
      <c r="C460" s="462"/>
      <c r="D460" s="785"/>
      <c r="E460" s="841"/>
      <c r="F460" s="864">
        <v>20</v>
      </c>
      <c r="G460" s="865"/>
      <c r="H460" s="865"/>
      <c r="I460" s="865"/>
      <c r="J460" s="865"/>
      <c r="K460" s="865"/>
      <c r="L460" s="865"/>
      <c r="M460" s="865"/>
      <c r="N460" s="865"/>
      <c r="O460" s="865"/>
      <c r="P460" s="865"/>
      <c r="Q460" s="865"/>
      <c r="R460" s="865"/>
      <c r="S460" s="865"/>
      <c r="T460" s="865"/>
      <c r="U460" s="865"/>
      <c r="V460" s="866"/>
      <c r="X460" s="379"/>
      <c r="Y460" s="378"/>
      <c r="Z460" s="352"/>
      <c r="CB460" s="5"/>
      <c r="CC460" s="5"/>
      <c r="CD460" s="5"/>
      <c r="CE460" s="5"/>
      <c r="CF460" s="5"/>
      <c r="CG460" s="5"/>
      <c r="CH460" s="5"/>
    </row>
    <row r="461" spans="1:86" ht="30" customHeight="1" thickBot="1" x14ac:dyDescent="0.25">
      <c r="A461" s="463"/>
      <c r="B461" s="340"/>
      <c r="C461" s="1067" t="s">
        <v>46</v>
      </c>
      <c r="D461" s="1005"/>
      <c r="E461" s="1005"/>
      <c r="F461" s="1005"/>
      <c r="G461" s="1005"/>
      <c r="H461" s="1005"/>
      <c r="I461" s="1005"/>
      <c r="J461" s="1005"/>
      <c r="K461" s="1005"/>
      <c r="L461" s="1005"/>
      <c r="M461" s="1005"/>
      <c r="N461" s="1005"/>
      <c r="O461" s="1005"/>
      <c r="P461" s="1005"/>
      <c r="Q461" s="1005"/>
      <c r="R461" s="1005"/>
      <c r="S461" s="1005"/>
      <c r="T461" s="1005"/>
      <c r="U461" s="1005"/>
      <c r="V461" s="1006"/>
      <c r="X461" s="379"/>
      <c r="Y461" s="378"/>
      <c r="Z461" s="352"/>
      <c r="CB461" s="5"/>
      <c r="CC461" s="5"/>
      <c r="CD461" s="5"/>
      <c r="CE461" s="5"/>
      <c r="CF461" s="5"/>
      <c r="CG461" s="5"/>
      <c r="CH461" s="5"/>
    </row>
    <row r="462" spans="1:86" ht="30" customHeight="1" thickBot="1" x14ac:dyDescent="0.25">
      <c r="A462" s="485"/>
      <c r="B462" s="333">
        <v>5810</v>
      </c>
      <c r="C462" s="157" t="s">
        <v>47</v>
      </c>
      <c r="D462" s="27"/>
      <c r="E462" s="26"/>
      <c r="F462" s="27" t="s">
        <v>228</v>
      </c>
      <c r="G462" s="26"/>
      <c r="H462" s="27"/>
      <c r="I462" s="26"/>
      <c r="J462" s="27"/>
      <c r="K462" s="26"/>
      <c r="L462" s="27" t="s">
        <v>228</v>
      </c>
      <c r="M462" s="26"/>
      <c r="N462" s="27" t="s">
        <v>228</v>
      </c>
      <c r="O462" s="26"/>
      <c r="P462" s="27"/>
      <c r="Q462" s="26"/>
      <c r="R462" s="27"/>
      <c r="S462" s="26"/>
      <c r="T462" s="42"/>
      <c r="U462" s="52"/>
      <c r="V462" s="52"/>
      <c r="X462" s="379"/>
      <c r="Y462" s="378"/>
      <c r="Z462" s="352"/>
      <c r="CB462" s="5"/>
      <c r="CC462" s="5"/>
      <c r="CD462" s="5"/>
      <c r="CE462" s="5"/>
      <c r="CF462" s="5"/>
      <c r="CG462" s="5"/>
      <c r="CH462" s="5"/>
    </row>
    <row r="463" spans="1:86" ht="45" customHeight="1" x14ac:dyDescent="0.2">
      <c r="A463" s="485"/>
      <c r="B463" s="312" t="s">
        <v>48</v>
      </c>
      <c r="C463" s="134" t="s">
        <v>1333</v>
      </c>
      <c r="D463" s="848"/>
      <c r="E463" s="849"/>
      <c r="F463" s="848"/>
      <c r="G463" s="849"/>
      <c r="H463" s="848"/>
      <c r="I463" s="849"/>
      <c r="J463" s="848"/>
      <c r="K463" s="849"/>
      <c r="L463" s="848"/>
      <c r="M463" s="849"/>
      <c r="N463" s="848"/>
      <c r="O463" s="849"/>
      <c r="P463" s="848"/>
      <c r="Q463" s="849"/>
      <c r="R463" s="848"/>
      <c r="S463" s="849"/>
      <c r="T463" s="564"/>
      <c r="U463" s="77">
        <f>IF(OR(D463="s",F463="s",H463="s",J463="s",L463="s",N463="s",P463="s",R463="s"), 0, IF(OR(D463="a",F463="a",H463="a",J463="a",L463="a",N463="a",P463="a",R463="a"),V463,0))</f>
        <v>0</v>
      </c>
      <c r="V463" s="473">
        <v>60</v>
      </c>
      <c r="W463" s="93">
        <f>IF((COUNTIF(D463:S463,"a")+COUNTIF(D463:S463,"s"))&gt;0,IF(OR((COUNTIF(D464:S467,"a")+COUNTIF(D464:S467,"s"))),0,COUNTIF(D463:S463,"a")+COUNTIF(D463:S463,"s")),COUNTIF(D463:S463,"a")+COUNTIF(D463:S463,"s"))</f>
        <v>0</v>
      </c>
      <c r="X463" s="602"/>
      <c r="Y463" s="570"/>
      <c r="Z463" s="556"/>
    </row>
    <row r="464" spans="1:86" ht="88.5" customHeight="1" x14ac:dyDescent="0.2">
      <c r="A464" s="485"/>
      <c r="B464" s="323" t="s">
        <v>1332</v>
      </c>
      <c r="C464" s="256" t="s">
        <v>1334</v>
      </c>
      <c r="D464" s="789"/>
      <c r="E464" s="790"/>
      <c r="F464" s="789"/>
      <c r="G464" s="790"/>
      <c r="H464" s="789"/>
      <c r="I464" s="790"/>
      <c r="J464" s="789"/>
      <c r="K464" s="790"/>
      <c r="L464" s="789"/>
      <c r="M464" s="790"/>
      <c r="N464" s="789"/>
      <c r="O464" s="790"/>
      <c r="P464" s="789"/>
      <c r="Q464" s="790"/>
      <c r="R464" s="789"/>
      <c r="S464" s="790"/>
      <c r="T464" s="564"/>
      <c r="U464" s="116">
        <f>IF(OR(D464="s",F464="s",H464="s",J464="s",L464="s",N464="s",P464="s",R464="s"), 0, IF(OR(D464="a",F464="a",H464="a",J464="a",L464="a",N464="a",P464="a",R464="a"),V464,0))</f>
        <v>0</v>
      </c>
      <c r="V464" s="471">
        <v>50</v>
      </c>
      <c r="W464" s="93">
        <f>IF((COUNTIF(D464:S464,"a")+COUNTIF(D464:S464,"s"))&gt;0,IF(OR((COUNTIF(D462:S462,"a")+COUNTIF(D462:S462,"s")+COUNTIF(D465:S465,"a")+COUNTIF(D465:S465,"s"))),0,COUNTIF(D464:S464,"a")+COUNTIF(D464:S464,"s")),COUNTIF(D464:S464,"a")+COUNTIF(D464:S464,"s"))</f>
        <v>0</v>
      </c>
      <c r="X464" s="602"/>
      <c r="Y464" s="570"/>
      <c r="Z464" s="556"/>
      <c r="AA464" s="570"/>
    </row>
    <row r="465" spans="1:86" ht="45" customHeight="1" x14ac:dyDescent="0.2">
      <c r="A465" s="485"/>
      <c r="B465" s="323" t="s">
        <v>269</v>
      </c>
      <c r="C465" s="256" t="s">
        <v>1338</v>
      </c>
      <c r="D465" s="789"/>
      <c r="E465" s="790"/>
      <c r="F465" s="789"/>
      <c r="G465" s="790"/>
      <c r="H465" s="789"/>
      <c r="I465" s="790"/>
      <c r="J465" s="789"/>
      <c r="K465" s="790"/>
      <c r="L465" s="789"/>
      <c r="M465" s="790"/>
      <c r="N465" s="789"/>
      <c r="O465" s="790"/>
      <c r="P465" s="789"/>
      <c r="Q465" s="790"/>
      <c r="R465" s="789"/>
      <c r="S465" s="790"/>
      <c r="T465" s="564"/>
      <c r="U465" s="116">
        <f>IF(OR(D465="s",F465="s",H465="s",J465="s",L465="s",N465="s",P465="s",R465="s"), 0, IF(OR(D465="a",F465="a",H465="a",J465="a",L465="a",N465="a",P465="a",R465="a"),V465,0))</f>
        <v>0</v>
      </c>
      <c r="V465" s="471">
        <v>25</v>
      </c>
      <c r="W465" s="93">
        <f>IF((COUNTIF(D465:S465,"a")+COUNTIF(D465:S465,"s"))&gt;0,IF(OR((COUNTIF(D463:S464,"a")+COUNTIF(D463:S464,"s"))),0,COUNTIF(D465:S465,"a")+COUNTIF(D465:S465,"s")),COUNTIF(D465:S465,"a")+COUNTIF(D465:S465,"s"))</f>
        <v>0</v>
      </c>
      <c r="X465" s="602"/>
      <c r="Y465" s="570"/>
      <c r="Z465" s="556"/>
      <c r="AA465" s="570"/>
    </row>
    <row r="466" spans="1:86" ht="45" customHeight="1" x14ac:dyDescent="0.2">
      <c r="A466" s="485"/>
      <c r="B466" s="323" t="s">
        <v>270</v>
      </c>
      <c r="C466" s="256" t="s">
        <v>1335</v>
      </c>
      <c r="D466" s="789"/>
      <c r="E466" s="790"/>
      <c r="F466" s="789"/>
      <c r="G466" s="790"/>
      <c r="H466" s="789"/>
      <c r="I466" s="790"/>
      <c r="J466" s="789"/>
      <c r="K466" s="790"/>
      <c r="L466" s="789"/>
      <c r="M466" s="790"/>
      <c r="N466" s="789"/>
      <c r="O466" s="790"/>
      <c r="P466" s="789"/>
      <c r="Q466" s="790"/>
      <c r="R466" s="789"/>
      <c r="S466" s="790"/>
      <c r="T466" s="564"/>
      <c r="U466" s="116">
        <f>IF(OR(D466="s",F466="s",H466="s",J466="s",L466="s",N466="s",P466="s",R466="s"), 0, IF(OR(D466="a",F466="a",H466="a",J466="a",L466="a",N466="a",P466="a",R466="a"),V466,0))</f>
        <v>0</v>
      </c>
      <c r="V466" s="471">
        <v>15</v>
      </c>
      <c r="W466" s="93">
        <f>IF((COUNTIF(D466:S466,"a")+COUNTIF(D466:S466,"s"))&gt;0,IF(OR((COUNTIF(D463:S464,"a")+COUNTIF(D463:S464,"s"))),0,COUNTIF(D466:S466,"a")+COUNTIF(D466:S466,"s")),COUNTIF(D466:S466,"a")+COUNTIF(D466:S466,"s"))</f>
        <v>0</v>
      </c>
      <c r="X466" s="602"/>
      <c r="Y466" s="570"/>
      <c r="Z466" s="556" t="s">
        <v>1075</v>
      </c>
      <c r="AA466" s="570"/>
    </row>
    <row r="467" spans="1:86" ht="88.5" customHeight="1" thickBot="1" x14ac:dyDescent="0.25">
      <c r="A467" s="485"/>
      <c r="B467" s="600" t="s">
        <v>818</v>
      </c>
      <c r="C467" s="601" t="s">
        <v>1336</v>
      </c>
      <c r="D467" s="789"/>
      <c r="E467" s="790"/>
      <c r="F467" s="789"/>
      <c r="G467" s="790"/>
      <c r="H467" s="789"/>
      <c r="I467" s="790"/>
      <c r="J467" s="789"/>
      <c r="K467" s="790"/>
      <c r="L467" s="789"/>
      <c r="M467" s="790"/>
      <c r="N467" s="789"/>
      <c r="O467" s="790"/>
      <c r="P467" s="789"/>
      <c r="Q467" s="790"/>
      <c r="R467" s="789"/>
      <c r="S467" s="790"/>
      <c r="T467" s="564"/>
      <c r="U467" s="116">
        <f>IF(OR(D467="s",F467="s",H467="s",J467="s",L467="s",N467="s",P467="s",R467="s"), 0, IF(OR(D467="a",F467="a",H467="a",J467="a",L467="a",N467="a",P467="a",R467="a"),V467,0))</f>
        <v>0</v>
      </c>
      <c r="V467" s="471">
        <v>5</v>
      </c>
      <c r="W467" s="93">
        <f>IF((COUNTIF(D467:S467,"a")+COUNTIF(D467:S467,"s"))&gt;0,IF(OR((COUNTIF(D463:S464,"a")+COUNTIF(D463:S464,"s"))),0,COUNTIF(D467:S467,"a")+COUNTIF(D467:S467,"s")),COUNTIF(D467:S467,"a")+COUNTIF(D467:S467,"s"))</f>
        <v>0</v>
      </c>
      <c r="X467" s="602"/>
      <c r="Y467" s="570"/>
      <c r="Z467" s="556"/>
      <c r="AA467" s="570"/>
    </row>
    <row r="468" spans="1:86" ht="21" customHeight="1" thickTop="1" thickBot="1" x14ac:dyDescent="0.25">
      <c r="A468" s="485"/>
      <c r="B468" s="13"/>
      <c r="C468" s="187"/>
      <c r="D468" s="782" t="s">
        <v>229</v>
      </c>
      <c r="E468" s="783"/>
      <c r="F468" s="783"/>
      <c r="G468" s="783"/>
      <c r="H468" s="783"/>
      <c r="I468" s="783"/>
      <c r="J468" s="783"/>
      <c r="K468" s="783"/>
      <c r="L468" s="783"/>
      <c r="M468" s="783"/>
      <c r="N468" s="783"/>
      <c r="O468" s="783"/>
      <c r="P468" s="783"/>
      <c r="Q468" s="783"/>
      <c r="R468" s="783"/>
      <c r="S468" s="783"/>
      <c r="T468" s="784"/>
      <c r="U468" s="3">
        <f>SUM(U463:U467)</f>
        <v>0</v>
      </c>
      <c r="V468" s="472">
        <f>SUM(V463)</f>
        <v>60</v>
      </c>
      <c r="X468" s="380"/>
      <c r="Y468" s="378"/>
      <c r="Z468" s="352"/>
      <c r="CB468" s="5"/>
      <c r="CC468" s="5"/>
      <c r="CD468" s="5"/>
      <c r="CE468" s="5"/>
      <c r="CF468" s="5"/>
      <c r="CG468" s="5"/>
      <c r="CH468" s="5"/>
    </row>
    <row r="469" spans="1:86" ht="21" customHeight="1" thickBot="1" x14ac:dyDescent="0.25">
      <c r="A469" s="485"/>
      <c r="B469" s="265"/>
      <c r="C469" s="397"/>
      <c r="D469" s="971"/>
      <c r="E469" s="786"/>
      <c r="F469" s="976">
        <v>15</v>
      </c>
      <c r="G469" s="792"/>
      <c r="H469" s="792"/>
      <c r="I469" s="792"/>
      <c r="J469" s="792"/>
      <c r="K469" s="792"/>
      <c r="L469" s="792"/>
      <c r="M469" s="792"/>
      <c r="N469" s="792"/>
      <c r="O469" s="792"/>
      <c r="P469" s="792"/>
      <c r="Q469" s="792"/>
      <c r="R469" s="792"/>
      <c r="S469" s="792"/>
      <c r="T469" s="792"/>
      <c r="U469" s="792"/>
      <c r="V469" s="793"/>
      <c r="X469" s="379"/>
      <c r="Y469" s="378"/>
      <c r="Z469" s="352"/>
      <c r="CB469" s="5"/>
      <c r="CC469" s="5"/>
      <c r="CD469" s="5"/>
      <c r="CE469" s="5"/>
      <c r="CF469" s="5"/>
      <c r="CG469" s="5"/>
      <c r="CH469" s="5"/>
    </row>
    <row r="470" spans="1:86" ht="30" customHeight="1" thickBot="1" x14ac:dyDescent="0.25">
      <c r="A470" s="485"/>
      <c r="B470" s="606">
        <v>5811</v>
      </c>
      <c r="C470" s="254" t="s">
        <v>819</v>
      </c>
      <c r="D470" s="596"/>
      <c r="E470" s="252"/>
      <c r="F470" s="596"/>
      <c r="G470" s="252"/>
      <c r="H470" s="596"/>
      <c r="I470" s="252"/>
      <c r="J470" s="596"/>
      <c r="K470" s="252"/>
      <c r="L470" s="596" t="s">
        <v>228</v>
      </c>
      <c r="M470" s="252"/>
      <c r="N470" s="596" t="s">
        <v>228</v>
      </c>
      <c r="O470" s="252"/>
      <c r="P470" s="596"/>
      <c r="Q470" s="252"/>
      <c r="R470" s="596"/>
      <c r="S470" s="252"/>
      <c r="T470" s="618"/>
      <c r="U470" s="619"/>
      <c r="V470" s="619"/>
      <c r="X470" s="379"/>
      <c r="Y470" s="378"/>
      <c r="Z470" s="352"/>
      <c r="CB470" s="5"/>
      <c r="CC470" s="5"/>
      <c r="CD470" s="5"/>
      <c r="CE470" s="5"/>
      <c r="CF470" s="5"/>
      <c r="CG470" s="5"/>
      <c r="CH470" s="5"/>
    </row>
    <row r="471" spans="1:86" ht="27.95" customHeight="1" thickBot="1" x14ac:dyDescent="0.25">
      <c r="A471" s="485"/>
      <c r="B471" s="85" t="s">
        <v>546</v>
      </c>
      <c r="C471" s="134" t="s">
        <v>956</v>
      </c>
      <c r="D471" s="794"/>
      <c r="E471" s="795"/>
      <c r="F471" s="794"/>
      <c r="G471" s="795"/>
      <c r="H471" s="794"/>
      <c r="I471" s="795"/>
      <c r="J471" s="794"/>
      <c r="K471" s="795"/>
      <c r="L471" s="794"/>
      <c r="M471" s="795"/>
      <c r="N471" s="794"/>
      <c r="O471" s="795"/>
      <c r="P471" s="794"/>
      <c r="Q471" s="795"/>
      <c r="R471" s="794"/>
      <c r="S471" s="795"/>
      <c r="T471" s="73"/>
      <c r="U471" s="77">
        <f>IF(OR(D471="s",F471="s",H471="s",J471="s",L471="s",N471="s",P471="s",R471="s"), 0, IF(OR(D471="a",F471="a",H471="a",J471="a",L471="a",N471="a",P471="a",R471="a",T471="na"),V471,0))</f>
        <v>0</v>
      </c>
      <c r="V471" s="473">
        <v>20</v>
      </c>
      <c r="W471" s="93">
        <f>COUNTIF(D471:S471,"a")+COUNTIF(D471:S471,"s")+COUNTIF(T471,"na")</f>
        <v>0</v>
      </c>
      <c r="X471" s="377"/>
      <c r="Y471" s="378"/>
      <c r="Z471" s="352"/>
      <c r="CB471" s="5"/>
      <c r="CC471" s="5"/>
      <c r="CD471" s="5"/>
      <c r="CE471" s="5"/>
      <c r="CF471" s="5"/>
      <c r="CG471" s="5"/>
      <c r="CH471" s="5"/>
    </row>
    <row r="472" spans="1:86" ht="21" customHeight="1" thickTop="1" thickBot="1" x14ac:dyDescent="0.25">
      <c r="A472" s="485"/>
      <c r="B472" s="13"/>
      <c r="C472" s="187"/>
      <c r="D472" s="782" t="s">
        <v>229</v>
      </c>
      <c r="E472" s="783"/>
      <c r="F472" s="783"/>
      <c r="G472" s="783"/>
      <c r="H472" s="783"/>
      <c r="I472" s="783"/>
      <c r="J472" s="783"/>
      <c r="K472" s="783"/>
      <c r="L472" s="783"/>
      <c r="M472" s="783"/>
      <c r="N472" s="783"/>
      <c r="O472" s="783"/>
      <c r="P472" s="783"/>
      <c r="Q472" s="783"/>
      <c r="R472" s="783"/>
      <c r="S472" s="783"/>
      <c r="T472" s="784"/>
      <c r="U472" s="3">
        <f>SUM(U471:U471)</f>
        <v>0</v>
      </c>
      <c r="V472" s="472">
        <f>SUM(V471:V471)</f>
        <v>20</v>
      </c>
      <c r="X472" s="380"/>
      <c r="Y472" s="378"/>
      <c r="Z472" s="352"/>
      <c r="CB472" s="5"/>
      <c r="CC472" s="5"/>
      <c r="CD472" s="5"/>
      <c r="CE472" s="5"/>
      <c r="CF472" s="5"/>
      <c r="CG472" s="5"/>
      <c r="CH472" s="5"/>
    </row>
    <row r="473" spans="1:86" ht="21" customHeight="1" thickBot="1" x14ac:dyDescent="0.25">
      <c r="A473" s="485"/>
      <c r="B473" s="382"/>
      <c r="C473" s="175"/>
      <c r="D473" s="971"/>
      <c r="E473" s="786"/>
      <c r="F473" s="1039">
        <v>0</v>
      </c>
      <c r="G473" s="792"/>
      <c r="H473" s="792"/>
      <c r="I473" s="792"/>
      <c r="J473" s="792"/>
      <c r="K473" s="792"/>
      <c r="L473" s="792"/>
      <c r="M473" s="792"/>
      <c r="N473" s="792"/>
      <c r="O473" s="792"/>
      <c r="P473" s="792"/>
      <c r="Q473" s="792"/>
      <c r="R473" s="792"/>
      <c r="S473" s="792"/>
      <c r="T473" s="792"/>
      <c r="U473" s="792"/>
      <c r="V473" s="793"/>
      <c r="X473" s="379"/>
      <c r="Y473" s="378"/>
      <c r="Z473" s="352"/>
      <c r="CB473" s="5"/>
      <c r="CC473" s="5"/>
      <c r="CD473" s="5"/>
      <c r="CE473" s="5"/>
      <c r="CF473" s="5"/>
      <c r="CG473" s="5"/>
      <c r="CH473" s="5"/>
    </row>
    <row r="474" spans="1:86" ht="30" customHeight="1" thickBot="1" x14ac:dyDescent="0.25">
      <c r="A474" s="485"/>
      <c r="B474" s="333">
        <v>5812</v>
      </c>
      <c r="C474" s="157" t="s">
        <v>820</v>
      </c>
      <c r="D474" s="27"/>
      <c r="E474" s="26"/>
      <c r="F474" s="27"/>
      <c r="G474" s="26"/>
      <c r="H474" s="27"/>
      <c r="I474" s="26"/>
      <c r="J474" s="27"/>
      <c r="K474" s="26"/>
      <c r="L474" s="27" t="s">
        <v>228</v>
      </c>
      <c r="M474" s="26"/>
      <c r="N474" s="27" t="s">
        <v>228</v>
      </c>
      <c r="O474" s="26"/>
      <c r="P474" s="27"/>
      <c r="Q474" s="26"/>
      <c r="R474" s="27"/>
      <c r="S474" s="26"/>
      <c r="T474" s="42"/>
      <c r="U474" s="52"/>
      <c r="V474" s="52"/>
      <c r="X474" s="379"/>
      <c r="Y474" s="378"/>
      <c r="Z474" s="352"/>
      <c r="CB474" s="5"/>
      <c r="CC474" s="5"/>
      <c r="CD474" s="5"/>
      <c r="CE474" s="5"/>
      <c r="CF474" s="5"/>
      <c r="CG474" s="5"/>
      <c r="CH474" s="5"/>
    </row>
    <row r="475" spans="1:86" ht="27.95" customHeight="1" x14ac:dyDescent="0.2">
      <c r="A475" s="485"/>
      <c r="B475" s="312" t="s">
        <v>541</v>
      </c>
      <c r="C475" s="134" t="s">
        <v>267</v>
      </c>
      <c r="D475" s="794"/>
      <c r="E475" s="795"/>
      <c r="F475" s="794"/>
      <c r="G475" s="795"/>
      <c r="H475" s="794"/>
      <c r="I475" s="795"/>
      <c r="J475" s="794"/>
      <c r="K475" s="795"/>
      <c r="L475" s="794"/>
      <c r="M475" s="795"/>
      <c r="N475" s="794"/>
      <c r="O475" s="795"/>
      <c r="P475" s="794"/>
      <c r="Q475" s="795"/>
      <c r="R475" s="794"/>
      <c r="S475" s="795"/>
      <c r="T475" s="76"/>
      <c r="U475" s="77">
        <f>IF(OR(D475="s",F475="s",H475="s",J475="s",L475="s",N475="s",P475="s",R475="s"), 0, IF(OR(D475="a",F475="a",H475="a",J475="a",L475="a",N475="a",P475="a",R475="a"),V475,0))</f>
        <v>0</v>
      </c>
      <c r="V475" s="473">
        <v>15</v>
      </c>
      <c r="W475" s="93">
        <f>COUNTIF(D475:S475,"a")+COUNTIF(D475:S475,"s")</f>
        <v>0</v>
      </c>
      <c r="X475" s="377"/>
      <c r="Y475" s="378"/>
      <c r="Z475" s="352"/>
      <c r="CB475" s="5"/>
      <c r="CC475" s="5"/>
      <c r="CD475" s="5"/>
      <c r="CE475" s="5"/>
      <c r="CF475" s="5"/>
      <c r="CG475" s="5"/>
      <c r="CH475" s="5"/>
    </row>
    <row r="476" spans="1:86" ht="27.95" customHeight="1" x14ac:dyDescent="0.2">
      <c r="A476" s="485"/>
      <c r="B476" s="322" t="s">
        <v>542</v>
      </c>
      <c r="C476" s="158" t="s">
        <v>462</v>
      </c>
      <c r="D476" s="770"/>
      <c r="E476" s="771"/>
      <c r="F476" s="770"/>
      <c r="G476" s="771"/>
      <c r="H476" s="770"/>
      <c r="I476" s="771"/>
      <c r="J476" s="770"/>
      <c r="K476" s="771"/>
      <c r="L476" s="770"/>
      <c r="M476" s="771"/>
      <c r="N476" s="770"/>
      <c r="O476" s="771"/>
      <c r="P476" s="770"/>
      <c r="Q476" s="771"/>
      <c r="R476" s="770"/>
      <c r="S476" s="771"/>
      <c r="T476" s="76"/>
      <c r="U476" s="74">
        <f>IF(OR(D476="s",F476="s",H476="s",J476="s",L476="s",N476="s",P476="s",R476="s"), 0, IF(OR(D476="a",F476="a",H476="a",J476="a",L476="a",N476="a",P476="a",R476="a"),V476,0))</f>
        <v>0</v>
      </c>
      <c r="V476" s="471">
        <v>10</v>
      </c>
      <c r="W476" s="93">
        <f>COUNTIF(D476:S476,"a")+COUNTIF(D476:S476,"s")</f>
        <v>0</v>
      </c>
      <c r="X476" s="377"/>
      <c r="Y476" s="378"/>
      <c r="Z476" s="352"/>
      <c r="CB476" s="5"/>
      <c r="CC476" s="5"/>
      <c r="CD476" s="5"/>
      <c r="CE476" s="5"/>
      <c r="CF476" s="5"/>
      <c r="CG476" s="5"/>
      <c r="CH476" s="5"/>
    </row>
    <row r="477" spans="1:86" ht="27.95" customHeight="1" x14ac:dyDescent="0.2">
      <c r="A477" s="485"/>
      <c r="B477" s="322" t="s">
        <v>543</v>
      </c>
      <c r="C477" s="158" t="s">
        <v>463</v>
      </c>
      <c r="D477" s="770"/>
      <c r="E477" s="771"/>
      <c r="F477" s="770"/>
      <c r="G477" s="771"/>
      <c r="H477" s="770"/>
      <c r="I477" s="771"/>
      <c r="J477" s="770"/>
      <c r="K477" s="771"/>
      <c r="L477" s="770"/>
      <c r="M477" s="771"/>
      <c r="N477" s="770"/>
      <c r="O477" s="771"/>
      <c r="P477" s="770"/>
      <c r="Q477" s="771"/>
      <c r="R477" s="770"/>
      <c r="S477" s="771"/>
      <c r="T477" s="76"/>
      <c r="U477" s="74">
        <f>IF(OR(D477="s",F477="s",H477="s",J477="s",L477="s",N477="s",P477="s",R477="s"), 0, IF(OR(D477="a",F477="a",H477="a",J477="a",L477="a",N477="a",P477="a",R477="a"),V477,0))</f>
        <v>0</v>
      </c>
      <c r="V477" s="471">
        <v>10</v>
      </c>
      <c r="W477" s="93">
        <f>COUNTIF(D477:S477,"a")+COUNTIF(D477:S477,"s")</f>
        <v>0</v>
      </c>
      <c r="X477" s="377"/>
      <c r="Y477" s="378"/>
      <c r="Z477" s="352"/>
      <c r="CB477" s="5"/>
      <c r="CC477" s="5"/>
      <c r="CD477" s="5"/>
      <c r="CE477" s="5"/>
      <c r="CF477" s="5"/>
      <c r="CG477" s="5"/>
      <c r="CH477" s="5"/>
    </row>
    <row r="478" spans="1:86" ht="27.95" customHeight="1" x14ac:dyDescent="0.2">
      <c r="A478" s="485"/>
      <c r="B478" s="322" t="s">
        <v>544</v>
      </c>
      <c r="C478" s="158" t="s">
        <v>464</v>
      </c>
      <c r="D478" s="770"/>
      <c r="E478" s="771"/>
      <c r="F478" s="770"/>
      <c r="G478" s="771"/>
      <c r="H478" s="770"/>
      <c r="I478" s="771"/>
      <c r="J478" s="770"/>
      <c r="K478" s="771"/>
      <c r="L478" s="770"/>
      <c r="M478" s="771"/>
      <c r="N478" s="770"/>
      <c r="O478" s="771"/>
      <c r="P478" s="770"/>
      <c r="Q478" s="771"/>
      <c r="R478" s="770"/>
      <c r="S478" s="771"/>
      <c r="T478" s="76"/>
      <c r="U478" s="74">
        <f>IF(OR(D478="s",F478="s",H478="s",J478="s",L478="s",N478="s",P478="s",R478="s"), 0, IF(OR(D478="a",F478="a",H478="a",J478="a",L478="a",N478="a",P478="a",R478="a"),V478,0))</f>
        <v>0</v>
      </c>
      <c r="V478" s="471">
        <v>10</v>
      </c>
      <c r="W478" s="93">
        <f>COUNTIF(D478:S478,"a")+COUNTIF(D478:S478,"s")</f>
        <v>0</v>
      </c>
      <c r="X478" s="377"/>
      <c r="Y478" s="378"/>
      <c r="Z478" s="352"/>
      <c r="CB478" s="5"/>
      <c r="CC478" s="5"/>
      <c r="CD478" s="5"/>
      <c r="CE478" s="5"/>
      <c r="CF478" s="5"/>
      <c r="CG478" s="5"/>
      <c r="CH478" s="5"/>
    </row>
    <row r="479" spans="1:86" ht="67.7" customHeight="1" thickBot="1" x14ac:dyDescent="0.25">
      <c r="A479" s="485"/>
      <c r="B479" s="322" t="s">
        <v>545</v>
      </c>
      <c r="C479" s="158" t="s">
        <v>465</v>
      </c>
      <c r="D479" s="770"/>
      <c r="E479" s="771"/>
      <c r="F479" s="770"/>
      <c r="G479" s="771"/>
      <c r="H479" s="770"/>
      <c r="I479" s="771"/>
      <c r="J479" s="770"/>
      <c r="K479" s="771"/>
      <c r="L479" s="770"/>
      <c r="M479" s="771"/>
      <c r="N479" s="770"/>
      <c r="O479" s="771"/>
      <c r="P479" s="770"/>
      <c r="Q479" s="771"/>
      <c r="R479" s="770"/>
      <c r="S479" s="771"/>
      <c r="T479" s="73"/>
      <c r="U479" s="74">
        <f>IF(OR(D479="s",F479="s",H479="s",J479="s",L479="s",N479="s",P479="s",R479="s"), 0, IF(OR(D479="a",F479="a",H479="a",J479="a",L479="a",N479="a",P479="a",R479="a"),V479,0))</f>
        <v>0</v>
      </c>
      <c r="V479" s="471">
        <v>10</v>
      </c>
      <c r="W479" s="93">
        <f>COUNTIF(D479:S479,"a")+COUNTIF(D479:S479,"s")+COUNTIF(T479,"na")</f>
        <v>0</v>
      </c>
      <c r="X479" s="377"/>
      <c r="Y479" s="378"/>
      <c r="Z479" s="352"/>
      <c r="CB479" s="5"/>
      <c r="CC479" s="5"/>
      <c r="CD479" s="5"/>
      <c r="CE479" s="5"/>
      <c r="CF479" s="5"/>
      <c r="CG479" s="5"/>
      <c r="CH479" s="5"/>
    </row>
    <row r="480" spans="1:86" ht="21" customHeight="1" thickTop="1" thickBot="1" x14ac:dyDescent="0.25">
      <c r="A480" s="485"/>
      <c r="B480" s="13"/>
      <c r="C480" s="187"/>
      <c r="D480" s="782" t="s">
        <v>229</v>
      </c>
      <c r="E480" s="783"/>
      <c r="F480" s="783"/>
      <c r="G480" s="783"/>
      <c r="H480" s="783"/>
      <c r="I480" s="783"/>
      <c r="J480" s="783"/>
      <c r="K480" s="783"/>
      <c r="L480" s="783"/>
      <c r="M480" s="783"/>
      <c r="N480" s="783"/>
      <c r="O480" s="783"/>
      <c r="P480" s="783"/>
      <c r="Q480" s="783"/>
      <c r="R480" s="783"/>
      <c r="S480" s="783"/>
      <c r="T480" s="784"/>
      <c r="U480" s="3">
        <f>SUM(U475:U479)</f>
        <v>0</v>
      </c>
      <c r="V480" s="472">
        <f>SUM(V475:V479)</f>
        <v>55</v>
      </c>
      <c r="X480" s="380"/>
      <c r="Y480" s="378"/>
      <c r="Z480" s="352"/>
      <c r="CB480" s="5"/>
      <c r="CC480" s="5"/>
      <c r="CD480" s="5"/>
      <c r="CE480" s="5"/>
      <c r="CF480" s="5"/>
      <c r="CG480" s="5"/>
      <c r="CH480" s="5"/>
    </row>
    <row r="481" spans="1:86" ht="21" customHeight="1" thickBot="1" x14ac:dyDescent="0.25">
      <c r="A481" s="464"/>
      <c r="B481" s="265"/>
      <c r="C481" s="397"/>
      <c r="D481" s="971"/>
      <c r="E481" s="786"/>
      <c r="F481" s="1026">
        <v>0</v>
      </c>
      <c r="G481" s="792"/>
      <c r="H481" s="792"/>
      <c r="I481" s="792"/>
      <c r="J481" s="792"/>
      <c r="K481" s="792"/>
      <c r="L481" s="792"/>
      <c r="M481" s="792"/>
      <c r="N481" s="792"/>
      <c r="O481" s="792"/>
      <c r="P481" s="792"/>
      <c r="Q481" s="792"/>
      <c r="R481" s="792"/>
      <c r="S481" s="792"/>
      <c r="T481" s="792"/>
      <c r="U481" s="792"/>
      <c r="V481" s="793"/>
      <c r="X481" s="379"/>
      <c r="Y481" s="378"/>
      <c r="Z481" s="352"/>
      <c r="CB481" s="5"/>
      <c r="CC481" s="5"/>
      <c r="CD481" s="5"/>
      <c r="CE481" s="5"/>
      <c r="CF481" s="5"/>
      <c r="CG481" s="5"/>
      <c r="CH481" s="5"/>
    </row>
    <row r="482" spans="1:86" ht="30" customHeight="1" thickBot="1" x14ac:dyDescent="0.25">
      <c r="A482" s="463"/>
      <c r="B482" s="319" t="s">
        <v>671</v>
      </c>
      <c r="C482" s="384" t="s">
        <v>672</v>
      </c>
      <c r="D482" s="596"/>
      <c r="E482" s="597"/>
      <c r="F482" s="396" t="s">
        <v>228</v>
      </c>
      <c r="G482" s="110"/>
      <c r="H482" s="596" t="s">
        <v>228</v>
      </c>
      <c r="I482" s="597"/>
      <c r="J482" s="252" t="s">
        <v>228</v>
      </c>
      <c r="K482" s="110"/>
      <c r="L482" s="596" t="s">
        <v>228</v>
      </c>
      <c r="M482" s="258"/>
      <c r="N482" s="596" t="s">
        <v>228</v>
      </c>
      <c r="O482" s="252"/>
      <c r="P482" s="596"/>
      <c r="Q482" s="252"/>
      <c r="R482" s="596"/>
      <c r="S482" s="252"/>
      <c r="T482" s="618"/>
      <c r="U482" s="619"/>
      <c r="V482" s="619"/>
      <c r="X482" s="379"/>
      <c r="Y482" s="378"/>
      <c r="Z482" s="352"/>
      <c r="AB482" s="571"/>
      <c r="AC482" s="571"/>
      <c r="AD482" s="571"/>
    </row>
    <row r="483" spans="1:86" ht="27.95" customHeight="1" x14ac:dyDescent="0.2">
      <c r="A483" s="485"/>
      <c r="B483" s="322" t="s">
        <v>673</v>
      </c>
      <c r="C483" s="647" t="s">
        <v>1521</v>
      </c>
      <c r="D483" s="770"/>
      <c r="E483" s="771"/>
      <c r="F483" s="770"/>
      <c r="G483" s="771"/>
      <c r="H483" s="770"/>
      <c r="I483" s="771"/>
      <c r="J483" s="770"/>
      <c r="K483" s="771"/>
      <c r="L483" s="770"/>
      <c r="M483" s="771"/>
      <c r="N483" s="770"/>
      <c r="O483" s="771"/>
      <c r="P483" s="770"/>
      <c r="Q483" s="771"/>
      <c r="R483" s="770"/>
      <c r="S483" s="771"/>
      <c r="T483" s="564"/>
      <c r="U483" s="74">
        <f>IF(OR(D483="s",F483="s",H483="s",J483="s",L483="s",N483="s",P483="s",R483="s"), 0, IF(OR(D483="a",F483="a",H483="a",J483="a",L483="a",N483="a",P483="a",R483="a"),V483,0))</f>
        <v>0</v>
      </c>
      <c r="V483" s="471">
        <v>10</v>
      </c>
      <c r="W483" s="93">
        <f>COUNTIF(D483:S483,"a")+COUNTIF(D483:S483,"s")</f>
        <v>0</v>
      </c>
      <c r="X483" s="377"/>
      <c r="Y483" s="378"/>
      <c r="Z483" s="352" t="s">
        <v>1075</v>
      </c>
      <c r="AB483" s="571"/>
      <c r="AC483" s="571"/>
      <c r="AD483" s="571"/>
    </row>
    <row r="484" spans="1:86" ht="27.95" customHeight="1" thickBot="1" x14ac:dyDescent="0.25">
      <c r="A484" s="485"/>
      <c r="B484" s="328" t="s">
        <v>674</v>
      </c>
      <c r="C484" s="647" t="s">
        <v>1522</v>
      </c>
      <c r="D484" s="770"/>
      <c r="E484" s="771"/>
      <c r="F484" s="770"/>
      <c r="G484" s="771"/>
      <c r="H484" s="770"/>
      <c r="I484" s="771"/>
      <c r="J484" s="770"/>
      <c r="K484" s="771"/>
      <c r="L484" s="770"/>
      <c r="M484" s="771"/>
      <c r="N484" s="770"/>
      <c r="O484" s="771"/>
      <c r="P484" s="770"/>
      <c r="Q484" s="771"/>
      <c r="R484" s="770"/>
      <c r="S484" s="771"/>
      <c r="T484" s="564"/>
      <c r="U484" s="74">
        <f>IF(OR(D484="s",F484="s",H484="s",J484="s",L484="s",N484="s",P484="s",R484="s"), 0, IF(OR(D484="a",F484="a",H484="a",J484="a",L484="a",N484="a",P484="a",R484="a"),V484,0))</f>
        <v>0</v>
      </c>
      <c r="V484" s="471">
        <v>5</v>
      </c>
      <c r="W484" s="93">
        <f>COUNTIF(D484:S484,"a")+COUNTIF(D484:S484,"s")</f>
        <v>0</v>
      </c>
      <c r="X484" s="377"/>
      <c r="Y484" s="378"/>
      <c r="Z484" s="352" t="s">
        <v>1075</v>
      </c>
      <c r="AB484" s="571"/>
      <c r="AC484" s="571"/>
      <c r="AD484" s="571"/>
    </row>
    <row r="485" spans="1:86" ht="21" customHeight="1" thickTop="1" thickBot="1" x14ac:dyDescent="0.25">
      <c r="A485" s="485"/>
      <c r="B485" s="13"/>
      <c r="C485" s="187"/>
      <c r="D485" s="782" t="s">
        <v>229</v>
      </c>
      <c r="E485" s="783"/>
      <c r="F485" s="783"/>
      <c r="G485" s="783"/>
      <c r="H485" s="783"/>
      <c r="I485" s="783"/>
      <c r="J485" s="783"/>
      <c r="K485" s="783"/>
      <c r="L485" s="783"/>
      <c r="M485" s="783"/>
      <c r="N485" s="783"/>
      <c r="O485" s="783"/>
      <c r="P485" s="783"/>
      <c r="Q485" s="783"/>
      <c r="R485" s="783"/>
      <c r="S485" s="783"/>
      <c r="T485" s="784"/>
      <c r="U485" s="3">
        <f>SUM(U483:U484)</f>
        <v>0</v>
      </c>
      <c r="V485" s="472">
        <f>SUM(V483:V484)</f>
        <v>15</v>
      </c>
      <c r="X485" s="380"/>
      <c r="Y485" s="378"/>
      <c r="Z485" s="352"/>
      <c r="AB485" s="571"/>
      <c r="AC485" s="571"/>
      <c r="AD485" s="571"/>
    </row>
    <row r="486" spans="1:86" ht="21" customHeight="1" thickBot="1" x14ac:dyDescent="0.25">
      <c r="A486" s="464"/>
      <c r="B486" s="265"/>
      <c r="C486" s="397"/>
      <c r="D486" s="971"/>
      <c r="E486" s="786"/>
      <c r="F486" s="813">
        <v>15</v>
      </c>
      <c r="G486" s="814"/>
      <c r="H486" s="814"/>
      <c r="I486" s="814"/>
      <c r="J486" s="814"/>
      <c r="K486" s="814"/>
      <c r="L486" s="814"/>
      <c r="M486" s="814"/>
      <c r="N486" s="814"/>
      <c r="O486" s="814"/>
      <c r="P486" s="814"/>
      <c r="Q486" s="814"/>
      <c r="R486" s="814"/>
      <c r="S486" s="814"/>
      <c r="T486" s="814"/>
      <c r="U486" s="814"/>
      <c r="V486" s="815"/>
      <c r="X486" s="379"/>
      <c r="Y486" s="378"/>
      <c r="Z486" s="352"/>
      <c r="AB486" s="571"/>
      <c r="AC486" s="571"/>
      <c r="AD486" s="571"/>
    </row>
    <row r="487" spans="1:86" ht="30" customHeight="1" thickBot="1" x14ac:dyDescent="0.25">
      <c r="A487" s="463"/>
      <c r="B487" s="319" t="s">
        <v>678</v>
      </c>
      <c r="C487" s="384" t="s">
        <v>679</v>
      </c>
      <c r="D487" s="596"/>
      <c r="E487" s="597"/>
      <c r="F487" s="396" t="s">
        <v>228</v>
      </c>
      <c r="G487" s="110"/>
      <c r="H487" s="596" t="s">
        <v>228</v>
      </c>
      <c r="I487" s="597"/>
      <c r="J487" s="252" t="s">
        <v>228</v>
      </c>
      <c r="K487" s="110"/>
      <c r="L487" s="596" t="s">
        <v>228</v>
      </c>
      <c r="M487" s="258"/>
      <c r="N487" s="596" t="s">
        <v>228</v>
      </c>
      <c r="O487" s="259"/>
      <c r="P487" s="260"/>
      <c r="Q487" s="258"/>
      <c r="R487" s="261"/>
      <c r="S487" s="259"/>
      <c r="T487" s="419"/>
      <c r="U487" s="268"/>
      <c r="V487" s="482"/>
      <c r="Z487" s="352"/>
      <c r="AB487" s="571"/>
      <c r="AC487" s="571"/>
      <c r="AD487" s="571"/>
    </row>
    <row r="488" spans="1:86" s="87" customFormat="1" ht="30" customHeight="1" x14ac:dyDescent="0.2">
      <c r="A488" s="485"/>
      <c r="B488" s="322"/>
      <c r="C488" s="447" t="s">
        <v>1523</v>
      </c>
      <c r="D488" s="854"/>
      <c r="E488" s="780"/>
      <c r="F488" s="780"/>
      <c r="G488" s="780"/>
      <c r="H488" s="780"/>
      <c r="I488" s="780"/>
      <c r="J488" s="780"/>
      <c r="K488" s="780"/>
      <c r="L488" s="780"/>
      <c r="M488" s="780"/>
      <c r="N488" s="780"/>
      <c r="O488" s="780"/>
      <c r="P488" s="780"/>
      <c r="Q488" s="780"/>
      <c r="R488" s="780"/>
      <c r="S488" s="780"/>
      <c r="T488" s="780"/>
      <c r="U488" s="780"/>
      <c r="V488" s="781"/>
      <c r="W488" s="93"/>
      <c r="X488" s="294"/>
      <c r="Y488" s="30"/>
      <c r="Z488" s="352"/>
      <c r="AA488" s="30"/>
      <c r="AB488" s="571"/>
      <c r="AC488" s="571"/>
      <c r="AD488" s="571"/>
      <c r="AE488" s="30"/>
      <c r="AF488" s="30"/>
      <c r="AG488" s="30"/>
      <c r="AH488" s="30"/>
      <c r="AI488" s="30"/>
      <c r="AJ488" s="30"/>
      <c r="AK488" s="30"/>
      <c r="AL488" s="30"/>
      <c r="AM488" s="30"/>
      <c r="AN488" s="30"/>
      <c r="AO488" s="30"/>
      <c r="AP488" s="30"/>
      <c r="AQ488" s="30"/>
      <c r="AR488" s="30"/>
      <c r="AS488" s="30"/>
      <c r="AT488" s="30"/>
      <c r="AU488" s="360"/>
      <c r="AV488" s="360"/>
      <c r="AW488" s="360"/>
      <c r="AX488" s="360"/>
      <c r="AY488" s="360"/>
      <c r="AZ488" s="360"/>
      <c r="BA488" s="360"/>
      <c r="BB488" s="360"/>
      <c r="BC488" s="360"/>
      <c r="BD488" s="360"/>
      <c r="BE488" s="360"/>
      <c r="BF488" s="360"/>
      <c r="BG488" s="360"/>
      <c r="BH488" s="360"/>
      <c r="BI488" s="360"/>
      <c r="BJ488" s="360"/>
      <c r="BK488" s="360"/>
      <c r="BL488" s="360"/>
      <c r="BM488" s="360"/>
      <c r="BN488" s="360"/>
      <c r="BO488" s="360"/>
      <c r="BP488" s="360"/>
      <c r="BQ488" s="360"/>
      <c r="BR488" s="360"/>
      <c r="BS488" s="360"/>
      <c r="BT488" s="360"/>
      <c r="BU488" s="360"/>
      <c r="BV488" s="360"/>
      <c r="BW488" s="360"/>
      <c r="BX488" s="360"/>
      <c r="BY488" s="360"/>
      <c r="BZ488" s="360"/>
      <c r="CA488" s="360"/>
      <c r="CB488" s="360"/>
      <c r="CC488" s="360"/>
      <c r="CD488" s="360"/>
      <c r="CE488" s="360"/>
      <c r="CF488" s="360"/>
      <c r="CG488" s="360"/>
      <c r="CH488" s="360"/>
    </row>
    <row r="489" spans="1:86" ht="45" customHeight="1" x14ac:dyDescent="0.2">
      <c r="A489" s="485"/>
      <c r="B489" s="322" t="s">
        <v>680</v>
      </c>
      <c r="C489" s="281" t="s">
        <v>1524</v>
      </c>
      <c r="D489" s="770"/>
      <c r="E489" s="771"/>
      <c r="F489" s="770"/>
      <c r="G489" s="771"/>
      <c r="H489" s="770"/>
      <c r="I489" s="771"/>
      <c r="J489" s="770"/>
      <c r="K489" s="771"/>
      <c r="L489" s="770"/>
      <c r="M489" s="771"/>
      <c r="N489" s="770"/>
      <c r="O489" s="771"/>
      <c r="P489" s="770"/>
      <c r="Q489" s="771"/>
      <c r="R489" s="770"/>
      <c r="S489" s="771"/>
      <c r="T489" s="79"/>
      <c r="U489" s="74">
        <f>IF(OR(D489="s",F489="s",H489="s",J489="s",L489="s",N489="s",P489="s",R489="s"), 0, IF(OR(D489="a",F489="a",H489="a",J489="a",L489="a",N489="a",P489="a",R489="a"),V489,0))</f>
        <v>0</v>
      </c>
      <c r="V489" s="471">
        <f>IF(AND(T489="na",OR(D507="a",F507="a",H507="a",J507="a",L507="a",N507="a",P507="a",R507="a")),5,IF(T489="na",0,5))</f>
        <v>5</v>
      </c>
      <c r="W489" s="93">
        <f>IF((COUNTIF(D489:S489,"a")+COUNTIF(D489:S489,"s")+COUNTIF(T489,"na"))&gt;0,IF(OR((COUNTIF(D507:S507,"a")+COUNTIF(D507:S507,"s"))),0,COUNTIF(D489:S489,"a")+COUNTIF(D489:S489,"s")+COUNTIF(T489:T489,"na")),COUNTIF(D489:S489,"a")+COUNTIF(D489:S489,"s")+COUNTIF(T489,"na"))</f>
        <v>0</v>
      </c>
      <c r="X489" s="301"/>
      <c r="Z489" s="352" t="s">
        <v>1075</v>
      </c>
      <c r="AB489" s="571"/>
      <c r="AC489" s="571"/>
      <c r="AD489" s="571"/>
    </row>
    <row r="490" spans="1:86" ht="45" customHeight="1" x14ac:dyDescent="0.2">
      <c r="A490" s="485"/>
      <c r="B490" s="322" t="s">
        <v>1444</v>
      </c>
      <c r="C490" s="281" t="s">
        <v>1525</v>
      </c>
      <c r="D490" s="770"/>
      <c r="E490" s="771"/>
      <c r="F490" s="770"/>
      <c r="G490" s="771"/>
      <c r="H490" s="770"/>
      <c r="I490" s="771"/>
      <c r="J490" s="770"/>
      <c r="K490" s="771"/>
      <c r="L490" s="770"/>
      <c r="M490" s="771"/>
      <c r="N490" s="770"/>
      <c r="O490" s="771"/>
      <c r="P490" s="770"/>
      <c r="Q490" s="771"/>
      <c r="R490" s="770"/>
      <c r="S490" s="771"/>
      <c r="T490" s="465" t="str">
        <f>IF(T489="na","na","")</f>
        <v/>
      </c>
      <c r="U490" s="74">
        <f>IF(OR(D490="s",F490="s",H490="s",J490="s",L490="s",N490="s",P490="s",R490="s"), 0, IF(OR(D490="a",F490="a",H490="a",J490="a",L490="a",N490="a",P490="a",R490="a"),V490,0))</f>
        <v>0</v>
      </c>
      <c r="V490" s="471">
        <f>IF(AND(T490="na",OR(D507="a",F507="a",H507="a",J507="a",L507="a",N507="a",P507="a",R507="a")),5,IF(T490="na",0,5))</f>
        <v>5</v>
      </c>
      <c r="W490" s="93">
        <f>IF((COUNTIF(D490:S490,"a")+COUNTIF(D490:S490,"s")+COUNTIF(T490,"na"))&gt;0,IF(OR((COUNTIF(D507:S507,"a")+COUNTIF(D507:S507,"s"))),0,COUNTIF(D490:S490,"a")+COUNTIF(D490:S490,"s")+COUNTIF(T490:T490,"na")),COUNTIF(D490:S490,"a")+COUNTIF(D490:S490,"s")+COUNTIF(T490,"na"))</f>
        <v>0</v>
      </c>
      <c r="X490" s="301"/>
      <c r="Z490" s="352"/>
      <c r="AB490" s="571"/>
      <c r="AC490" s="571"/>
      <c r="AD490" s="571"/>
    </row>
    <row r="491" spans="1:86" s="87" customFormat="1" ht="30" customHeight="1" x14ac:dyDescent="0.2">
      <c r="A491" s="485"/>
      <c r="B491" s="322"/>
      <c r="C491" s="448" t="s">
        <v>1445</v>
      </c>
      <c r="D491" s="806"/>
      <c r="E491" s="806"/>
      <c r="F491" s="806"/>
      <c r="G491" s="806"/>
      <c r="H491" s="806"/>
      <c r="I491" s="806"/>
      <c r="J491" s="806"/>
      <c r="K491" s="806"/>
      <c r="L491" s="806"/>
      <c r="M491" s="806"/>
      <c r="N491" s="806"/>
      <c r="O491" s="806"/>
      <c r="P491" s="806"/>
      <c r="Q491" s="806"/>
      <c r="R491" s="806"/>
      <c r="S491" s="806"/>
      <c r="T491" s="806"/>
      <c r="U491" s="806"/>
      <c r="V491" s="807"/>
      <c r="W491" s="93"/>
      <c r="X491" s="294"/>
      <c r="Y491" s="30"/>
      <c r="Z491" s="30"/>
      <c r="AA491" s="30"/>
      <c r="AB491" s="571"/>
      <c r="AC491" s="571"/>
      <c r="AD491" s="571"/>
      <c r="AE491" s="30"/>
      <c r="AF491" s="30"/>
      <c r="AG491" s="30"/>
      <c r="AH491" s="30"/>
      <c r="AI491" s="30"/>
      <c r="AJ491" s="30"/>
      <c r="AK491" s="30"/>
      <c r="AL491" s="30"/>
      <c r="AM491" s="30"/>
      <c r="AN491" s="30"/>
      <c r="AO491" s="30"/>
      <c r="AP491" s="30"/>
      <c r="AQ491" s="30"/>
      <c r="AR491" s="30"/>
      <c r="AS491" s="30"/>
      <c r="AT491" s="30"/>
      <c r="AU491" s="360"/>
      <c r="AV491" s="360"/>
      <c r="AW491" s="360"/>
      <c r="AX491" s="360"/>
      <c r="AY491" s="360"/>
      <c r="AZ491" s="360"/>
      <c r="BA491" s="360"/>
      <c r="BB491" s="360"/>
      <c r="BC491" s="360"/>
      <c r="BD491" s="360"/>
      <c r="BE491" s="360"/>
      <c r="BF491" s="360"/>
      <c r="BG491" s="360"/>
      <c r="BH491" s="360"/>
      <c r="BI491" s="360"/>
      <c r="BJ491" s="360"/>
      <c r="BK491" s="360"/>
      <c r="BL491" s="360"/>
      <c r="BM491" s="360"/>
      <c r="BN491" s="360"/>
      <c r="BO491" s="360"/>
      <c r="BP491" s="360"/>
      <c r="BQ491" s="360"/>
      <c r="BR491" s="360"/>
      <c r="BS491" s="360"/>
      <c r="BT491" s="360"/>
      <c r="BU491" s="360"/>
      <c r="BV491" s="360"/>
      <c r="BW491" s="360"/>
      <c r="BX491" s="360"/>
      <c r="BY491" s="360"/>
      <c r="BZ491" s="360"/>
      <c r="CA491" s="360"/>
      <c r="CB491" s="360"/>
      <c r="CC491" s="360"/>
      <c r="CD491" s="360"/>
      <c r="CE491" s="360"/>
      <c r="CF491" s="360"/>
      <c r="CG491" s="360"/>
      <c r="CH491" s="360"/>
    </row>
    <row r="492" spans="1:86" ht="27.95" customHeight="1" x14ac:dyDescent="0.2">
      <c r="A492" s="485"/>
      <c r="B492" s="322" t="s">
        <v>422</v>
      </c>
      <c r="C492" s="279" t="s">
        <v>1145</v>
      </c>
      <c r="D492" s="787"/>
      <c r="E492" s="788"/>
      <c r="F492" s="787"/>
      <c r="G492" s="788"/>
      <c r="H492" s="787"/>
      <c r="I492" s="788"/>
      <c r="J492" s="787"/>
      <c r="K492" s="788"/>
      <c r="L492" s="787"/>
      <c r="M492" s="788"/>
      <c r="N492" s="787"/>
      <c r="O492" s="788"/>
      <c r="P492" s="787"/>
      <c r="Q492" s="788"/>
      <c r="R492" s="787"/>
      <c r="S492" s="788"/>
      <c r="T492" s="120"/>
      <c r="U492" s="78">
        <f>IF(OR(D492="s",F492="s",H492="s",J492="s",L492="s",N492="s",P492="s",R492="s"), 0, IF(OR(D492="a",F492="a",H492="a",J492="a",L492="a",N492="a",P492="a",R492="a"),V492,0))</f>
        <v>0</v>
      </c>
      <c r="V492" s="473">
        <f>IF(AND(T492="na",OR(D507="a",F507="a",H507="a",J507="a",L507="a",N507="a",P507="a",R507="a")),5,IF(T492="na",0,5))</f>
        <v>5</v>
      </c>
      <c r="W492" s="93">
        <f>IF((COUNTIF(D492:S492,"a")+COUNTIF(D492:S492,"s")+COUNTIF(T492,"na"))&gt;0,IF(OR((COUNTIF(D507:S507,"a")+COUNTIF(D507:S507,"s"))),0,COUNTIF(D492:S492,"a")+COUNTIF(D492:S492,"s")+COUNTIF(T492:T492,"na")),COUNTIF(D492:S492,"a")+COUNTIF(D492:S492,"s")+COUNTIF(T492,"na"))</f>
        <v>0</v>
      </c>
      <c r="X492" s="301"/>
      <c r="Z492" s="352"/>
      <c r="AB492" s="571"/>
      <c r="AC492" s="571"/>
      <c r="AD492" s="571"/>
    </row>
    <row r="493" spans="1:86" ht="45" customHeight="1" x14ac:dyDescent="0.2">
      <c r="A493" s="485"/>
      <c r="B493" s="322" t="s">
        <v>1526</v>
      </c>
      <c r="C493" s="281" t="s">
        <v>1527</v>
      </c>
      <c r="D493" s="797"/>
      <c r="E493" s="798"/>
      <c r="F493" s="797"/>
      <c r="G493" s="798"/>
      <c r="H493" s="797"/>
      <c r="I493" s="798"/>
      <c r="J493" s="797"/>
      <c r="K493" s="798"/>
      <c r="L493" s="797"/>
      <c r="M493" s="798"/>
      <c r="N493" s="797"/>
      <c r="O493" s="798"/>
      <c r="P493" s="797"/>
      <c r="Q493" s="798"/>
      <c r="R493" s="797"/>
      <c r="S493" s="798"/>
      <c r="T493" s="121" t="str">
        <f>IF(T492="na","na","")</f>
        <v/>
      </c>
      <c r="U493" s="74">
        <f>IF(OR(D493="s",F493="s",H493="s",J493="s",L493="s",N493="s",P493="s",R493="s"), 0, IF(OR(D493="a",F493="a",H493="a",J493="a",L493="a",N493="a",P493="a",R493="a"),V493,0))</f>
        <v>0</v>
      </c>
      <c r="V493" s="474">
        <f>IF(AND(T493="na",OR(D507="a",F507="a",H507="a",J507="a",L507="a",N507="a",P507="a",R507="a")),10,IF(T493="na",0,10))</f>
        <v>10</v>
      </c>
      <c r="W493" s="93">
        <f>IF((COUNTIF(D493:S493,"a")+COUNTIF(D493:S493,"s")+COUNTIF(T493,"na"))&gt;0,IF(OR((COUNTIF(D507:S507,"a")+COUNTIF(D507:S507,"s"))),0,COUNTIF(D493:S493,"a")+COUNTIF(D493:S493,"s")+COUNTIF(T493:T493,"na")),COUNTIF(D493:S493,"a")+COUNTIF(D493:S493,"s")+COUNTIF(T493,"na"))</f>
        <v>0</v>
      </c>
      <c r="X493" s="301"/>
      <c r="Z493" s="352"/>
      <c r="AB493" s="571"/>
      <c r="AC493" s="571"/>
      <c r="AD493" s="571"/>
    </row>
    <row r="494" spans="1:86" ht="45" customHeight="1" x14ac:dyDescent="0.2">
      <c r="A494" s="485"/>
      <c r="B494" s="322" t="s">
        <v>1146</v>
      </c>
      <c r="C494" s="281" t="s">
        <v>1528</v>
      </c>
      <c r="D494" s="797"/>
      <c r="E494" s="798"/>
      <c r="F494" s="797"/>
      <c r="G494" s="798"/>
      <c r="H494" s="797"/>
      <c r="I494" s="798"/>
      <c r="J494" s="797"/>
      <c r="K494" s="798"/>
      <c r="L494" s="797"/>
      <c r="M494" s="798"/>
      <c r="N494" s="797"/>
      <c r="O494" s="798"/>
      <c r="P494" s="797"/>
      <c r="Q494" s="798"/>
      <c r="R494" s="797"/>
      <c r="S494" s="798"/>
      <c r="T494" s="121" t="str">
        <f>IF(T492="na","na","")</f>
        <v/>
      </c>
      <c r="U494" s="74">
        <f>IF(OR(D494="s",F494="s",H494="s",J494="s",L494="s",N494="s",P494="s",R494="s"), 0, IF(OR(D494="a",F494="a",H494="a",J494="a",L494="a",N494="a",P494="a",R494="a"),V494,0))</f>
        <v>0</v>
      </c>
      <c r="V494" s="474">
        <f>IF(AND(T494="na",OR(D507="a",F507="a",H507="a",J507="a",L507="a",N507="a",P507="a",R507="a")),5,IF(T494="na",0,5))</f>
        <v>5</v>
      </c>
      <c r="W494" s="93">
        <f>IF((COUNTIF(D494:S494,"a")+COUNTIF(D494:S494,"s")+COUNTIF(T494,"na"))&gt;0,IF(OR((COUNTIF(D507:S507,"a")+COUNTIF(D507:S507,"s"))),0,COUNTIF(D494:S494,"a")+COUNTIF(D494:S494,"s")+COUNTIF(T494:T494,"na")),COUNTIF(D494:S494,"a")+COUNTIF(D494:S494,"s")+COUNTIF(T494,"na"))</f>
        <v>0</v>
      </c>
      <c r="X494" s="301"/>
      <c r="Z494" s="352"/>
      <c r="AB494" s="571"/>
      <c r="AC494" s="571"/>
      <c r="AD494" s="571"/>
    </row>
    <row r="495" spans="1:86" ht="27.95" customHeight="1" x14ac:dyDescent="0.2">
      <c r="A495" s="485"/>
      <c r="B495" s="322" t="s">
        <v>1072</v>
      </c>
      <c r="C495" s="281" t="s">
        <v>1147</v>
      </c>
      <c r="D495" s="770"/>
      <c r="E495" s="771"/>
      <c r="F495" s="770"/>
      <c r="G495" s="771"/>
      <c r="H495" s="770"/>
      <c r="I495" s="771"/>
      <c r="J495" s="770"/>
      <c r="K495" s="771"/>
      <c r="L495" s="770"/>
      <c r="M495" s="771"/>
      <c r="N495" s="770"/>
      <c r="O495" s="771"/>
      <c r="P495" s="770"/>
      <c r="Q495" s="771"/>
      <c r="R495" s="770"/>
      <c r="S495" s="771"/>
      <c r="T495" s="121" t="str">
        <f>IF(T492="na","na","")</f>
        <v/>
      </c>
      <c r="U495" s="74">
        <f>IF(OR(D495="s",F495="s",H495="s",J495="s",L495="s",N495="s",P495="s",R495="s"), 0, IF(OR(D495="a",F495="a",H495="a",J495="a",L495="a",N495="a",P495="a",R495="a"),V495,0))</f>
        <v>0</v>
      </c>
      <c r="V495" s="471">
        <f>IF(AND(T495="na",OR(D507="a",F507="a",H507="a",J507="a",L507="a",N507="a",P507="a",R507="a")),5,IF(T495="na",0,5))</f>
        <v>5</v>
      </c>
      <c r="W495" s="93">
        <f>IF((COUNTIF(D495:S495,"a")+COUNTIF(D495:S495,"s")+COUNTIF(T495,"na"))&gt;0,IF(OR((COUNTIF(D507:S507,"a")+COUNTIF(D507:S507,"s"))),0,COUNTIF(D495:S495,"a")+COUNTIF(D495:S495,"s")+COUNTIF(T495:T495,"na")),COUNTIF(D495:S495,"a")+COUNTIF(D495:S495,"s")+COUNTIF(T495,"na"))</f>
        <v>0</v>
      </c>
      <c r="X495" s="301"/>
      <c r="Z495" s="352" t="s">
        <v>1075</v>
      </c>
      <c r="AB495" s="571"/>
      <c r="AC495" s="571"/>
      <c r="AD495" s="571"/>
    </row>
    <row r="496" spans="1:86" s="87" customFormat="1" ht="30" customHeight="1" x14ac:dyDescent="0.2">
      <c r="A496" s="485"/>
      <c r="B496" s="322"/>
      <c r="C496" s="448" t="s">
        <v>1446</v>
      </c>
      <c r="D496" s="806"/>
      <c r="E496" s="806"/>
      <c r="F496" s="806"/>
      <c r="G496" s="806"/>
      <c r="H496" s="806"/>
      <c r="I496" s="806"/>
      <c r="J496" s="806"/>
      <c r="K496" s="806"/>
      <c r="L496" s="806"/>
      <c r="M496" s="806"/>
      <c r="N496" s="806"/>
      <c r="O496" s="806"/>
      <c r="P496" s="806"/>
      <c r="Q496" s="806"/>
      <c r="R496" s="806"/>
      <c r="S496" s="806"/>
      <c r="T496" s="806"/>
      <c r="U496" s="806"/>
      <c r="V496" s="807"/>
      <c r="W496" s="93"/>
      <c r="X496" s="294"/>
      <c r="Y496" s="30"/>
      <c r="Z496" s="30"/>
      <c r="AA496" s="30"/>
      <c r="AB496" s="571"/>
      <c r="AC496" s="571"/>
      <c r="AD496" s="571"/>
      <c r="AE496" s="30"/>
      <c r="AF496" s="30"/>
      <c r="AG496" s="30"/>
      <c r="AH496" s="30"/>
      <c r="AI496" s="30"/>
      <c r="AJ496" s="30"/>
      <c r="AK496" s="30"/>
      <c r="AL496" s="30"/>
      <c r="AM496" s="30"/>
      <c r="AN496" s="30"/>
      <c r="AO496" s="30"/>
      <c r="AP496" s="30"/>
      <c r="AQ496" s="30"/>
      <c r="AR496" s="30"/>
      <c r="AS496" s="30"/>
      <c r="AT496" s="30"/>
      <c r="AU496" s="360"/>
      <c r="AV496" s="360"/>
      <c r="AW496" s="360"/>
      <c r="AX496" s="360"/>
      <c r="AY496" s="360"/>
      <c r="AZ496" s="360"/>
      <c r="BA496" s="360"/>
      <c r="BB496" s="360"/>
      <c r="BC496" s="360"/>
      <c r="BD496" s="360"/>
      <c r="BE496" s="360"/>
      <c r="BF496" s="360"/>
      <c r="BG496" s="360"/>
      <c r="BH496" s="360"/>
      <c r="BI496" s="360"/>
      <c r="BJ496" s="360"/>
      <c r="BK496" s="360"/>
      <c r="BL496" s="360"/>
      <c r="BM496" s="360"/>
      <c r="BN496" s="360"/>
      <c r="BO496" s="360"/>
      <c r="BP496" s="360"/>
      <c r="BQ496" s="360"/>
      <c r="BR496" s="360"/>
      <c r="BS496" s="360"/>
      <c r="BT496" s="360"/>
      <c r="BU496" s="360"/>
      <c r="BV496" s="360"/>
      <c r="BW496" s="360"/>
      <c r="BX496" s="360"/>
      <c r="BY496" s="360"/>
      <c r="BZ496" s="360"/>
      <c r="CA496" s="360"/>
      <c r="CB496" s="360"/>
      <c r="CC496" s="360"/>
      <c r="CD496" s="360"/>
      <c r="CE496" s="360"/>
      <c r="CF496" s="360"/>
      <c r="CG496" s="360"/>
      <c r="CH496" s="360"/>
    </row>
    <row r="497" spans="1:86" ht="45" customHeight="1" x14ac:dyDescent="0.2">
      <c r="A497" s="485"/>
      <c r="B497" s="322" t="s">
        <v>1148</v>
      </c>
      <c r="C497" s="281" t="s">
        <v>653</v>
      </c>
      <c r="D497" s="797"/>
      <c r="E497" s="798"/>
      <c r="F497" s="797"/>
      <c r="G497" s="798"/>
      <c r="H497" s="797"/>
      <c r="I497" s="798"/>
      <c r="J497" s="797"/>
      <c r="K497" s="798"/>
      <c r="L497" s="797"/>
      <c r="M497" s="798"/>
      <c r="N497" s="797"/>
      <c r="O497" s="798"/>
      <c r="P497" s="797"/>
      <c r="Q497" s="798"/>
      <c r="R497" s="797"/>
      <c r="S497" s="798"/>
      <c r="T497" s="89"/>
      <c r="U497" s="74">
        <f>IF(OR(D497="s",F497="s",H497="s",J497="s",L497="s",N497="s",P497="s",R497="s"), 0, IF(OR(D497="a",F497="a",H497="a",J497="a",L497="a",N497="a",P497="a",R497="a"),V497,0))</f>
        <v>0</v>
      </c>
      <c r="V497" s="474">
        <v>5</v>
      </c>
      <c r="W497" s="93">
        <f>IF((COUNTIF(D497:S497,"a")+COUNTIF(D497:S497,"s"))&gt;0,IF(OR((COUNTIF(D507:S507,"a")+COUNTIF(D507:S507,"s"))),0,COUNTIF(D497:S497,"a")+COUNTIF(D497:S497,"s")),COUNTIF(D497:S497,"a")+COUNTIF(D497:S497,"s"))</f>
        <v>0</v>
      </c>
      <c r="X497" s="301"/>
      <c r="Z497" s="352"/>
      <c r="AB497" s="571"/>
      <c r="AC497" s="571"/>
      <c r="AD497" s="571"/>
    </row>
    <row r="498" spans="1:86" ht="45" customHeight="1" x14ac:dyDescent="0.2">
      <c r="A498" s="485"/>
      <c r="B498" s="322" t="s">
        <v>1070</v>
      </c>
      <c r="C498" s="281" t="s">
        <v>1529</v>
      </c>
      <c r="D498" s="770"/>
      <c r="E498" s="771"/>
      <c r="F498" s="770"/>
      <c r="G498" s="771"/>
      <c r="H498" s="770"/>
      <c r="I498" s="771"/>
      <c r="J498" s="770"/>
      <c r="K498" s="771"/>
      <c r="L498" s="770"/>
      <c r="M498" s="771"/>
      <c r="N498" s="770"/>
      <c r="O498" s="771"/>
      <c r="P498" s="770"/>
      <c r="Q498" s="771"/>
      <c r="R498" s="770"/>
      <c r="S498" s="771"/>
      <c r="T498" s="89"/>
      <c r="U498" s="74">
        <f>IF(OR(D498="s",F498="s",H498="s",J498="s",L498="s",N498="s",P498="s",R498="s"), 0, IF(OR(D498="a",F498="a",H498="a",J498="a",L498="a",N498="a",P498="a",R498="a"),V498,0))</f>
        <v>0</v>
      </c>
      <c r="V498" s="471">
        <v>5</v>
      </c>
      <c r="W498" s="93">
        <f>IF((COUNTIF(D498:S498,"a")+COUNTIF(D498:S498,"s"))&gt;0,IF(OR((COUNTIF(D507:S507,"a")+COUNTIF(D507:S507,"s"))),0,COUNTIF(D498:S498,"a")+COUNTIF(D498:S498,"s")),COUNTIF(D498:S498,"a")+COUNTIF(D498:S498,"s"))</f>
        <v>0</v>
      </c>
      <c r="X498" s="301"/>
      <c r="Z498" s="352"/>
      <c r="AB498" s="571"/>
      <c r="AC498" s="571"/>
      <c r="AD498" s="571"/>
    </row>
    <row r="499" spans="1:86" s="87" customFormat="1" ht="30" customHeight="1" x14ac:dyDescent="0.2">
      <c r="A499" s="485"/>
      <c r="B499" s="322"/>
      <c r="C499" s="448" t="s">
        <v>1447</v>
      </c>
      <c r="D499" s="806"/>
      <c r="E499" s="806"/>
      <c r="F499" s="806"/>
      <c r="G499" s="806"/>
      <c r="H499" s="806"/>
      <c r="I499" s="806"/>
      <c r="J499" s="806"/>
      <c r="K499" s="806"/>
      <c r="L499" s="806"/>
      <c r="M499" s="806"/>
      <c r="N499" s="806"/>
      <c r="O499" s="806"/>
      <c r="P499" s="806"/>
      <c r="Q499" s="806"/>
      <c r="R499" s="806"/>
      <c r="S499" s="806"/>
      <c r="T499" s="806"/>
      <c r="U499" s="806"/>
      <c r="V499" s="807"/>
      <c r="W499" s="93"/>
      <c r="X499" s="294"/>
      <c r="Y499" s="30"/>
      <c r="Z499" s="30"/>
      <c r="AA499" s="30"/>
      <c r="AB499" s="571"/>
      <c r="AC499" s="571"/>
      <c r="AD499" s="571"/>
      <c r="AE499" s="30"/>
      <c r="AF499" s="30"/>
      <c r="AG499" s="30"/>
      <c r="AH499" s="30"/>
      <c r="AI499" s="30"/>
      <c r="AJ499" s="30"/>
      <c r="AK499" s="30"/>
      <c r="AL499" s="30"/>
      <c r="AM499" s="30"/>
      <c r="AN499" s="30"/>
      <c r="AO499" s="30"/>
      <c r="AP499" s="30"/>
      <c r="AQ499" s="30"/>
      <c r="AR499" s="30"/>
      <c r="AS499" s="30"/>
      <c r="AT499" s="30"/>
      <c r="AU499" s="360"/>
      <c r="AV499" s="360"/>
      <c r="AW499" s="360"/>
      <c r="AX499" s="360"/>
      <c r="AY499" s="360"/>
      <c r="AZ499" s="360"/>
      <c r="BA499" s="360"/>
      <c r="BB499" s="360"/>
      <c r="BC499" s="360"/>
      <c r="BD499" s="360"/>
      <c r="BE499" s="360"/>
      <c r="BF499" s="360"/>
      <c r="BG499" s="360"/>
      <c r="BH499" s="360"/>
      <c r="BI499" s="360"/>
      <c r="BJ499" s="360"/>
      <c r="BK499" s="360"/>
      <c r="BL499" s="360"/>
      <c r="BM499" s="360"/>
      <c r="BN499" s="360"/>
      <c r="BO499" s="360"/>
      <c r="BP499" s="360"/>
      <c r="BQ499" s="360"/>
      <c r="BR499" s="360"/>
      <c r="BS499" s="360"/>
      <c r="BT499" s="360"/>
      <c r="BU499" s="360"/>
      <c r="BV499" s="360"/>
      <c r="BW499" s="360"/>
      <c r="BX499" s="360"/>
      <c r="BY499" s="360"/>
      <c r="BZ499" s="360"/>
      <c r="CA499" s="360"/>
      <c r="CB499" s="360"/>
      <c r="CC499" s="360"/>
      <c r="CD499" s="360"/>
      <c r="CE499" s="360"/>
      <c r="CF499" s="360"/>
      <c r="CG499" s="360"/>
      <c r="CH499" s="360"/>
    </row>
    <row r="500" spans="1:86" ht="67.7" customHeight="1" x14ac:dyDescent="0.2">
      <c r="A500" s="485"/>
      <c r="B500" s="322" t="s">
        <v>1071</v>
      </c>
      <c r="C500" s="281" t="s">
        <v>1530</v>
      </c>
      <c r="D500" s="770"/>
      <c r="E500" s="771"/>
      <c r="F500" s="770"/>
      <c r="G500" s="771"/>
      <c r="H500" s="770"/>
      <c r="I500" s="771"/>
      <c r="J500" s="770"/>
      <c r="K500" s="771"/>
      <c r="L500" s="770"/>
      <c r="M500" s="771"/>
      <c r="N500" s="770"/>
      <c r="O500" s="771"/>
      <c r="P500" s="770"/>
      <c r="Q500" s="771"/>
      <c r="R500" s="770"/>
      <c r="S500" s="771"/>
      <c r="T500" s="649" t="str">
        <f>IF('NOx Data Sheet'!G6&gt;DATE(2004,12,31),"na","")</f>
        <v/>
      </c>
      <c r="U500" s="74">
        <f t="shared" ref="U500:U504" si="49">IF(OR(D500="s",F500="s",H500="s",J500="s",L500="s",N500="s",P500="s",R500="s"), 0, IF(OR(D500="a",F500="a",H500="a",J500="a",L500="a",N500="a",P500="a",R500="a"),V500,0))</f>
        <v>0</v>
      </c>
      <c r="V500" s="471">
        <f>IF(AND(T500="na",OR(D507="a",F507="a",H507="a",J507="a",L507="a",N507="a",P507="a",R507="a")),5,IF(T500="na",0,5))</f>
        <v>5</v>
      </c>
      <c r="W500" s="93">
        <f>IF((COUNTIF(D500:S500,"a")+COUNTIF(D500:S500,"s")+COUNTIF(T500,"na"))&gt;0,IF(OR((COUNTIF(D507:S507,"a")+COUNTIF(D507:S507,"s"))),0,COUNTIF(D500:S500,"a")+COUNTIF(D500:S500,"s")+COUNTIF(T500:T500,"na")),COUNTIF(D500:S500,"a")+COUNTIF(D500:S500,"s")+COUNTIF(T500,"na"))</f>
        <v>0</v>
      </c>
      <c r="X500" s="301"/>
      <c r="Z500" s="352" t="s">
        <v>1075</v>
      </c>
      <c r="AB500" s="571"/>
      <c r="AC500" s="571"/>
      <c r="AD500" s="571"/>
    </row>
    <row r="501" spans="1:86" ht="67.7" customHeight="1" x14ac:dyDescent="0.2">
      <c r="A501" s="485"/>
      <c r="B501" s="322" t="s">
        <v>534</v>
      </c>
      <c r="C501" s="281" t="s">
        <v>1531</v>
      </c>
      <c r="D501" s="770"/>
      <c r="E501" s="771"/>
      <c r="F501" s="770"/>
      <c r="G501" s="771"/>
      <c r="H501" s="770"/>
      <c r="I501" s="771"/>
      <c r="J501" s="770"/>
      <c r="K501" s="771"/>
      <c r="L501" s="770"/>
      <c r="M501" s="771"/>
      <c r="N501" s="770"/>
      <c r="O501" s="771"/>
      <c r="P501" s="770"/>
      <c r="Q501" s="771"/>
      <c r="R501" s="770"/>
      <c r="S501" s="771"/>
      <c r="T501" s="89"/>
      <c r="U501" s="74">
        <f>IF(OR(D507="a",F507="a",H507="a",J507="a",L507="a",N507="a",P507="a",R507="a"), 0, IF(OR(D501="a",F501="a",H501="a",J501="a",L501="a",N501="a",P501="a",R501="a"),V501,0))</f>
        <v>0</v>
      </c>
      <c r="V501" s="471">
        <v>10</v>
      </c>
      <c r="W501" s="93">
        <f>IF((COUNTIF(D501:S501,"a")+COUNTIF(D501:S501,"s"))&gt;0,IF((COUNTIF(D507:S507,"a")+COUNTIF(D507:S507,"s")),1,COUNTIF(D501:S501,"a")+COUNTIF(D501:S501,"s")),COUNTIF(D501:S501,"a")+COUNTIF(D501:S501,"s"))</f>
        <v>0</v>
      </c>
      <c r="X501" s="301"/>
      <c r="Z501" s="352"/>
      <c r="AB501" s="571"/>
      <c r="AC501" s="571"/>
      <c r="AD501" s="571"/>
    </row>
    <row r="502" spans="1:86" ht="45" customHeight="1" x14ac:dyDescent="0.2">
      <c r="A502" s="485"/>
      <c r="B502" s="322" t="s">
        <v>654</v>
      </c>
      <c r="C502" s="281" t="s">
        <v>655</v>
      </c>
      <c r="D502" s="797"/>
      <c r="E502" s="798"/>
      <c r="F502" s="797"/>
      <c r="G502" s="798"/>
      <c r="H502" s="797"/>
      <c r="I502" s="798"/>
      <c r="J502" s="797"/>
      <c r="K502" s="798"/>
      <c r="L502" s="797"/>
      <c r="M502" s="798"/>
      <c r="N502" s="797"/>
      <c r="O502" s="798"/>
      <c r="P502" s="797"/>
      <c r="Q502" s="798"/>
      <c r="R502" s="797"/>
      <c r="S502" s="798"/>
      <c r="T502" s="89"/>
      <c r="U502" s="74">
        <f t="shared" si="49"/>
        <v>0</v>
      </c>
      <c r="V502" s="474">
        <v>5</v>
      </c>
      <c r="W502" s="93">
        <f>IF((COUNTIF(D502:S502,"a")+COUNTIF(D502:S502,"s"))&gt;0,IF(OR(COUNTIF(D507:S507,"a")+COUNTIF(D507:S507,"s")+COUNTIF(D503:S503, "a")+COUNTIF(D503:S503, "S")),0,COUNTIF(D502:S502,"a")+COUNTIF(D502:S502,"s")),COUNTIF(D502:S502,"a")+COUNTIF(D502:S502,"s"))</f>
        <v>0</v>
      </c>
      <c r="X502" s="301"/>
      <c r="Z502" s="352"/>
      <c r="AB502" s="571"/>
      <c r="AC502" s="571"/>
      <c r="AD502" s="571"/>
    </row>
    <row r="503" spans="1:86" ht="67.7" customHeight="1" x14ac:dyDescent="0.2">
      <c r="A503" s="485"/>
      <c r="B503" s="600" t="s">
        <v>1532</v>
      </c>
      <c r="C503" s="648" t="s">
        <v>1533</v>
      </c>
      <c r="D503" s="797"/>
      <c r="E503" s="798"/>
      <c r="F503" s="797"/>
      <c r="G503" s="798"/>
      <c r="H503" s="797"/>
      <c r="I503" s="798"/>
      <c r="J503" s="797"/>
      <c r="K503" s="798"/>
      <c r="L503" s="797"/>
      <c r="M503" s="798"/>
      <c r="N503" s="797"/>
      <c r="O503" s="798"/>
      <c r="P503" s="797"/>
      <c r="Q503" s="798"/>
      <c r="R503" s="797"/>
      <c r="S503" s="798"/>
      <c r="T503" s="89"/>
      <c r="U503" s="634">
        <f t="shared" si="49"/>
        <v>0</v>
      </c>
      <c r="V503" s="474">
        <v>5</v>
      </c>
      <c r="W503" s="93">
        <f>IF((COUNTIF(D503:S503,"a")+COUNTIF(D503:S503,"s"))&gt;0,IF(OR(COUNTIF(D507:S507,"a")+COUNTIF(D507:S507,"s")+COUNTIF(D502:S502, "a")+COUNTIF(D502:S502, "s")),0,COUNTIF(D503:S503,"a")+COUNTIF(D503:S503,"s")),COUNTIF(D503:S503,"a")+COUNTIF(D503:S503,"s"))</f>
        <v>0</v>
      </c>
      <c r="X503" s="301"/>
      <c r="Z503" s="352"/>
      <c r="AB503" s="571"/>
      <c r="AC503" s="571"/>
      <c r="AD503" s="571"/>
    </row>
    <row r="504" spans="1:86" ht="67.7" customHeight="1" x14ac:dyDescent="0.2">
      <c r="A504" s="485"/>
      <c r="B504" s="322" t="s">
        <v>535</v>
      </c>
      <c r="C504" s="281" t="s">
        <v>1534</v>
      </c>
      <c r="D504" s="770"/>
      <c r="E504" s="771"/>
      <c r="F504" s="770"/>
      <c r="G504" s="771"/>
      <c r="H504" s="770"/>
      <c r="I504" s="771"/>
      <c r="J504" s="770"/>
      <c r="K504" s="771"/>
      <c r="L504" s="770"/>
      <c r="M504" s="771"/>
      <c r="N504" s="770"/>
      <c r="O504" s="771"/>
      <c r="P504" s="770"/>
      <c r="Q504" s="771"/>
      <c r="R504" s="770"/>
      <c r="S504" s="771"/>
      <c r="T504" s="649" t="str">
        <f>IF(T500="na","na","")</f>
        <v/>
      </c>
      <c r="U504" s="74">
        <f t="shared" si="49"/>
        <v>0</v>
      </c>
      <c r="V504" s="471">
        <f>IF(AND(T504="na",OR(D507="a",F507="a",H507="a",J507="a",L507="a",N507="a",P507="a",R507="a")),5,IF(T504="na",0,5))</f>
        <v>5</v>
      </c>
      <c r="W504" s="93">
        <f>IF((COUNTIF(D504:S504,"a")+COUNTIF(D504:S504,"s")+COUNTIF(T504,"na"))&gt;0,IF(OR((COUNTIF(D507:S507,"a")+COUNTIF(D507:S507,"s"))),0,COUNTIF(D504:S504,"a")+COUNTIF(D504:S504,"s")+COUNTIF(T504,"na")),COUNTIF(D504:S504,"a")+COUNTIF(D504:S504,"s")+COUNTIF(T504,"na"))</f>
        <v>0</v>
      </c>
      <c r="X504" s="301"/>
      <c r="Z504" s="352" t="s">
        <v>1075</v>
      </c>
      <c r="AB504" s="571"/>
      <c r="AC504" s="571"/>
      <c r="AD504" s="571"/>
    </row>
    <row r="505" spans="1:86" ht="45" customHeight="1" x14ac:dyDescent="0.2">
      <c r="A505" s="485"/>
      <c r="B505" s="322" t="s">
        <v>1806</v>
      </c>
      <c r="C505" s="281" t="s">
        <v>1808</v>
      </c>
      <c r="D505" s="770"/>
      <c r="E505" s="771"/>
      <c r="F505" s="770"/>
      <c r="G505" s="771"/>
      <c r="H505" s="770"/>
      <c r="I505" s="771"/>
      <c r="J505" s="770"/>
      <c r="K505" s="771"/>
      <c r="L505" s="770"/>
      <c r="M505" s="771"/>
      <c r="N505" s="770"/>
      <c r="O505" s="771"/>
      <c r="P505" s="770"/>
      <c r="Q505" s="771"/>
      <c r="R505" s="770"/>
      <c r="S505" s="771"/>
      <c r="T505" s="89"/>
      <c r="U505" s="74">
        <f>IF(OR(D507="a",F507="a",H507="a",J507="a",L507="a",N507="a",P507="a",R507="a"), 0, IF(OR(D505="a",F505="a",H505="a",J505="a",L505="a",N505="a",P505="a",R505="a"),V505,0))</f>
        <v>0</v>
      </c>
      <c r="V505" s="471">
        <v>10</v>
      </c>
      <c r="W505" s="93">
        <f>IF((COUNTIF(D505:S505,"a")+COUNTIF(D505:S505,"s"))&gt;0,IF((COUNTIF(D507:S507,"a")+COUNTIF(D507:S507,"s")),1,COUNTIF(D505:S505,"a")+COUNTIF(D505:S505,"s")),COUNTIF(D505:S505,"a")+COUNTIF(D505:S505,"s"))</f>
        <v>0</v>
      </c>
      <c r="X505" s="301"/>
      <c r="Z505" s="352"/>
      <c r="AB505" s="571"/>
      <c r="AC505" s="571"/>
      <c r="AD505" s="571"/>
    </row>
    <row r="506" spans="1:86" s="87" customFormat="1" ht="30" customHeight="1" x14ac:dyDescent="0.2">
      <c r="A506" s="485"/>
      <c r="B506" s="322"/>
      <c r="C506" s="449" t="s">
        <v>1807</v>
      </c>
      <c r="D506" s="806"/>
      <c r="E506" s="806"/>
      <c r="F506" s="806"/>
      <c r="G506" s="806"/>
      <c r="H506" s="806"/>
      <c r="I506" s="806"/>
      <c r="J506" s="806"/>
      <c r="K506" s="806"/>
      <c r="L506" s="806"/>
      <c r="M506" s="806"/>
      <c r="N506" s="806"/>
      <c r="O506" s="806"/>
      <c r="P506" s="806"/>
      <c r="Q506" s="806"/>
      <c r="R506" s="806"/>
      <c r="S506" s="806"/>
      <c r="T506" s="806"/>
      <c r="U506" s="806"/>
      <c r="V506" s="807"/>
      <c r="W506" s="93"/>
      <c r="X506" s="294"/>
      <c r="Y506" s="30"/>
      <c r="Z506" s="352"/>
      <c r="AA506" s="30"/>
      <c r="AB506" s="571"/>
      <c r="AC506" s="571"/>
      <c r="AD506" s="571"/>
      <c r="AE506" s="30"/>
      <c r="AF506" s="30"/>
      <c r="AG506" s="30"/>
      <c r="AH506" s="30"/>
      <c r="AI506" s="30"/>
      <c r="AJ506" s="30"/>
      <c r="AK506" s="30"/>
      <c r="AL506" s="30"/>
      <c r="AM506" s="30"/>
      <c r="AN506" s="30"/>
      <c r="AO506" s="30"/>
      <c r="AP506" s="30"/>
      <c r="AQ506" s="30"/>
      <c r="AR506" s="30"/>
      <c r="AS506" s="30"/>
      <c r="AT506" s="30"/>
      <c r="AU506" s="360"/>
      <c r="AV506" s="360"/>
      <c r="AW506" s="360"/>
      <c r="AX506" s="360"/>
      <c r="AY506" s="360"/>
      <c r="AZ506" s="360"/>
      <c r="BA506" s="360"/>
      <c r="BB506" s="360"/>
      <c r="BC506" s="360"/>
      <c r="BD506" s="360"/>
      <c r="BE506" s="360"/>
      <c r="BF506" s="360"/>
      <c r="BG506" s="360"/>
      <c r="BH506" s="360"/>
      <c r="BI506" s="360"/>
      <c r="BJ506" s="360"/>
      <c r="BK506" s="360"/>
      <c r="BL506" s="360"/>
      <c r="BM506" s="360"/>
      <c r="BN506" s="360"/>
      <c r="BO506" s="360"/>
      <c r="BP506" s="360"/>
      <c r="BQ506" s="360"/>
      <c r="BR506" s="360"/>
      <c r="BS506" s="360"/>
      <c r="BT506" s="360"/>
      <c r="BU506" s="360"/>
      <c r="BV506" s="360"/>
      <c r="BW506" s="360"/>
      <c r="BX506" s="360"/>
      <c r="BY506" s="360"/>
      <c r="BZ506" s="360"/>
      <c r="CA506" s="360"/>
      <c r="CB506" s="360"/>
      <c r="CC506" s="360"/>
      <c r="CD506" s="360"/>
      <c r="CE506" s="360"/>
      <c r="CF506" s="360"/>
      <c r="CG506" s="360"/>
      <c r="CH506" s="360"/>
    </row>
    <row r="507" spans="1:86" ht="27.95" customHeight="1" thickBot="1" x14ac:dyDescent="0.25">
      <c r="A507" s="485"/>
      <c r="B507" s="323" t="s">
        <v>536</v>
      </c>
      <c r="C507" s="450" t="s">
        <v>656</v>
      </c>
      <c r="D507" s="797"/>
      <c r="E507" s="798"/>
      <c r="F507" s="797"/>
      <c r="G507" s="798"/>
      <c r="H507" s="797"/>
      <c r="I507" s="798"/>
      <c r="J507" s="797"/>
      <c r="K507" s="798"/>
      <c r="L507" s="797"/>
      <c r="M507" s="798"/>
      <c r="N507" s="797"/>
      <c r="O507" s="798"/>
      <c r="P507" s="797"/>
      <c r="Q507" s="798"/>
      <c r="R507" s="797"/>
      <c r="S507" s="798"/>
      <c r="T507" s="89"/>
      <c r="U507" s="116">
        <f>IF(OR(D507="s",F507="s",H507="s",J507="s",L507="s",N507="s",P507="s",R507="s"), 0, IF(OR(D507="a",F507="a",H507="a",J507="a",L507="a",N507="a",P507="a",R507="a"),V507,0))</f>
        <v>0</v>
      </c>
      <c r="V507" s="474">
        <v>80</v>
      </c>
      <c r="W507" s="93">
        <f>IF((COUNTIF(D507:S507,"a")+COUNTIF(D507:S507,"s"))&gt;0,IF(OR((COUNTIF(D489:S500,"a")+COUNTIF(D489:S500,"s")+COUNTIF(D502:S504,"a")+COUNTIF(D502:S504,"s"))),0,COUNTIF(D507:S507,"a")+COUNTIF(D507:S507,"s")),COUNTIF(D507:S507,"a")+COUNTIF(D507:S507,"s"))</f>
        <v>0</v>
      </c>
      <c r="X507" s="301"/>
      <c r="Z507" s="352"/>
      <c r="AB507" s="571"/>
      <c r="AC507" s="571"/>
      <c r="AD507" s="571"/>
    </row>
    <row r="508" spans="1:86" ht="21" customHeight="1" thickTop="1" thickBot="1" x14ac:dyDescent="0.25">
      <c r="A508" s="485"/>
      <c r="B508" s="88"/>
      <c r="C508" s="186"/>
      <c r="D508" s="782" t="s">
        <v>229</v>
      </c>
      <c r="E508" s="783"/>
      <c r="F508" s="783"/>
      <c r="G508" s="783"/>
      <c r="H508" s="783"/>
      <c r="I508" s="783"/>
      <c r="J508" s="783"/>
      <c r="K508" s="783"/>
      <c r="L508" s="783"/>
      <c r="M508" s="783"/>
      <c r="N508" s="783"/>
      <c r="O508" s="783"/>
      <c r="P508" s="783"/>
      <c r="Q508" s="783"/>
      <c r="R508" s="783"/>
      <c r="S508" s="783"/>
      <c r="T508" s="784"/>
      <c r="U508" s="3">
        <f>SUM(U488:U507)</f>
        <v>0</v>
      </c>
      <c r="V508" s="472">
        <f>SUM(V488:V502, V504:V505)</f>
        <v>80</v>
      </c>
      <c r="X508" s="296"/>
      <c r="Z508" s="352"/>
      <c r="AB508" s="571"/>
      <c r="AC508" s="571"/>
      <c r="AD508" s="571"/>
    </row>
    <row r="509" spans="1:86" ht="21" customHeight="1" thickBot="1" x14ac:dyDescent="0.25">
      <c r="A509" s="464"/>
      <c r="B509" s="511"/>
      <c r="C509" s="454"/>
      <c r="D509" s="971"/>
      <c r="E509" s="786"/>
      <c r="F509" s="808">
        <f>IF(AND(T489="na",T495="na",T500="na"),0,IF(AND(T489="na",T495="na"),10,IF(AND(T489="na",T500="na"),5,IF(AND(T495="na",T500="na"),5,IF(T489="na",15, IF(T495="na",15, IF(T500="na",10,20)))))))</f>
        <v>20</v>
      </c>
      <c r="G509" s="809"/>
      <c r="H509" s="809"/>
      <c r="I509" s="809"/>
      <c r="J509" s="809"/>
      <c r="K509" s="809"/>
      <c r="L509" s="809"/>
      <c r="M509" s="809"/>
      <c r="N509" s="809"/>
      <c r="O509" s="809"/>
      <c r="P509" s="809"/>
      <c r="Q509" s="809"/>
      <c r="R509" s="809"/>
      <c r="S509" s="809"/>
      <c r="T509" s="809"/>
      <c r="U509" s="809"/>
      <c r="V509" s="810"/>
      <c r="Z509" s="352"/>
      <c r="AB509" s="571"/>
      <c r="AC509" s="571"/>
      <c r="AD509" s="571"/>
    </row>
    <row r="510" spans="1:86" ht="30" customHeight="1" thickBot="1" x14ac:dyDescent="0.25">
      <c r="A510" s="463"/>
      <c r="B510" s="319" t="s">
        <v>537</v>
      </c>
      <c r="C510" s="384" t="s">
        <v>538</v>
      </c>
      <c r="D510" s="596"/>
      <c r="E510" s="597"/>
      <c r="F510" s="396" t="s">
        <v>228</v>
      </c>
      <c r="G510" s="110"/>
      <c r="H510" s="596" t="s">
        <v>228</v>
      </c>
      <c r="I510" s="597"/>
      <c r="J510" s="252" t="s">
        <v>228</v>
      </c>
      <c r="K510" s="110"/>
      <c r="L510" s="596" t="s">
        <v>228</v>
      </c>
      <c r="M510" s="258"/>
      <c r="N510" s="596" t="s">
        <v>228</v>
      </c>
      <c r="O510" s="259"/>
      <c r="P510" s="260"/>
      <c r="Q510" s="258"/>
      <c r="R510" s="261"/>
      <c r="S510" s="259"/>
      <c r="T510" s="419"/>
      <c r="U510" s="268"/>
      <c r="V510" s="482"/>
      <c r="Z510" s="352"/>
      <c r="AB510" s="571"/>
      <c r="AC510" s="571"/>
      <c r="AD510" s="571"/>
    </row>
    <row r="511" spans="1:86" s="87" customFormat="1" ht="45" customHeight="1" x14ac:dyDescent="0.2">
      <c r="A511" s="485"/>
      <c r="B511" s="322" t="s">
        <v>539</v>
      </c>
      <c r="C511" s="281" t="s">
        <v>657</v>
      </c>
      <c r="D511" s="794"/>
      <c r="E511" s="795"/>
      <c r="F511" s="794"/>
      <c r="G511" s="795"/>
      <c r="H511" s="794"/>
      <c r="I511" s="795"/>
      <c r="J511" s="794"/>
      <c r="K511" s="795"/>
      <c r="L511" s="794"/>
      <c r="M511" s="795"/>
      <c r="N511" s="794"/>
      <c r="O511" s="795"/>
      <c r="P511" s="794"/>
      <c r="Q511" s="795"/>
      <c r="R511" s="794"/>
      <c r="S511" s="795"/>
      <c r="T511" s="89"/>
      <c r="U511" s="77">
        <f t="shared" ref="U511:U516" si="50">IF(OR(D511="s",F511="s",H511="s",J511="s",L511="s",N511="s",P511="s",R511="s"), 0, IF(OR(D511="a",F511="a",H511="a",J511="a",L511="a",N511="a",P511="a",R511="a"),V511,0))</f>
        <v>0</v>
      </c>
      <c r="V511" s="473">
        <v>5</v>
      </c>
      <c r="W511" s="93">
        <f>COUNTIF(D511:S511,"a")+COUNTIF(D511:S511,"s")</f>
        <v>0</v>
      </c>
      <c r="X511" s="301"/>
      <c r="Y511" s="30"/>
      <c r="Z511" s="352"/>
      <c r="AA511" s="30"/>
      <c r="AB511" s="571"/>
      <c r="AC511" s="571"/>
      <c r="AD511" s="571"/>
      <c r="AE511" s="30"/>
      <c r="AF511" s="30"/>
      <c r="AG511" s="30"/>
      <c r="AH511" s="30"/>
      <c r="AI511" s="30"/>
      <c r="AJ511" s="30"/>
      <c r="AK511" s="30"/>
      <c r="AL511" s="30"/>
      <c r="AM511" s="30"/>
      <c r="AN511" s="30"/>
      <c r="AO511" s="30"/>
      <c r="AP511" s="30"/>
      <c r="AQ511" s="30"/>
      <c r="AR511" s="30"/>
      <c r="AS511" s="30"/>
      <c r="AT511" s="30"/>
      <c r="AU511" s="360"/>
      <c r="AV511" s="360"/>
      <c r="AW511" s="360"/>
      <c r="AX511" s="360"/>
      <c r="AY511" s="360"/>
      <c r="AZ511" s="360"/>
      <c r="BA511" s="360"/>
      <c r="BB511" s="360"/>
      <c r="BC511" s="360"/>
      <c r="BD511" s="360"/>
      <c r="BE511" s="360"/>
      <c r="BF511" s="360"/>
      <c r="BG511" s="360"/>
      <c r="BH511" s="360"/>
      <c r="BI511" s="360"/>
      <c r="BJ511" s="360"/>
      <c r="BK511" s="360"/>
      <c r="BL511" s="360"/>
      <c r="BM511" s="360"/>
      <c r="BN511" s="360"/>
      <c r="BO511" s="360"/>
      <c r="BP511" s="360"/>
      <c r="BQ511" s="360"/>
      <c r="BR511" s="360"/>
      <c r="BS511" s="360"/>
      <c r="BT511" s="360"/>
      <c r="BU511" s="360"/>
      <c r="BV511" s="360"/>
      <c r="BW511" s="360"/>
      <c r="BX511" s="360"/>
      <c r="BY511" s="360"/>
      <c r="BZ511" s="360"/>
      <c r="CA511" s="360"/>
      <c r="CB511" s="360"/>
      <c r="CC511" s="360"/>
      <c r="CD511" s="360"/>
      <c r="CE511" s="360"/>
      <c r="CF511" s="360"/>
      <c r="CG511" s="360"/>
      <c r="CH511" s="360"/>
    </row>
    <row r="512" spans="1:86" ht="45" customHeight="1" x14ac:dyDescent="0.2">
      <c r="A512" s="485"/>
      <c r="B512" s="322" t="s">
        <v>540</v>
      </c>
      <c r="C512" s="281" t="s">
        <v>658</v>
      </c>
      <c r="D512" s="770"/>
      <c r="E512" s="771"/>
      <c r="F512" s="770"/>
      <c r="G512" s="771"/>
      <c r="H512" s="770"/>
      <c r="I512" s="771"/>
      <c r="J512" s="770"/>
      <c r="K512" s="771"/>
      <c r="L512" s="770"/>
      <c r="M512" s="771"/>
      <c r="N512" s="770"/>
      <c r="O512" s="771"/>
      <c r="P512" s="770"/>
      <c r="Q512" s="771"/>
      <c r="R512" s="770"/>
      <c r="S512" s="771"/>
      <c r="T512" s="89"/>
      <c r="U512" s="74">
        <f t="shared" si="50"/>
        <v>0</v>
      </c>
      <c r="V512" s="471">
        <v>5</v>
      </c>
      <c r="W512" s="93">
        <f>COUNTIF(D512:S512,"a")+COUNTIF(D512:S512,"s")</f>
        <v>0</v>
      </c>
      <c r="X512" s="301"/>
      <c r="Z512" s="352" t="s">
        <v>1075</v>
      </c>
      <c r="AB512" s="571"/>
      <c r="AC512" s="571"/>
      <c r="AD512" s="571"/>
    </row>
    <row r="513" spans="1:86" ht="27.95" customHeight="1" x14ac:dyDescent="0.2">
      <c r="A513" s="485"/>
      <c r="B513" s="322" t="s">
        <v>659</v>
      </c>
      <c r="C513" s="281" t="s">
        <v>28</v>
      </c>
      <c r="D513" s="797"/>
      <c r="E513" s="798"/>
      <c r="F513" s="797"/>
      <c r="G513" s="798"/>
      <c r="H513" s="797"/>
      <c r="I513" s="798"/>
      <c r="J513" s="797"/>
      <c r="K513" s="798"/>
      <c r="L513" s="797"/>
      <c r="M513" s="798"/>
      <c r="N513" s="797"/>
      <c r="O513" s="798"/>
      <c r="P513" s="797"/>
      <c r="Q513" s="798"/>
      <c r="R513" s="797"/>
      <c r="S513" s="798"/>
      <c r="T513" s="89"/>
      <c r="U513" s="74">
        <f t="shared" si="50"/>
        <v>0</v>
      </c>
      <c r="V513" s="474">
        <v>5</v>
      </c>
      <c r="W513" s="93">
        <f>IF((COUNTIF(D513:S513,"a")+COUNTIF(D513:S513,"s"))&gt;0,IF(OR((COUNTIF(D516:S516,"a")+COUNTIF(D516:S516,"s"))),0,COUNTIF(D513:S513,"a")+COUNTIF(D513:S513,"s")),COUNTIF(D513:S513,"a")+COUNTIF(D513:S513,"s"))</f>
        <v>0</v>
      </c>
      <c r="X513" s="301"/>
      <c r="Z513" s="352" t="s">
        <v>1075</v>
      </c>
      <c r="AB513" s="571"/>
      <c r="AC513" s="571"/>
      <c r="AD513" s="571"/>
    </row>
    <row r="514" spans="1:86" ht="27.95" customHeight="1" x14ac:dyDescent="0.2">
      <c r="A514" s="485"/>
      <c r="B514" s="322" t="s">
        <v>29</v>
      </c>
      <c r="C514" s="281" t="s">
        <v>30</v>
      </c>
      <c r="D514" s="770"/>
      <c r="E514" s="771"/>
      <c r="F514" s="770"/>
      <c r="G514" s="771"/>
      <c r="H514" s="770"/>
      <c r="I514" s="771"/>
      <c r="J514" s="770"/>
      <c r="K514" s="771"/>
      <c r="L514" s="770"/>
      <c r="M514" s="771"/>
      <c r="N514" s="770"/>
      <c r="O514" s="771"/>
      <c r="P514" s="770"/>
      <c r="Q514" s="771"/>
      <c r="R514" s="770"/>
      <c r="S514" s="771"/>
      <c r="T514" s="89"/>
      <c r="U514" s="74">
        <f t="shared" si="50"/>
        <v>0</v>
      </c>
      <c r="V514" s="471">
        <v>5</v>
      </c>
      <c r="W514" s="93">
        <f>IF((COUNTIF(D514:S514,"a")+COUNTIF(D514:S514,"s"))&gt;0,IF(OR((COUNTIF(D516:S516,"a")+COUNTIF(D516:S516,"s"))),0,COUNTIF(D514:S514,"a")+COUNTIF(D514:S514,"s")),COUNTIF(D514:S514,"a")+COUNTIF(D514:S514,"s"))</f>
        <v>0</v>
      </c>
      <c r="X514" s="301"/>
      <c r="Z514" s="352"/>
      <c r="AB514" s="571"/>
      <c r="AC514" s="571"/>
      <c r="AD514" s="571"/>
    </row>
    <row r="515" spans="1:86" ht="27.95" customHeight="1" x14ac:dyDescent="0.2">
      <c r="A515" s="485"/>
      <c r="B515" s="322" t="s">
        <v>31</v>
      </c>
      <c r="C515" s="281" t="s">
        <v>32</v>
      </c>
      <c r="D515" s="797"/>
      <c r="E515" s="798"/>
      <c r="F515" s="797"/>
      <c r="G515" s="798"/>
      <c r="H515" s="797"/>
      <c r="I515" s="798"/>
      <c r="J515" s="797"/>
      <c r="K515" s="798"/>
      <c r="L515" s="797"/>
      <c r="M515" s="798"/>
      <c r="N515" s="797"/>
      <c r="O515" s="798"/>
      <c r="P515" s="797"/>
      <c r="Q515" s="798"/>
      <c r="R515" s="797"/>
      <c r="S515" s="798"/>
      <c r="T515" s="89"/>
      <c r="U515" s="74">
        <f t="shared" si="50"/>
        <v>0</v>
      </c>
      <c r="V515" s="474">
        <v>5</v>
      </c>
      <c r="W515" s="93">
        <f>IF((COUNTIF(D515:S515,"a")+COUNTIF(D515:S515,"s"))&gt;0,IF(OR((COUNTIF(D516:S516,"a")+COUNTIF(D516:S516,"s"))),0,COUNTIF(D515:S515,"a")+COUNTIF(D515:S515,"s")),COUNTIF(D515:S515,"a")+COUNTIF(D515:S515,"s"))</f>
        <v>0</v>
      </c>
      <c r="X515" s="301"/>
      <c r="Z515" s="352"/>
      <c r="AB515" s="571"/>
      <c r="AC515" s="571"/>
      <c r="AD515" s="571"/>
    </row>
    <row r="516" spans="1:86" ht="45" customHeight="1" thickBot="1" x14ac:dyDescent="0.25">
      <c r="A516" s="485"/>
      <c r="B516" s="323" t="s">
        <v>702</v>
      </c>
      <c r="C516" s="285" t="s">
        <v>1535</v>
      </c>
      <c r="D516" s="770"/>
      <c r="E516" s="771"/>
      <c r="F516" s="770"/>
      <c r="G516" s="771"/>
      <c r="H516" s="770"/>
      <c r="I516" s="771"/>
      <c r="J516" s="770"/>
      <c r="K516" s="771"/>
      <c r="L516" s="770"/>
      <c r="M516" s="771"/>
      <c r="N516" s="770"/>
      <c r="O516" s="771"/>
      <c r="P516" s="770"/>
      <c r="Q516" s="771"/>
      <c r="R516" s="770"/>
      <c r="S516" s="771"/>
      <c r="T516" s="89"/>
      <c r="U516" s="116">
        <f t="shared" si="50"/>
        <v>0</v>
      </c>
      <c r="V516" s="471">
        <v>20</v>
      </c>
      <c r="W516" s="93">
        <f>IF((COUNTIF(D516:S516,"a")+COUNTIF(D516:S516,"s"))&gt;0,IF(OR((COUNTIF(D513:S515,"a")+COUNTIF(D513:S515,"s"))),0,COUNTIF(D516:S516,"a")+COUNTIF(D516:S516,"s")),COUNTIF(D516:S516,"a")+COUNTIF(D516:S516,"s"))</f>
        <v>0</v>
      </c>
      <c r="X516" s="301"/>
      <c r="Z516" s="352"/>
      <c r="AB516" s="571"/>
      <c r="AC516" s="571"/>
      <c r="AD516" s="571"/>
    </row>
    <row r="517" spans="1:86" ht="21" customHeight="1" thickTop="1" thickBot="1" x14ac:dyDescent="0.25">
      <c r="A517" s="485"/>
      <c r="B517" s="88"/>
      <c r="C517" s="186"/>
      <c r="D517" s="782" t="s">
        <v>229</v>
      </c>
      <c r="E517" s="783"/>
      <c r="F517" s="783"/>
      <c r="G517" s="783"/>
      <c r="H517" s="783"/>
      <c r="I517" s="783"/>
      <c r="J517" s="783"/>
      <c r="K517" s="783"/>
      <c r="L517" s="783"/>
      <c r="M517" s="783"/>
      <c r="N517" s="783"/>
      <c r="O517" s="783"/>
      <c r="P517" s="783"/>
      <c r="Q517" s="783"/>
      <c r="R517" s="783"/>
      <c r="S517" s="783"/>
      <c r="T517" s="784"/>
      <c r="U517" s="3">
        <f>SUM(U511:U516)</f>
        <v>0</v>
      </c>
      <c r="V517" s="472">
        <f>SUM(V511:V512)+V516</f>
        <v>30</v>
      </c>
      <c r="X517" s="296"/>
      <c r="Z517" s="352"/>
      <c r="AB517" s="571"/>
      <c r="AC517" s="571"/>
      <c r="AD517" s="571"/>
    </row>
    <row r="518" spans="1:86" ht="21" customHeight="1" thickBot="1" x14ac:dyDescent="0.25">
      <c r="A518" s="485"/>
      <c r="B518" s="451"/>
      <c r="C518" s="452"/>
      <c r="D518" s="971"/>
      <c r="E518" s="786"/>
      <c r="F518" s="801">
        <v>10</v>
      </c>
      <c r="G518" s="802"/>
      <c r="H518" s="802"/>
      <c r="I518" s="802"/>
      <c r="J518" s="802"/>
      <c r="K518" s="802"/>
      <c r="L518" s="802"/>
      <c r="M518" s="802"/>
      <c r="N518" s="802"/>
      <c r="O518" s="802"/>
      <c r="P518" s="802"/>
      <c r="Q518" s="802"/>
      <c r="R518" s="802"/>
      <c r="S518" s="802"/>
      <c r="T518" s="802"/>
      <c r="U518" s="802"/>
      <c r="V518" s="803"/>
      <c r="Z518" s="352"/>
      <c r="AB518" s="571"/>
      <c r="AC518" s="571"/>
      <c r="AD518" s="571"/>
    </row>
    <row r="519" spans="1:86" ht="30" customHeight="1" thickBot="1" x14ac:dyDescent="0.25">
      <c r="A519" s="485"/>
      <c r="B519" s="325">
        <v>5900</v>
      </c>
      <c r="C519" s="267" t="s">
        <v>1067</v>
      </c>
      <c r="D519" s="27" t="s">
        <v>228</v>
      </c>
      <c r="E519" s="32"/>
      <c r="F519" s="27" t="s">
        <v>228</v>
      </c>
      <c r="G519" s="32"/>
      <c r="H519" s="27"/>
      <c r="I519" s="31"/>
      <c r="J519" s="29"/>
      <c r="K519" s="31"/>
      <c r="L519" s="27" t="s">
        <v>228</v>
      </c>
      <c r="M519" s="31"/>
      <c r="N519" s="27" t="s">
        <v>228</v>
      </c>
      <c r="O519" s="31"/>
      <c r="P519" s="29"/>
      <c r="Q519" s="31"/>
      <c r="R519" s="29"/>
      <c r="S519" s="31"/>
      <c r="T519" s="34"/>
      <c r="U519" s="50"/>
      <c r="V519" s="476"/>
      <c r="X519" s="379"/>
      <c r="Y519" s="378"/>
      <c r="Z519" s="352"/>
      <c r="AB519" s="571"/>
      <c r="AC519" s="571"/>
      <c r="AD519" s="571"/>
    </row>
    <row r="520" spans="1:86" s="87" customFormat="1" ht="27.95" customHeight="1" x14ac:dyDescent="0.2">
      <c r="A520" s="485"/>
      <c r="B520" s="312" t="s">
        <v>559</v>
      </c>
      <c r="C520" s="279" t="s">
        <v>1536</v>
      </c>
      <c r="D520" s="794"/>
      <c r="E520" s="795"/>
      <c r="F520" s="794"/>
      <c r="G520" s="795"/>
      <c r="H520" s="794"/>
      <c r="I520" s="795"/>
      <c r="J520" s="794"/>
      <c r="K520" s="795"/>
      <c r="L520" s="794"/>
      <c r="M520" s="795"/>
      <c r="N520" s="794"/>
      <c r="O520" s="795"/>
      <c r="P520" s="794"/>
      <c r="Q520" s="795"/>
      <c r="R520" s="794"/>
      <c r="S520" s="795"/>
      <c r="T520" s="120"/>
      <c r="U520" s="77">
        <f>IF(OR(D520="s",F520="s",H520="s",J520="s",L520="s",N520="s",P520="s",R520="s"), 0, IF(OR(D520="a",F520="a",H520="a",J520="a",L520="a",N520="a",P520="a",R520="a"),V520,0))</f>
        <v>0</v>
      </c>
      <c r="V520" s="479">
        <f>IF(T520="na",0,110)</f>
        <v>110</v>
      </c>
      <c r="W520" s="93">
        <f>IF((COUNTIF(D520:S520,"a")+COUNTIF(D520:S520,"s")+COUNTIF(T520,"na"))&gt;0,IF((COUNTIF(D521:S521,"a")+COUNTIF(D521:S521,"s")),0,COUNTIF(D520:S520,"a")+COUNTIF(D520:S520,"s")+COUNTIF(T520,"na")),COUNTIF(D520:S520,"a")+COUNTIF(D520:S520,"s"))</f>
        <v>0</v>
      </c>
      <c r="X520" s="377"/>
      <c r="Y520" s="378"/>
      <c r="Z520" s="352"/>
      <c r="AA520" s="30"/>
      <c r="AB520" s="571"/>
      <c r="AC520" s="571"/>
      <c r="AD520" s="571"/>
      <c r="AE520" s="30"/>
      <c r="AF520" s="30"/>
      <c r="AG520" s="30"/>
      <c r="AH520" s="30"/>
      <c r="AI520" s="30"/>
      <c r="AJ520" s="30"/>
      <c r="AK520" s="30"/>
      <c r="AL520" s="30"/>
      <c r="AM520" s="30"/>
      <c r="AN520" s="30"/>
      <c r="AO520" s="30"/>
      <c r="AP520" s="30"/>
      <c r="AQ520" s="30"/>
      <c r="AR520" s="30"/>
      <c r="AS520" s="30"/>
      <c r="AT520" s="30"/>
      <c r="AU520" s="360"/>
      <c r="AV520" s="360"/>
      <c r="AW520" s="360"/>
      <c r="AX520" s="360"/>
      <c r="AY520" s="360"/>
      <c r="AZ520" s="360"/>
      <c r="BA520" s="360"/>
      <c r="BB520" s="360"/>
      <c r="BC520" s="360"/>
      <c r="BD520" s="360"/>
      <c r="BE520" s="360"/>
      <c r="BF520" s="360"/>
      <c r="BG520" s="360"/>
      <c r="BH520" s="360"/>
      <c r="BI520" s="360"/>
      <c r="BJ520" s="360"/>
      <c r="BK520" s="360"/>
      <c r="BL520" s="360"/>
      <c r="BM520" s="360"/>
      <c r="BN520" s="360"/>
      <c r="BO520" s="360"/>
      <c r="BP520" s="360"/>
      <c r="BQ520" s="360"/>
      <c r="BR520" s="360"/>
      <c r="BS520" s="360"/>
      <c r="BT520" s="360"/>
      <c r="BU520" s="360"/>
      <c r="BV520" s="360"/>
      <c r="BW520" s="360"/>
      <c r="BX520" s="360"/>
      <c r="BY520" s="360"/>
      <c r="BZ520" s="360"/>
      <c r="CA520" s="360"/>
      <c r="CB520" s="360"/>
      <c r="CC520" s="360"/>
      <c r="CD520" s="360"/>
      <c r="CE520" s="360"/>
      <c r="CF520" s="360"/>
      <c r="CG520" s="360"/>
      <c r="CH520" s="360"/>
    </row>
    <row r="521" spans="1:86" s="87" customFormat="1" ht="45" customHeight="1" x14ac:dyDescent="0.2">
      <c r="A521" s="485"/>
      <c r="B521" s="324" t="s">
        <v>332</v>
      </c>
      <c r="C521" s="280" t="s">
        <v>1537</v>
      </c>
      <c r="D521" s="770"/>
      <c r="E521" s="771"/>
      <c r="F521" s="770"/>
      <c r="G521" s="771"/>
      <c r="H521" s="770"/>
      <c r="I521" s="771"/>
      <c r="J521" s="770"/>
      <c r="K521" s="771"/>
      <c r="L521" s="770"/>
      <c r="M521" s="771"/>
      <c r="N521" s="770"/>
      <c r="O521" s="771"/>
      <c r="P521" s="770"/>
      <c r="Q521" s="771"/>
      <c r="R521" s="770"/>
      <c r="S521" s="771"/>
      <c r="T521" s="86"/>
      <c r="U521" s="116">
        <f>IF(OR(D521="s",F521="s",H521="s",J521="s",L521="s",N521="s",P521="s",R521="s"), 0, IF(OR(D521="a",F521="a",H521="a",J521="a",L521="a",N521="a",P521="a",R521="a"),V521,0))</f>
        <v>0</v>
      </c>
      <c r="V521" s="471">
        <f>IF(T520="na",0,40)</f>
        <v>40</v>
      </c>
      <c r="W521" s="93">
        <f>IF((COUNTIF(D521:S521,"a")+COUNTIF(D521:S521,"s"))&gt;0,IF((COUNTIF(D520:S520,"a")+COUNTIF(D520:S520,"s")+COUNTIF(T520,"na")),0,COUNTIF(D521:S521,"a")+COUNTIF(D521:S521,"s")),COUNTIF(D521:S521,"a")+COUNTIF(D521:S521,"s"))</f>
        <v>0</v>
      </c>
      <c r="X521" s="377"/>
      <c r="Y521" s="378"/>
      <c r="Z521" s="352" t="s">
        <v>1075</v>
      </c>
      <c r="AA521" s="30"/>
      <c r="AB521" s="571"/>
      <c r="AC521" s="571"/>
      <c r="AD521" s="571"/>
      <c r="AE521" s="30"/>
      <c r="AF521" s="30"/>
      <c r="AG521" s="30"/>
      <c r="AH521" s="30"/>
      <c r="AI521" s="30"/>
      <c r="AJ521" s="30"/>
      <c r="AK521" s="30"/>
      <c r="AL521" s="30"/>
      <c r="AM521" s="30"/>
      <c r="AN521" s="30"/>
      <c r="AO521" s="30"/>
      <c r="AP521" s="30"/>
      <c r="AQ521" s="30"/>
      <c r="AR521" s="30"/>
      <c r="AS521" s="30"/>
      <c r="AT521" s="30"/>
      <c r="AU521" s="360"/>
      <c r="AV521" s="360"/>
      <c r="AW521" s="360"/>
      <c r="AX521" s="360"/>
      <c r="AY521" s="360"/>
      <c r="AZ521" s="360"/>
      <c r="BA521" s="360"/>
      <c r="BB521" s="360"/>
      <c r="BC521" s="360"/>
      <c r="BD521" s="360"/>
      <c r="BE521" s="360"/>
      <c r="BF521" s="360"/>
      <c r="BG521" s="360"/>
      <c r="BH521" s="360"/>
      <c r="BI521" s="360"/>
      <c r="BJ521" s="360"/>
      <c r="BK521" s="360"/>
      <c r="BL521" s="360"/>
      <c r="BM521" s="360"/>
      <c r="BN521" s="360"/>
      <c r="BO521" s="360"/>
      <c r="BP521" s="360"/>
      <c r="BQ521" s="360"/>
      <c r="BR521" s="360"/>
      <c r="BS521" s="360"/>
      <c r="BT521" s="360"/>
      <c r="BU521" s="360"/>
      <c r="BV521" s="360"/>
      <c r="BW521" s="360"/>
      <c r="BX521" s="360"/>
      <c r="BY521" s="360"/>
      <c r="BZ521" s="360"/>
      <c r="CA521" s="360"/>
      <c r="CB521" s="360"/>
      <c r="CC521" s="360"/>
      <c r="CD521" s="360"/>
      <c r="CE521" s="360"/>
      <c r="CF521" s="360"/>
      <c r="CG521" s="360"/>
      <c r="CH521" s="360"/>
    </row>
    <row r="522" spans="1:86" ht="45" customHeight="1" thickBot="1" x14ac:dyDescent="0.25">
      <c r="A522" s="485"/>
      <c r="B522" s="322" t="s">
        <v>1810</v>
      </c>
      <c r="C522" s="281" t="s">
        <v>1811</v>
      </c>
      <c r="D522" s="797"/>
      <c r="E522" s="798"/>
      <c r="F522" s="797"/>
      <c r="G522" s="798"/>
      <c r="H522" s="797"/>
      <c r="I522" s="798"/>
      <c r="J522" s="797"/>
      <c r="K522" s="798"/>
      <c r="L522" s="797"/>
      <c r="M522" s="798"/>
      <c r="N522" s="797"/>
      <c r="O522" s="798"/>
      <c r="P522" s="797"/>
      <c r="Q522" s="798"/>
      <c r="R522" s="797"/>
      <c r="S522" s="798"/>
      <c r="T522" s="89"/>
      <c r="U522" s="74">
        <f t="shared" ref="U522" si="51">IF(OR(D522="s",F522="s",H522="s",J522="s",L522="s",N522="s",P522="s",R522="s"), 0, IF(OR(D522="a",F522="a",H522="a",J522="a",L522="a",N522="a",P522="a",R522="a"),V522,0))</f>
        <v>0</v>
      </c>
      <c r="V522" s="474">
        <v>20</v>
      </c>
      <c r="W522" s="93">
        <f>COUNTIF(D522:S522,"a")+COUNTIF(D522:S522,"s")</f>
        <v>0</v>
      </c>
      <c r="X522" s="301"/>
      <c r="Z522" s="352"/>
      <c r="AB522" s="571"/>
      <c r="AC522" s="571"/>
      <c r="AD522" s="571"/>
    </row>
    <row r="523" spans="1:86" ht="21" customHeight="1" thickTop="1" thickBot="1" x14ac:dyDescent="0.25">
      <c r="A523" s="485"/>
      <c r="B523" s="322"/>
      <c r="C523" s="186"/>
      <c r="D523" s="782" t="s">
        <v>229</v>
      </c>
      <c r="E523" s="783"/>
      <c r="F523" s="783"/>
      <c r="G523" s="783"/>
      <c r="H523" s="783"/>
      <c r="I523" s="783"/>
      <c r="J523" s="783"/>
      <c r="K523" s="783"/>
      <c r="L523" s="783"/>
      <c r="M523" s="783"/>
      <c r="N523" s="783"/>
      <c r="O523" s="783"/>
      <c r="P523" s="783"/>
      <c r="Q523" s="783"/>
      <c r="R523" s="783"/>
      <c r="S523" s="783"/>
      <c r="T523" s="784"/>
      <c r="U523" s="2">
        <f>SUM(U520:U522)</f>
        <v>0</v>
      </c>
      <c r="V523" s="472">
        <f>SUM(V520,V522)</f>
        <v>130</v>
      </c>
      <c r="X523" s="380"/>
      <c r="Y523" s="378"/>
      <c r="Z523" s="352"/>
      <c r="AB523" s="571"/>
      <c r="AC523" s="571"/>
      <c r="AD523" s="571"/>
    </row>
    <row r="524" spans="1:86" ht="21" customHeight="1" thickBot="1" x14ac:dyDescent="0.25">
      <c r="A524" s="464"/>
      <c r="B524" s="453"/>
      <c r="C524" s="454"/>
      <c r="D524" s="971"/>
      <c r="E524" s="786"/>
      <c r="F524" s="972">
        <f>IF(T520="na",0,40)</f>
        <v>40</v>
      </c>
      <c r="G524" s="973"/>
      <c r="H524" s="973"/>
      <c r="I524" s="973"/>
      <c r="J524" s="973"/>
      <c r="K524" s="973"/>
      <c r="L524" s="973"/>
      <c r="M524" s="973"/>
      <c r="N524" s="973"/>
      <c r="O524" s="973"/>
      <c r="P524" s="973"/>
      <c r="Q524" s="973"/>
      <c r="R524" s="973"/>
      <c r="S524" s="973"/>
      <c r="T524" s="973"/>
      <c r="U524" s="973"/>
      <c r="V524" s="974"/>
      <c r="X524" s="379"/>
      <c r="Y524" s="378"/>
      <c r="Z524" s="352"/>
      <c r="AB524" s="571"/>
      <c r="AC524" s="571"/>
      <c r="AD524" s="571"/>
    </row>
    <row r="525" spans="1:86" ht="33" customHeight="1" thickBot="1" x14ac:dyDescent="0.25">
      <c r="A525" s="499"/>
      <c r="B525" s="346">
        <v>6000</v>
      </c>
      <c r="C525" s="1004" t="s">
        <v>117</v>
      </c>
      <c r="D525" s="1005"/>
      <c r="E525" s="1005"/>
      <c r="F525" s="1005"/>
      <c r="G525" s="1005"/>
      <c r="H525" s="1005"/>
      <c r="I525" s="1005"/>
      <c r="J525" s="1005"/>
      <c r="K525" s="1005"/>
      <c r="L525" s="1005"/>
      <c r="M525" s="1005"/>
      <c r="N525" s="1005"/>
      <c r="O525" s="1005"/>
      <c r="P525" s="1005"/>
      <c r="Q525" s="1005"/>
      <c r="R525" s="1005"/>
      <c r="S525" s="1005"/>
      <c r="T525" s="1005"/>
      <c r="U525" s="1005"/>
      <c r="V525" s="1006"/>
      <c r="Z525" s="352"/>
    </row>
    <row r="526" spans="1:86" ht="30" customHeight="1" thickBot="1" x14ac:dyDescent="0.25">
      <c r="A526" s="485"/>
      <c r="B526" s="333" t="s">
        <v>304</v>
      </c>
      <c r="C526" s="157" t="s">
        <v>106</v>
      </c>
      <c r="D526" s="27" t="s">
        <v>228</v>
      </c>
      <c r="E526" s="31"/>
      <c r="F526" s="32"/>
      <c r="G526" s="39"/>
      <c r="H526" s="27"/>
      <c r="I526" s="37"/>
      <c r="J526" s="38"/>
      <c r="K526" s="39"/>
      <c r="L526" s="27" t="s">
        <v>228</v>
      </c>
      <c r="M526" s="37"/>
      <c r="N526" s="38"/>
      <c r="O526" s="39"/>
      <c r="P526" s="27"/>
      <c r="Q526" s="37"/>
      <c r="R526" s="32"/>
      <c r="S526" s="33"/>
      <c r="T526" s="34"/>
      <c r="U526" s="36"/>
      <c r="V526" s="468"/>
      <c r="X526" s="379"/>
      <c r="Y526" s="378"/>
      <c r="Z526" s="352"/>
      <c r="CB526" s="5"/>
      <c r="CC526" s="5"/>
      <c r="CD526" s="5"/>
      <c r="CE526" s="5"/>
      <c r="CF526" s="5"/>
      <c r="CG526" s="5"/>
      <c r="CH526" s="5"/>
    </row>
    <row r="527" spans="1:86" ht="27.95" customHeight="1" x14ac:dyDescent="0.2">
      <c r="A527" s="485"/>
      <c r="B527" s="345" t="s">
        <v>118</v>
      </c>
      <c r="C527" s="287" t="s">
        <v>107</v>
      </c>
      <c r="D527" s="794"/>
      <c r="E527" s="795"/>
      <c r="F527" s="794"/>
      <c r="G527" s="795"/>
      <c r="H527" s="794"/>
      <c r="I527" s="795"/>
      <c r="J527" s="794"/>
      <c r="K527" s="795"/>
      <c r="L527" s="794"/>
      <c r="M527" s="795"/>
      <c r="N527" s="794"/>
      <c r="O527" s="795"/>
      <c r="P527" s="794"/>
      <c r="Q527" s="795"/>
      <c r="R527" s="794"/>
      <c r="S527" s="795"/>
      <c r="T527" s="289"/>
      <c r="U527" s="77">
        <f>IF(OR(D527="s",F527="s",H527="s",J527="s",L527="s",N527="s",P527="s",R527="s"), 0, IF(OR(D527="a",F527="a",H527="a",J527="a",L527="a",N527="a",P527="a",R527="a"),V527,0))</f>
        <v>0</v>
      </c>
      <c r="V527" s="479">
        <v>10</v>
      </c>
      <c r="W527" s="93">
        <f>COUNTIF(D527:S527,"a")+COUNTIF(D527:S527,"s")</f>
        <v>0</v>
      </c>
      <c r="X527" s="377"/>
      <c r="Y527" s="378"/>
      <c r="Z527" s="352" t="s">
        <v>1075</v>
      </c>
      <c r="CB527" s="5"/>
      <c r="CC527" s="5"/>
      <c r="CD527" s="5"/>
      <c r="CE527" s="5"/>
      <c r="CF527" s="5"/>
      <c r="CG527" s="5"/>
      <c r="CH527" s="5"/>
    </row>
    <row r="528" spans="1:86" ht="27.95" customHeight="1" x14ac:dyDescent="0.2">
      <c r="A528" s="485"/>
      <c r="B528" s="315" t="s">
        <v>1191</v>
      </c>
      <c r="C528" s="270" t="s">
        <v>108</v>
      </c>
      <c r="D528" s="770"/>
      <c r="E528" s="771"/>
      <c r="F528" s="770"/>
      <c r="G528" s="771"/>
      <c r="H528" s="770"/>
      <c r="I528" s="771"/>
      <c r="J528" s="770"/>
      <c r="K528" s="771"/>
      <c r="L528" s="770"/>
      <c r="M528" s="771"/>
      <c r="N528" s="770"/>
      <c r="O528" s="771"/>
      <c r="P528" s="770"/>
      <c r="Q528" s="771"/>
      <c r="R528" s="770"/>
      <c r="S528" s="771"/>
      <c r="T528" s="290"/>
      <c r="U528" s="78">
        <f>IF(OR(D528="s",F528="s",H528="s",J528="s",L528="s",N528="s",P528="s",R528="s"), 0, IF(OR(D528="a",F528="a",H528="a",J528="a",L528="a",N528="a",P528="a",R528="a"),V528,0))</f>
        <v>0</v>
      </c>
      <c r="V528" s="471">
        <v>10</v>
      </c>
      <c r="W528" s="93">
        <f>COUNTIF(D528:S528,"a")+COUNTIF(D528:S528,"s")</f>
        <v>0</v>
      </c>
      <c r="X528" s="377"/>
      <c r="Y528" s="378"/>
      <c r="Z528" s="352" t="s">
        <v>1075</v>
      </c>
      <c r="CB528" s="5"/>
      <c r="CC528" s="5"/>
      <c r="CD528" s="5"/>
      <c r="CE528" s="5"/>
      <c r="CF528" s="5"/>
      <c r="CG528" s="5"/>
      <c r="CH528" s="5"/>
    </row>
    <row r="529" spans="1:86" ht="27.95" customHeight="1" x14ac:dyDescent="0.2">
      <c r="A529" s="485"/>
      <c r="B529" s="315" t="s">
        <v>1192</v>
      </c>
      <c r="C529" s="270" t="s">
        <v>586</v>
      </c>
      <c r="D529" s="770"/>
      <c r="E529" s="771"/>
      <c r="F529" s="770"/>
      <c r="G529" s="771"/>
      <c r="H529" s="770"/>
      <c r="I529" s="771"/>
      <c r="J529" s="770"/>
      <c r="K529" s="771"/>
      <c r="L529" s="770"/>
      <c r="M529" s="771"/>
      <c r="N529" s="770"/>
      <c r="O529" s="771"/>
      <c r="P529" s="770"/>
      <c r="Q529" s="771"/>
      <c r="R529" s="770"/>
      <c r="S529" s="771"/>
      <c r="T529" s="290"/>
      <c r="U529" s="74">
        <f>IF(OR(D529="s",F529="s",H529="s",J529="s",L529="s",N529="s",P529="s",R529="s"), 0, IF(OR(D529="a",F529="a",H529="a",J529="a",L529="a",N529="a",P529="a",R529="a"),V529,0))</f>
        <v>0</v>
      </c>
      <c r="V529" s="471">
        <v>10</v>
      </c>
      <c r="W529" s="93">
        <f>COUNTIF(D529:S529,"a")+COUNTIF(D529:S529,"s")</f>
        <v>0</v>
      </c>
      <c r="X529" s="377"/>
      <c r="Y529" s="378"/>
      <c r="Z529" s="352" t="s">
        <v>1075</v>
      </c>
      <c r="CB529" s="5"/>
      <c r="CC529" s="5"/>
      <c r="CD529" s="5"/>
      <c r="CE529" s="5"/>
      <c r="CF529" s="5"/>
      <c r="CG529" s="5"/>
      <c r="CH529" s="5"/>
    </row>
    <row r="530" spans="1:86" ht="45" customHeight="1" thickBot="1" x14ac:dyDescent="0.25">
      <c r="A530" s="485"/>
      <c r="B530" s="315" t="s">
        <v>1193</v>
      </c>
      <c r="C530" s="154" t="s">
        <v>33</v>
      </c>
      <c r="D530" s="770"/>
      <c r="E530" s="771"/>
      <c r="F530" s="770"/>
      <c r="G530" s="771"/>
      <c r="H530" s="770"/>
      <c r="I530" s="771"/>
      <c r="J530" s="770"/>
      <c r="K530" s="771"/>
      <c r="L530" s="770"/>
      <c r="M530" s="771"/>
      <c r="N530" s="770"/>
      <c r="O530" s="771"/>
      <c r="P530" s="770"/>
      <c r="Q530" s="771"/>
      <c r="R530" s="770"/>
      <c r="S530" s="771"/>
      <c r="T530" s="290"/>
      <c r="U530" s="74">
        <f>IF(OR(D530="s",F530="s",H530="s",J530="s",L530="s",N530="s",P530="s",R530="s"), 0, IF(OR(D530="a",F530="a",H530="a",J530="a",L530="a",N530="a",P530="a",R530="a"),V530,0))</f>
        <v>0</v>
      </c>
      <c r="V530" s="471">
        <v>20</v>
      </c>
      <c r="W530" s="93">
        <f>COUNTIF(D530:S530,"a")+COUNTIF(D530:S530,"s")</f>
        <v>0</v>
      </c>
      <c r="X530" s="377"/>
      <c r="Y530" s="378"/>
      <c r="Z530" s="352" t="s">
        <v>1075</v>
      </c>
      <c r="CB530" s="5"/>
      <c r="CC530" s="5"/>
      <c r="CD530" s="5"/>
      <c r="CE530" s="5"/>
      <c r="CF530" s="5"/>
      <c r="CG530" s="5"/>
      <c r="CH530" s="5"/>
    </row>
    <row r="531" spans="1:86" ht="21" customHeight="1" thickTop="1" thickBot="1" x14ac:dyDescent="0.25">
      <c r="A531" s="485"/>
      <c r="B531" s="123"/>
      <c r="C531" s="173"/>
      <c r="D531" s="782"/>
      <c r="E531" s="783"/>
      <c r="F531" s="783"/>
      <c r="G531" s="783"/>
      <c r="H531" s="783"/>
      <c r="I531" s="783"/>
      <c r="J531" s="783"/>
      <c r="K531" s="783"/>
      <c r="L531" s="783"/>
      <c r="M531" s="783"/>
      <c r="N531" s="783"/>
      <c r="O531" s="783"/>
      <c r="P531" s="783"/>
      <c r="Q531" s="783"/>
      <c r="R531" s="783"/>
      <c r="S531" s="783"/>
      <c r="T531" s="784"/>
      <c r="U531" s="3">
        <f>SUM(U527:U530)</f>
        <v>0</v>
      </c>
      <c r="V531" s="472">
        <f>SUM(V527:V530)</f>
        <v>50</v>
      </c>
      <c r="X531" s="380"/>
      <c r="Y531" s="378"/>
      <c r="Z531" s="352"/>
      <c r="CB531" s="5"/>
      <c r="CC531" s="5"/>
      <c r="CD531" s="5"/>
      <c r="CE531" s="5"/>
      <c r="CF531" s="5"/>
      <c r="CG531" s="5"/>
      <c r="CH531" s="5"/>
    </row>
    <row r="532" spans="1:86" ht="21" customHeight="1" thickBot="1" x14ac:dyDescent="0.25">
      <c r="A532" s="485"/>
      <c r="B532" s="248"/>
      <c r="C532" s="426"/>
      <c r="D532" s="785"/>
      <c r="E532" s="841"/>
      <c r="F532" s="1038">
        <v>50</v>
      </c>
      <c r="G532" s="867"/>
      <c r="H532" s="867"/>
      <c r="I532" s="867"/>
      <c r="J532" s="867"/>
      <c r="K532" s="867"/>
      <c r="L532" s="867"/>
      <c r="M532" s="867"/>
      <c r="N532" s="867"/>
      <c r="O532" s="867"/>
      <c r="P532" s="867"/>
      <c r="Q532" s="867"/>
      <c r="R532" s="867"/>
      <c r="S532" s="867"/>
      <c r="T532" s="867"/>
      <c r="U532" s="867"/>
      <c r="V532" s="868"/>
      <c r="X532" s="379"/>
      <c r="Y532" s="378"/>
      <c r="Z532" s="352"/>
      <c r="CB532" s="5"/>
      <c r="CC532" s="5"/>
      <c r="CD532" s="5"/>
      <c r="CE532" s="5"/>
      <c r="CF532" s="5"/>
      <c r="CG532" s="5"/>
      <c r="CH532" s="5"/>
    </row>
    <row r="533" spans="1:86" ht="30" customHeight="1" thickBot="1" x14ac:dyDescent="0.25">
      <c r="A533" s="485"/>
      <c r="B533" s="319" t="s">
        <v>703</v>
      </c>
      <c r="C533" s="384" t="s">
        <v>704</v>
      </c>
      <c r="D533" s="27" t="s">
        <v>228</v>
      </c>
      <c r="E533" s="39"/>
      <c r="F533" s="27" t="s">
        <v>228</v>
      </c>
      <c r="G533" s="39"/>
      <c r="H533" s="27" t="s">
        <v>228</v>
      </c>
      <c r="I533" s="385"/>
      <c r="J533" s="596"/>
      <c r="K533" s="385"/>
      <c r="L533" s="386"/>
      <c r="M533" s="385"/>
      <c r="N533" s="386"/>
      <c r="O533" s="385"/>
      <c r="P533" s="386"/>
      <c r="Q533" s="385"/>
      <c r="R533" s="386"/>
      <c r="S533" s="385"/>
      <c r="T533" s="387"/>
      <c r="U533" s="388"/>
      <c r="V533" s="388"/>
      <c r="Z533" s="352"/>
      <c r="AB533" s="358"/>
      <c r="AC533" s="358"/>
      <c r="AD533" s="358"/>
    </row>
    <row r="534" spans="1:86" ht="45" customHeight="1" x14ac:dyDescent="0.3">
      <c r="A534" s="485"/>
      <c r="B534" s="312" t="s">
        <v>1084</v>
      </c>
      <c r="C534" s="134" t="s">
        <v>1093</v>
      </c>
      <c r="D534" s="794"/>
      <c r="E534" s="795"/>
      <c r="F534" s="794"/>
      <c r="G534" s="795"/>
      <c r="H534" s="794"/>
      <c r="I534" s="795"/>
      <c r="J534" s="794"/>
      <c r="K534" s="795"/>
      <c r="L534" s="794"/>
      <c r="M534" s="795"/>
      <c r="N534" s="794"/>
      <c r="O534" s="795"/>
      <c r="P534" s="794"/>
      <c r="Q534" s="795"/>
      <c r="R534" s="794"/>
      <c r="S534" s="795"/>
      <c r="T534" s="76"/>
      <c r="U534" s="77">
        <f>IF(OR(D534="s",F534="s",H534="s",J534="s",L534="s",N534="s",P534="s",R534="s"), 0, IF(OR(D534="a",F534="a",H534="a",J534="a",L534="a",N534="a",P534="a",R534="a"),V534,0))</f>
        <v>0</v>
      </c>
      <c r="V534" s="473">
        <v>10</v>
      </c>
      <c r="W534" s="93">
        <f>COUNTIF(D534:S534,"a")+COUNTIF(D534:S534,"s")</f>
        <v>0</v>
      </c>
      <c r="X534" s="301"/>
      <c r="Y534" s="354"/>
      <c r="Z534" s="352" t="s">
        <v>1075</v>
      </c>
      <c r="AA534" s="354"/>
      <c r="AB534" s="455"/>
      <c r="AC534" s="455"/>
      <c r="AD534" s="455"/>
      <c r="AE534" s="354"/>
      <c r="AF534" s="354"/>
      <c r="AG534" s="354"/>
      <c r="AH534" s="354"/>
      <c r="AI534" s="354"/>
      <c r="AJ534" s="354"/>
      <c r="AK534" s="354"/>
      <c r="AL534" s="354"/>
      <c r="AM534" s="354"/>
      <c r="AN534" s="354"/>
      <c r="AO534" s="354"/>
      <c r="AP534" s="354"/>
      <c r="AQ534" s="354"/>
      <c r="AR534" s="354"/>
      <c r="AS534" s="354"/>
      <c r="AT534" s="354"/>
    </row>
    <row r="535" spans="1:86" ht="27.95" customHeight="1" x14ac:dyDescent="0.3">
      <c r="A535" s="485"/>
      <c r="B535" s="322" t="s">
        <v>1085</v>
      </c>
      <c r="C535" s="134" t="s">
        <v>1094</v>
      </c>
      <c r="D535" s="770"/>
      <c r="E535" s="771"/>
      <c r="F535" s="770"/>
      <c r="G535" s="771"/>
      <c r="H535" s="770"/>
      <c r="I535" s="771"/>
      <c r="J535" s="770"/>
      <c r="K535" s="771"/>
      <c r="L535" s="770"/>
      <c r="M535" s="771"/>
      <c r="N535" s="770"/>
      <c r="O535" s="771"/>
      <c r="P535" s="770"/>
      <c r="Q535" s="771"/>
      <c r="R535" s="770"/>
      <c r="S535" s="771"/>
      <c r="T535" s="76"/>
      <c r="U535" s="74">
        <f>IF(OR(D535="s",F535="s",H535="s",J535="s",L535="s",N535="s",P535="s",R535="s"), 0, IF(OR(D535="a",F535="a",H535="a",J535="a",L535="a",N535="a",P535="a",R535="a"),V535,0))</f>
        <v>0</v>
      </c>
      <c r="V535" s="473">
        <v>10</v>
      </c>
      <c r="W535" s="93">
        <f>COUNTIF(D535:S535,"a")+COUNTIF(D535:S535,"s")</f>
        <v>0</v>
      </c>
      <c r="X535" s="301"/>
      <c r="Y535" s="354"/>
      <c r="Z535" s="352"/>
      <c r="AA535" s="354"/>
      <c r="AB535" s="455"/>
      <c r="AC535" s="455"/>
      <c r="AD535" s="455"/>
      <c r="AE535" s="354"/>
      <c r="AF535" s="354"/>
      <c r="AG535" s="354"/>
      <c r="AH535" s="354"/>
      <c r="AI535" s="354"/>
      <c r="AJ535" s="354"/>
      <c r="AK535" s="354"/>
      <c r="AL535" s="354"/>
      <c r="AM535" s="354"/>
      <c r="AN535" s="354"/>
      <c r="AO535" s="354"/>
      <c r="AP535" s="354"/>
      <c r="AQ535" s="354"/>
      <c r="AR535" s="354"/>
      <c r="AS535" s="354"/>
      <c r="AT535" s="354"/>
    </row>
    <row r="536" spans="1:86" ht="27.95" customHeight="1" thickBot="1" x14ac:dyDescent="0.35">
      <c r="A536" s="485"/>
      <c r="B536" s="322" t="s">
        <v>1086</v>
      </c>
      <c r="C536" s="141" t="s">
        <v>1095</v>
      </c>
      <c r="D536" s="770"/>
      <c r="E536" s="771"/>
      <c r="F536" s="770"/>
      <c r="G536" s="771"/>
      <c r="H536" s="770"/>
      <c r="I536" s="771"/>
      <c r="J536" s="770"/>
      <c r="K536" s="771"/>
      <c r="L536" s="770"/>
      <c r="M536" s="771"/>
      <c r="N536" s="770"/>
      <c r="O536" s="771"/>
      <c r="P536" s="770"/>
      <c r="Q536" s="771"/>
      <c r="R536" s="770"/>
      <c r="S536" s="771"/>
      <c r="T536" s="76"/>
      <c r="U536" s="74">
        <f>IF(OR(D536="s",F536="s",H536="s",J536="s",L536="s",N536="s",P536="s",R536="s"), 0, IF(OR(D536="a",F536="a",H536="a",J536="a",L536="a",N536="a",P536="a",R536="a"),V536,0))</f>
        <v>0</v>
      </c>
      <c r="V536" s="471">
        <v>10</v>
      </c>
      <c r="W536" s="93">
        <f>COUNTIF(D536:S536,"a")+COUNTIF(D536:S536,"s")</f>
        <v>0</v>
      </c>
      <c r="X536" s="301"/>
      <c r="Y536" s="354"/>
      <c r="Z536" s="352"/>
      <c r="AA536" s="354"/>
      <c r="AB536" s="455"/>
      <c r="AC536" s="455"/>
      <c r="AD536" s="455"/>
      <c r="AE536" s="354"/>
      <c r="AF536" s="354"/>
      <c r="AG536" s="354"/>
      <c r="AH536" s="354"/>
      <c r="AI536" s="354"/>
      <c r="AJ536" s="354"/>
      <c r="AK536" s="354"/>
      <c r="AL536" s="354"/>
      <c r="AM536" s="354"/>
      <c r="AN536" s="354"/>
      <c r="AO536" s="354"/>
      <c r="AP536" s="354"/>
      <c r="AQ536" s="354"/>
      <c r="AR536" s="354"/>
      <c r="AS536" s="354"/>
      <c r="AT536" s="354"/>
    </row>
    <row r="537" spans="1:86" ht="21" customHeight="1" thickTop="1" thickBot="1" x14ac:dyDescent="0.35">
      <c r="A537" s="485"/>
      <c r="B537" s="347"/>
      <c r="C537" s="189"/>
      <c r="D537" s="782" t="s">
        <v>229</v>
      </c>
      <c r="E537" s="783"/>
      <c r="F537" s="783"/>
      <c r="G537" s="783"/>
      <c r="H537" s="783"/>
      <c r="I537" s="783"/>
      <c r="J537" s="783"/>
      <c r="K537" s="783"/>
      <c r="L537" s="783"/>
      <c r="M537" s="783"/>
      <c r="N537" s="783"/>
      <c r="O537" s="783"/>
      <c r="P537" s="783"/>
      <c r="Q537" s="783"/>
      <c r="R537" s="783"/>
      <c r="S537" s="783"/>
      <c r="T537" s="784"/>
      <c r="U537" s="2">
        <f>SUM(U534:U536)</f>
        <v>0</v>
      </c>
      <c r="V537" s="472">
        <f>SUM(V534:V536)</f>
        <v>30</v>
      </c>
      <c r="X537" s="296"/>
      <c r="Y537" s="354"/>
      <c r="Z537" s="352"/>
      <c r="AA537" s="354"/>
      <c r="AB537" s="455"/>
      <c r="AC537" s="455"/>
      <c r="AD537" s="455"/>
      <c r="AE537" s="354"/>
      <c r="AF537" s="354"/>
      <c r="AG537" s="354"/>
      <c r="AH537" s="354"/>
      <c r="AI537" s="354"/>
      <c r="AJ537" s="354"/>
      <c r="AK537" s="354"/>
      <c r="AL537" s="354"/>
      <c r="AM537" s="354"/>
      <c r="AN537" s="354"/>
      <c r="AO537" s="354"/>
      <c r="AP537" s="354"/>
      <c r="AQ537" s="354"/>
      <c r="AR537" s="354"/>
      <c r="AS537" s="354"/>
      <c r="AT537" s="354"/>
    </row>
    <row r="538" spans="1:86" ht="21" customHeight="1" thickBot="1" x14ac:dyDescent="0.25">
      <c r="A538" s="485"/>
      <c r="B538" s="328"/>
      <c r="C538" s="456"/>
      <c r="D538" s="1037"/>
      <c r="E538" s="847"/>
      <c r="F538" s="1071">
        <v>10</v>
      </c>
      <c r="G538" s="1072"/>
      <c r="H538" s="1072"/>
      <c r="I538" s="1072"/>
      <c r="J538" s="1072"/>
      <c r="K538" s="1072"/>
      <c r="L538" s="1072"/>
      <c r="M538" s="1072"/>
      <c r="N538" s="1072"/>
      <c r="O538" s="1072"/>
      <c r="P538" s="1072"/>
      <c r="Q538" s="1072"/>
      <c r="R538" s="1072"/>
      <c r="S538" s="1072"/>
      <c r="T538" s="1072"/>
      <c r="U538" s="1072"/>
      <c r="V538" s="1073"/>
      <c r="Z538" s="352"/>
      <c r="AB538" s="358"/>
      <c r="AC538" s="358"/>
      <c r="AD538" s="358"/>
    </row>
    <row r="539" spans="1:86" ht="30" customHeight="1" thickBot="1" x14ac:dyDescent="0.25">
      <c r="A539" s="485"/>
      <c r="B539" s="325">
        <v>6200</v>
      </c>
      <c r="C539" s="150" t="s">
        <v>406</v>
      </c>
      <c r="D539" s="27" t="s">
        <v>228</v>
      </c>
      <c r="E539" s="37"/>
      <c r="F539" s="53" t="s">
        <v>228</v>
      </c>
      <c r="G539" s="53"/>
      <c r="H539" s="27"/>
      <c r="I539" s="45"/>
      <c r="J539" s="27" t="s">
        <v>228</v>
      </c>
      <c r="K539" s="45"/>
      <c r="L539" s="48"/>
      <c r="M539" s="45"/>
      <c r="N539" s="48"/>
      <c r="O539" s="45"/>
      <c r="P539" s="48"/>
      <c r="Q539" s="45"/>
      <c r="R539" s="48"/>
      <c r="S539" s="45"/>
      <c r="T539" s="43"/>
      <c r="U539" s="49"/>
      <c r="V539" s="49"/>
      <c r="Z539" s="352"/>
    </row>
    <row r="540" spans="1:86" ht="27.95" customHeight="1" x14ac:dyDescent="0.2">
      <c r="A540" s="485"/>
      <c r="B540" s="312" t="s">
        <v>695</v>
      </c>
      <c r="C540" s="134" t="s">
        <v>1143</v>
      </c>
      <c r="D540" s="794"/>
      <c r="E540" s="795"/>
      <c r="F540" s="794"/>
      <c r="G540" s="795"/>
      <c r="H540" s="794"/>
      <c r="I540" s="795"/>
      <c r="J540" s="794"/>
      <c r="K540" s="795"/>
      <c r="L540" s="794"/>
      <c r="M540" s="795"/>
      <c r="N540" s="794"/>
      <c r="O540" s="795"/>
      <c r="P540" s="794"/>
      <c r="Q540" s="795"/>
      <c r="R540" s="794"/>
      <c r="S540" s="795"/>
      <c r="T540" s="76"/>
      <c r="U540" s="77">
        <f>IF(OR(D540="s",F540="s",H540="s",J540="s",L540="s",N540="s",P540="s",R540="s"), 0, IF(OR(D540="a",F540="a",H540="a",J540="a",L540="a",N540="a",P540="a",R540="a"),V540,0))</f>
        <v>0</v>
      </c>
      <c r="V540" s="473">
        <v>10</v>
      </c>
      <c r="W540" s="93">
        <f>COUNTIF(D540:S540,"a")+COUNTIF(D540:S540,"s")</f>
        <v>0</v>
      </c>
      <c r="X540" s="301"/>
      <c r="Y540" s="354"/>
      <c r="Z540" s="352" t="s">
        <v>1075</v>
      </c>
      <c r="AA540" s="354"/>
      <c r="AB540" s="354"/>
      <c r="AC540" s="354"/>
      <c r="AD540" s="354"/>
      <c r="AE540" s="354"/>
      <c r="AF540" s="354"/>
      <c r="AG540" s="354"/>
      <c r="AH540" s="354"/>
      <c r="AI540" s="354"/>
      <c r="AJ540" s="354"/>
      <c r="AK540" s="354"/>
      <c r="AL540" s="354"/>
      <c r="AM540" s="354"/>
      <c r="AN540" s="354"/>
      <c r="AO540" s="354"/>
      <c r="AP540" s="354"/>
      <c r="AQ540" s="354"/>
      <c r="AR540" s="354"/>
      <c r="AS540" s="354"/>
      <c r="AT540" s="354"/>
    </row>
    <row r="541" spans="1:86" ht="27.95" customHeight="1" x14ac:dyDescent="0.2">
      <c r="A541" s="485"/>
      <c r="B541" s="322" t="s">
        <v>696</v>
      </c>
      <c r="C541" s="134" t="s">
        <v>1061</v>
      </c>
      <c r="D541" s="770"/>
      <c r="E541" s="771"/>
      <c r="F541" s="770"/>
      <c r="G541" s="771"/>
      <c r="H541" s="770"/>
      <c r="I541" s="771"/>
      <c r="J541" s="770"/>
      <c r="K541" s="771"/>
      <c r="L541" s="770"/>
      <c r="M541" s="771"/>
      <c r="N541" s="770"/>
      <c r="O541" s="771"/>
      <c r="P541" s="770"/>
      <c r="Q541" s="771"/>
      <c r="R541" s="770"/>
      <c r="S541" s="771"/>
      <c r="T541" s="76"/>
      <c r="U541" s="74">
        <f t="shared" ref="U541:U551" si="52">IF(OR(D541="s",F541="s",H541="s",J541="s",L541="s",N541="s",P541="s",R541="s"), 0, IF(OR(D541="a",F541="a",H541="a",J541="a",L541="a",N541="a",P541="a",R541="a"),V541,0))</f>
        <v>0</v>
      </c>
      <c r="V541" s="473">
        <v>5</v>
      </c>
      <c r="W541" s="93">
        <f t="shared" ref="W541:W549" si="53">COUNTIF(D541:S541,"a")+COUNTIF(D541:S541,"s")</f>
        <v>0</v>
      </c>
      <c r="X541" s="301"/>
      <c r="Y541" s="354"/>
      <c r="Z541" s="352"/>
      <c r="AA541" s="354"/>
      <c r="AB541" s="354"/>
      <c r="AC541" s="354"/>
      <c r="AD541" s="354"/>
      <c r="AE541" s="354"/>
      <c r="AF541" s="354"/>
      <c r="AG541" s="354"/>
      <c r="AH541" s="354"/>
      <c r="AI541" s="354"/>
      <c r="AJ541" s="354"/>
      <c r="AK541" s="354"/>
      <c r="AL541" s="354"/>
      <c r="AM541" s="354"/>
      <c r="AN541" s="354"/>
      <c r="AO541" s="354"/>
      <c r="AP541" s="354"/>
      <c r="AQ541" s="354"/>
      <c r="AR541" s="354"/>
      <c r="AS541" s="354"/>
      <c r="AT541" s="354"/>
    </row>
    <row r="542" spans="1:86" ht="45" customHeight="1" x14ac:dyDescent="0.2">
      <c r="A542" s="485"/>
      <c r="B542" s="322" t="s">
        <v>1062</v>
      </c>
      <c r="C542" s="141" t="s">
        <v>651</v>
      </c>
      <c r="D542" s="770"/>
      <c r="E542" s="771"/>
      <c r="F542" s="770"/>
      <c r="G542" s="771"/>
      <c r="H542" s="770"/>
      <c r="I542" s="771"/>
      <c r="J542" s="770"/>
      <c r="K542" s="771"/>
      <c r="L542" s="770"/>
      <c r="M542" s="771"/>
      <c r="N542" s="770"/>
      <c r="O542" s="771"/>
      <c r="P542" s="770"/>
      <c r="Q542" s="771"/>
      <c r="R542" s="770"/>
      <c r="S542" s="771"/>
      <c r="T542" s="76"/>
      <c r="U542" s="74">
        <f t="shared" si="52"/>
        <v>0</v>
      </c>
      <c r="V542" s="471">
        <v>10</v>
      </c>
      <c r="W542" s="93">
        <f t="shared" si="53"/>
        <v>0</v>
      </c>
      <c r="X542" s="301"/>
      <c r="Y542" s="354"/>
      <c r="Z542" s="352"/>
      <c r="AA542" s="354"/>
      <c r="AB542" s="354"/>
      <c r="AC542" s="354"/>
      <c r="AD542" s="354"/>
      <c r="AE542" s="354"/>
      <c r="AF542" s="354"/>
      <c r="AG542" s="354"/>
      <c r="AH542" s="354"/>
      <c r="AI542" s="354"/>
      <c r="AJ542" s="354"/>
      <c r="AK542" s="354"/>
      <c r="AL542" s="354"/>
      <c r="AM542" s="354"/>
      <c r="AN542" s="354"/>
      <c r="AO542" s="354"/>
      <c r="AP542" s="354"/>
      <c r="AQ542" s="354"/>
      <c r="AR542" s="354"/>
      <c r="AS542" s="354"/>
      <c r="AT542" s="354"/>
    </row>
    <row r="543" spans="1:86" ht="67.7" customHeight="1" x14ac:dyDescent="0.2">
      <c r="A543" s="485"/>
      <c r="B543" s="322" t="s">
        <v>1063</v>
      </c>
      <c r="C543" s="141" t="s">
        <v>212</v>
      </c>
      <c r="D543" s="770"/>
      <c r="E543" s="771"/>
      <c r="F543" s="770"/>
      <c r="G543" s="771"/>
      <c r="H543" s="770"/>
      <c r="I543" s="771"/>
      <c r="J543" s="770"/>
      <c r="K543" s="771"/>
      <c r="L543" s="770"/>
      <c r="M543" s="771"/>
      <c r="N543" s="770"/>
      <c r="O543" s="771"/>
      <c r="P543" s="770"/>
      <c r="Q543" s="771"/>
      <c r="R543" s="770"/>
      <c r="S543" s="771"/>
      <c r="T543" s="76"/>
      <c r="U543" s="74">
        <f t="shared" si="52"/>
        <v>0</v>
      </c>
      <c r="V543" s="474">
        <v>10</v>
      </c>
      <c r="W543" s="93">
        <f t="shared" si="53"/>
        <v>0</v>
      </c>
      <c r="X543" s="301"/>
      <c r="Y543" s="354"/>
      <c r="Z543" s="352" t="s">
        <v>1075</v>
      </c>
      <c r="AA543" s="354"/>
      <c r="AB543" s="354"/>
      <c r="AC543" s="354"/>
      <c r="AD543" s="354"/>
      <c r="AE543" s="354"/>
      <c r="AF543" s="354"/>
      <c r="AG543" s="354"/>
      <c r="AH543" s="354"/>
      <c r="AI543" s="354"/>
      <c r="AJ543" s="354"/>
      <c r="AK543" s="354"/>
      <c r="AL543" s="354"/>
      <c r="AM543" s="354"/>
      <c r="AN543" s="354"/>
      <c r="AO543" s="354"/>
      <c r="AP543" s="354"/>
      <c r="AQ543" s="354"/>
      <c r="AR543" s="354"/>
      <c r="AS543" s="354"/>
      <c r="AT543" s="354"/>
    </row>
    <row r="544" spans="1:86" ht="45" customHeight="1" x14ac:dyDescent="0.2">
      <c r="A544" s="485"/>
      <c r="B544" s="322" t="s">
        <v>683</v>
      </c>
      <c r="C544" s="141" t="s">
        <v>755</v>
      </c>
      <c r="D544" s="770"/>
      <c r="E544" s="771"/>
      <c r="F544" s="770"/>
      <c r="G544" s="771"/>
      <c r="H544" s="770"/>
      <c r="I544" s="771"/>
      <c r="J544" s="770"/>
      <c r="K544" s="771"/>
      <c r="L544" s="770"/>
      <c r="M544" s="771"/>
      <c r="N544" s="770"/>
      <c r="O544" s="771"/>
      <c r="P544" s="770"/>
      <c r="Q544" s="771"/>
      <c r="R544" s="770"/>
      <c r="S544" s="771"/>
      <c r="T544" s="76"/>
      <c r="U544" s="74">
        <f t="shared" si="52"/>
        <v>0</v>
      </c>
      <c r="V544" s="471">
        <v>10</v>
      </c>
      <c r="W544" s="93">
        <f t="shared" si="53"/>
        <v>0</v>
      </c>
      <c r="X544" s="301"/>
      <c r="Y544" s="354"/>
      <c r="Z544" s="352" t="s">
        <v>1075</v>
      </c>
      <c r="AA544" s="354"/>
      <c r="AB544" s="354"/>
      <c r="AC544" s="354"/>
      <c r="AD544" s="354"/>
      <c r="AE544" s="354"/>
      <c r="AF544" s="354"/>
      <c r="AG544" s="354"/>
      <c r="AH544" s="354"/>
      <c r="AI544" s="354"/>
      <c r="AJ544" s="354"/>
      <c r="AK544" s="354"/>
      <c r="AL544" s="354"/>
      <c r="AM544" s="354"/>
      <c r="AN544" s="354"/>
      <c r="AO544" s="354"/>
      <c r="AP544" s="354"/>
      <c r="AQ544" s="354"/>
      <c r="AR544" s="354"/>
      <c r="AS544" s="354"/>
      <c r="AT544" s="354"/>
    </row>
    <row r="545" spans="1:86" ht="27.95" customHeight="1" x14ac:dyDescent="0.2">
      <c r="A545" s="485"/>
      <c r="B545" s="322" t="s">
        <v>333</v>
      </c>
      <c r="C545" s="134" t="s">
        <v>1109</v>
      </c>
      <c r="D545" s="770"/>
      <c r="E545" s="771"/>
      <c r="F545" s="770"/>
      <c r="G545" s="771"/>
      <c r="H545" s="770"/>
      <c r="I545" s="771"/>
      <c r="J545" s="770"/>
      <c r="K545" s="771"/>
      <c r="L545" s="770"/>
      <c r="M545" s="771"/>
      <c r="N545" s="770"/>
      <c r="O545" s="771"/>
      <c r="P545" s="770"/>
      <c r="Q545" s="771"/>
      <c r="R545" s="770"/>
      <c r="S545" s="771"/>
      <c r="T545" s="76"/>
      <c r="U545" s="74">
        <f t="shared" si="52"/>
        <v>0</v>
      </c>
      <c r="V545" s="473">
        <v>10</v>
      </c>
      <c r="W545" s="93">
        <f t="shared" si="53"/>
        <v>0</v>
      </c>
      <c r="X545" s="301"/>
      <c r="Y545" s="354"/>
      <c r="Z545" s="352" t="s">
        <v>1075</v>
      </c>
      <c r="AA545" s="354"/>
      <c r="AB545" s="354"/>
      <c r="AC545" s="354"/>
      <c r="AD545" s="354"/>
      <c r="AE545" s="354"/>
      <c r="AF545" s="354"/>
      <c r="AG545" s="354"/>
      <c r="AH545" s="354"/>
      <c r="AI545" s="354"/>
      <c r="AJ545" s="354"/>
      <c r="AK545" s="354"/>
      <c r="AL545" s="354"/>
      <c r="AM545" s="354"/>
      <c r="AN545" s="354"/>
      <c r="AO545" s="354"/>
      <c r="AP545" s="354"/>
      <c r="AQ545" s="354"/>
      <c r="AR545" s="354"/>
      <c r="AS545" s="354"/>
      <c r="AT545" s="354"/>
    </row>
    <row r="546" spans="1:86" ht="45" customHeight="1" x14ac:dyDescent="0.2">
      <c r="A546" s="485"/>
      <c r="B546" s="322" t="s">
        <v>334</v>
      </c>
      <c r="C546" s="141" t="s">
        <v>701</v>
      </c>
      <c r="D546" s="770"/>
      <c r="E546" s="771"/>
      <c r="F546" s="770"/>
      <c r="G546" s="771"/>
      <c r="H546" s="770"/>
      <c r="I546" s="771"/>
      <c r="J546" s="770"/>
      <c r="K546" s="771"/>
      <c r="L546" s="770"/>
      <c r="M546" s="771"/>
      <c r="N546" s="770"/>
      <c r="O546" s="771"/>
      <c r="P546" s="770"/>
      <c r="Q546" s="771"/>
      <c r="R546" s="770"/>
      <c r="S546" s="771"/>
      <c r="T546" s="76"/>
      <c r="U546" s="74">
        <f t="shared" si="52"/>
        <v>0</v>
      </c>
      <c r="V546" s="471">
        <v>5</v>
      </c>
      <c r="W546" s="93">
        <f t="shared" si="53"/>
        <v>0</v>
      </c>
      <c r="X546" s="301"/>
      <c r="Y546" s="354"/>
      <c r="Z546" s="352"/>
      <c r="AA546" s="354"/>
      <c r="AB546" s="354"/>
      <c r="AC546" s="354"/>
      <c r="AD546" s="354"/>
      <c r="AE546" s="354"/>
      <c r="AF546" s="354"/>
      <c r="AG546" s="354"/>
      <c r="AH546" s="354"/>
      <c r="AI546" s="354"/>
      <c r="AJ546" s="354"/>
      <c r="AK546" s="354"/>
      <c r="AL546" s="354"/>
      <c r="AM546" s="354"/>
      <c r="AN546" s="354"/>
      <c r="AO546" s="354"/>
      <c r="AP546" s="354"/>
      <c r="AQ546" s="354"/>
      <c r="AR546" s="354"/>
      <c r="AS546" s="354"/>
      <c r="AT546" s="354"/>
    </row>
    <row r="547" spans="1:86" ht="45" customHeight="1" x14ac:dyDescent="0.2">
      <c r="A547" s="485"/>
      <c r="B547" s="322" t="s">
        <v>560</v>
      </c>
      <c r="C547" s="141" t="s">
        <v>718</v>
      </c>
      <c r="D547" s="770"/>
      <c r="E547" s="771"/>
      <c r="F547" s="770"/>
      <c r="G547" s="771"/>
      <c r="H547" s="770"/>
      <c r="I547" s="771"/>
      <c r="J547" s="770"/>
      <c r="K547" s="771"/>
      <c r="L547" s="770"/>
      <c r="M547" s="771"/>
      <c r="N547" s="770"/>
      <c r="O547" s="771"/>
      <c r="P547" s="770"/>
      <c r="Q547" s="771"/>
      <c r="R547" s="770"/>
      <c r="S547" s="771"/>
      <c r="T547" s="76"/>
      <c r="U547" s="74">
        <f t="shared" si="52"/>
        <v>0</v>
      </c>
      <c r="V547" s="474">
        <v>10</v>
      </c>
      <c r="W547" s="93">
        <f t="shared" si="53"/>
        <v>0</v>
      </c>
      <c r="X547" s="301"/>
      <c r="Y547" s="354"/>
      <c r="Z547" s="352" t="s">
        <v>1075</v>
      </c>
      <c r="AA547" s="354"/>
      <c r="AB547" s="354"/>
      <c r="AC547" s="354"/>
      <c r="AD547" s="354"/>
      <c r="AE547" s="354"/>
      <c r="AF547" s="354"/>
      <c r="AG547" s="354"/>
      <c r="AH547" s="354"/>
      <c r="AI547" s="354"/>
      <c r="AJ547" s="354"/>
      <c r="AK547" s="354"/>
      <c r="AL547" s="354"/>
      <c r="AM547" s="354"/>
      <c r="AN547" s="354"/>
      <c r="AO547" s="354"/>
      <c r="AP547" s="354"/>
      <c r="AQ547" s="354"/>
      <c r="AR547" s="354"/>
      <c r="AS547" s="354"/>
      <c r="AT547" s="354"/>
    </row>
    <row r="548" spans="1:86" ht="27.95" customHeight="1" x14ac:dyDescent="0.2">
      <c r="A548" s="485"/>
      <c r="B548" s="322" t="s">
        <v>156</v>
      </c>
      <c r="C548" s="141" t="s">
        <v>940</v>
      </c>
      <c r="D548" s="770"/>
      <c r="E548" s="771"/>
      <c r="F548" s="770"/>
      <c r="G548" s="771"/>
      <c r="H548" s="770"/>
      <c r="I548" s="771"/>
      <c r="J548" s="770"/>
      <c r="K548" s="771"/>
      <c r="L548" s="770"/>
      <c r="M548" s="771"/>
      <c r="N548" s="770"/>
      <c r="O548" s="771"/>
      <c r="P548" s="770"/>
      <c r="Q548" s="771"/>
      <c r="R548" s="770"/>
      <c r="S548" s="771"/>
      <c r="T548" s="79"/>
      <c r="U548" s="74">
        <f>IF(OR(D548="s",F548="s",H548="s",J548="s",L548="s",N548="s",P548="s",R548="s"), 0, IF(OR(D548="a",F548="a",H548="a",J548="a",L548="a",N548="a",P548="a",R548="a",T548="NA"),V548,0))</f>
        <v>0</v>
      </c>
      <c r="V548" s="471">
        <v>5</v>
      </c>
      <c r="W548" s="93">
        <f>COUNTIF(D548:S548,"a")+COUNTIF(D548:S548,"s")+COUNTIF(T548,"NA")</f>
        <v>0</v>
      </c>
      <c r="X548" s="301"/>
      <c r="Y548" s="354"/>
      <c r="Z548" s="352" t="s">
        <v>1075</v>
      </c>
      <c r="AA548" s="354"/>
      <c r="AB548" s="354"/>
      <c r="AC548" s="354"/>
      <c r="AD548" s="354"/>
      <c r="AE548" s="354"/>
      <c r="AF548" s="354"/>
      <c r="AG548" s="354"/>
      <c r="AH548" s="354"/>
      <c r="AI548" s="354"/>
      <c r="AJ548" s="354"/>
      <c r="AK548" s="354"/>
      <c r="AL548" s="354"/>
      <c r="AM548" s="354"/>
      <c r="AN548" s="354"/>
      <c r="AO548" s="354"/>
      <c r="AP548" s="354"/>
      <c r="AQ548" s="354"/>
      <c r="AR548" s="354"/>
      <c r="AS548" s="354"/>
      <c r="AT548" s="354"/>
    </row>
    <row r="549" spans="1:86" ht="45" customHeight="1" x14ac:dyDescent="0.2">
      <c r="A549" s="485"/>
      <c r="B549" s="322" t="s">
        <v>684</v>
      </c>
      <c r="C549" s="141" t="s">
        <v>1127</v>
      </c>
      <c r="D549" s="770"/>
      <c r="E549" s="771"/>
      <c r="F549" s="770"/>
      <c r="G549" s="771"/>
      <c r="H549" s="770"/>
      <c r="I549" s="771"/>
      <c r="J549" s="770"/>
      <c r="K549" s="771"/>
      <c r="L549" s="770"/>
      <c r="M549" s="771"/>
      <c r="N549" s="770"/>
      <c r="O549" s="771"/>
      <c r="P549" s="770"/>
      <c r="Q549" s="771"/>
      <c r="R549" s="770"/>
      <c r="S549" s="771"/>
      <c r="T549" s="86"/>
      <c r="U549" s="74">
        <f t="shared" si="52"/>
        <v>0</v>
      </c>
      <c r="V549" s="471">
        <v>10</v>
      </c>
      <c r="W549" s="93">
        <f t="shared" si="53"/>
        <v>0</v>
      </c>
      <c r="X549" s="301"/>
      <c r="Y549" s="354"/>
      <c r="Z549" s="352" t="s">
        <v>1075</v>
      </c>
      <c r="AA549" s="354"/>
      <c r="AB549" s="354"/>
      <c r="AC549" s="354"/>
      <c r="AD549" s="354"/>
      <c r="AE549" s="354"/>
      <c r="AF549" s="354"/>
      <c r="AG549" s="354"/>
      <c r="AH549" s="354"/>
      <c r="AI549" s="354"/>
      <c r="AJ549" s="354"/>
      <c r="AK549" s="354"/>
      <c r="AL549" s="354"/>
      <c r="AM549" s="354"/>
      <c r="AN549" s="354"/>
      <c r="AO549" s="354"/>
      <c r="AP549" s="354"/>
      <c r="AQ549" s="354"/>
      <c r="AR549" s="354"/>
      <c r="AS549" s="354"/>
      <c r="AT549" s="354"/>
    </row>
    <row r="550" spans="1:86" ht="27.95" customHeight="1" x14ac:dyDescent="0.2">
      <c r="A550" s="485"/>
      <c r="B550" s="322" t="s">
        <v>312</v>
      </c>
      <c r="C550" s="141" t="s">
        <v>266</v>
      </c>
      <c r="D550" s="797"/>
      <c r="E550" s="798"/>
      <c r="F550" s="797"/>
      <c r="G550" s="798"/>
      <c r="H550" s="797"/>
      <c r="I550" s="798"/>
      <c r="J550" s="797"/>
      <c r="K550" s="798"/>
      <c r="L550" s="797"/>
      <c r="M550" s="798"/>
      <c r="N550" s="797"/>
      <c r="O550" s="798"/>
      <c r="P550" s="797"/>
      <c r="Q550" s="798"/>
      <c r="R550" s="797"/>
      <c r="S550" s="798"/>
      <c r="T550" s="86"/>
      <c r="U550" s="74">
        <f t="shared" si="52"/>
        <v>0</v>
      </c>
      <c r="V550" s="474">
        <v>10</v>
      </c>
      <c r="W550" s="93">
        <f>IF((COUNTIF(D550:S550,"a")+COUNTIF(D550:S550,"s"))&gt;0,IF(OR((COUNTIF(D551:S551,"a")+COUNTIF(D551:S551,"s"))),0,COUNTIF(D550:S550,"a")+COUNTIF(D550:S550,"s")),COUNTIF(D550:S550,"a")+COUNTIF(D550:S550,"s"))</f>
        <v>0</v>
      </c>
      <c r="X550" s="301"/>
      <c r="Y550" s="354"/>
      <c r="Z550" s="352"/>
      <c r="AA550" s="354"/>
      <c r="AB550" s="354"/>
      <c r="AC550" s="354"/>
      <c r="AD550" s="354"/>
      <c r="AE550" s="354"/>
      <c r="AF550" s="354"/>
      <c r="AG550" s="354"/>
      <c r="AH550" s="354"/>
      <c r="AI550" s="354"/>
      <c r="AJ550" s="354"/>
      <c r="AK550" s="354"/>
      <c r="AL550" s="354"/>
      <c r="AM550" s="354"/>
      <c r="AN550" s="354"/>
      <c r="AO550" s="354"/>
      <c r="AP550" s="354"/>
      <c r="AQ550" s="354"/>
      <c r="AR550" s="354"/>
      <c r="AS550" s="354"/>
      <c r="AT550" s="354"/>
    </row>
    <row r="551" spans="1:86" ht="27.95" customHeight="1" thickBot="1" x14ac:dyDescent="0.25">
      <c r="A551" s="485"/>
      <c r="B551" s="323" t="s">
        <v>335</v>
      </c>
      <c r="C551" s="197" t="s">
        <v>1149</v>
      </c>
      <c r="D551" s="768"/>
      <c r="E551" s="769"/>
      <c r="F551" s="768"/>
      <c r="G551" s="769"/>
      <c r="H551" s="768"/>
      <c r="I551" s="769"/>
      <c r="J551" s="768"/>
      <c r="K551" s="769"/>
      <c r="L551" s="768"/>
      <c r="M551" s="769"/>
      <c r="N551" s="768"/>
      <c r="O551" s="769"/>
      <c r="P551" s="768"/>
      <c r="Q551" s="769"/>
      <c r="R551" s="768"/>
      <c r="S551" s="769"/>
      <c r="T551" s="86"/>
      <c r="U551" s="115">
        <f t="shared" si="52"/>
        <v>0</v>
      </c>
      <c r="V551" s="486">
        <v>10</v>
      </c>
      <c r="W551" s="93">
        <f>IF((COUNTIF(D551:S551,"a")+COUNTIF(D551:S551,"s"))&gt;0,IF((COUNTIF(D550:S550,"a")+COUNTIF(D550:S550,"s"))&gt;0,0,COUNTIF(D551:S551,"a")+COUNTIF(D551:S551,"s")), COUNTIF(D551:S551,"a")+COUNTIF(D551:S551,"s"))</f>
        <v>0</v>
      </c>
      <c r="X551" s="301"/>
      <c r="Y551" s="354"/>
      <c r="Z551" s="352"/>
      <c r="AA551" s="354"/>
      <c r="AB551" s="354"/>
      <c r="AC551" s="354"/>
      <c r="AD551" s="354"/>
      <c r="AE551" s="354"/>
      <c r="AF551" s="354"/>
      <c r="AG551" s="354"/>
      <c r="AH551" s="354"/>
      <c r="AI551" s="354"/>
      <c r="AJ551" s="354"/>
      <c r="AK551" s="354"/>
      <c r="AL551" s="354"/>
      <c r="AM551" s="354"/>
      <c r="AN551" s="354"/>
      <c r="AO551" s="354"/>
      <c r="AP551" s="354"/>
      <c r="AQ551" s="354"/>
      <c r="AR551" s="354"/>
      <c r="AS551" s="354"/>
      <c r="AT551" s="354"/>
    </row>
    <row r="552" spans="1:86" ht="21" customHeight="1" thickTop="1" thickBot="1" x14ac:dyDescent="0.25">
      <c r="A552" s="485"/>
      <c r="B552" s="347"/>
      <c r="C552" s="189"/>
      <c r="D552" s="782" t="s">
        <v>229</v>
      </c>
      <c r="E552" s="783"/>
      <c r="F552" s="783"/>
      <c r="G552" s="783"/>
      <c r="H552" s="783"/>
      <c r="I552" s="783"/>
      <c r="J552" s="783"/>
      <c r="K552" s="783"/>
      <c r="L552" s="783"/>
      <c r="M552" s="783"/>
      <c r="N552" s="783"/>
      <c r="O552" s="783"/>
      <c r="P552" s="783"/>
      <c r="Q552" s="783"/>
      <c r="R552" s="783"/>
      <c r="S552" s="783"/>
      <c r="T552" s="784"/>
      <c r="U552" s="2">
        <f>SUM(U540:U551)</f>
        <v>0</v>
      </c>
      <c r="V552" s="472">
        <v>95</v>
      </c>
      <c r="X552" s="296"/>
      <c r="Y552" s="354"/>
      <c r="Z552" s="352"/>
      <c r="AA552" s="354"/>
      <c r="AB552" s="354"/>
      <c r="AC552" s="354"/>
      <c r="AD552" s="354"/>
      <c r="AE552" s="354"/>
      <c r="AF552" s="354"/>
      <c r="AG552" s="354"/>
      <c r="AH552" s="354"/>
      <c r="AI552" s="354"/>
      <c r="AJ552" s="354"/>
      <c r="AK552" s="354"/>
      <c r="AL552" s="354"/>
      <c r="AM552" s="354"/>
      <c r="AN552" s="354"/>
      <c r="AO552" s="354"/>
      <c r="AP552" s="354"/>
      <c r="AQ552" s="354"/>
      <c r="AR552" s="354"/>
      <c r="AS552" s="354"/>
      <c r="AT552" s="354"/>
    </row>
    <row r="553" spans="1:86" ht="21" customHeight="1" thickBot="1" x14ac:dyDescent="0.25">
      <c r="A553" s="464"/>
      <c r="B553" s="329"/>
      <c r="C553" s="425"/>
      <c r="D553" s="971"/>
      <c r="E553" s="786"/>
      <c r="F553" s="879">
        <v>65</v>
      </c>
      <c r="G553" s="792"/>
      <c r="H553" s="792"/>
      <c r="I553" s="792"/>
      <c r="J553" s="792"/>
      <c r="K553" s="792"/>
      <c r="L553" s="792"/>
      <c r="M553" s="792"/>
      <c r="N553" s="792"/>
      <c r="O553" s="792"/>
      <c r="P553" s="792"/>
      <c r="Q553" s="792"/>
      <c r="R553" s="792"/>
      <c r="S553" s="792"/>
      <c r="T553" s="792"/>
      <c r="U553" s="792"/>
      <c r="V553" s="793"/>
      <c r="Z553" s="352"/>
    </row>
    <row r="554" spans="1:86" s="376" customFormat="1" ht="30" customHeight="1" thickBot="1" x14ac:dyDescent="0.25">
      <c r="A554" s="463"/>
      <c r="B554" s="319">
        <v>6300</v>
      </c>
      <c r="C554" s="257" t="s">
        <v>200</v>
      </c>
      <c r="D554" s="260"/>
      <c r="E554" s="597"/>
      <c r="F554" s="396" t="s">
        <v>228</v>
      </c>
      <c r="G554" s="110"/>
      <c r="H554" s="596"/>
      <c r="I554" s="597"/>
      <c r="J554" s="396"/>
      <c r="K554" s="110"/>
      <c r="L554" s="596" t="s">
        <v>228</v>
      </c>
      <c r="M554" s="597"/>
      <c r="N554" s="396"/>
      <c r="O554" s="259"/>
      <c r="P554" s="260"/>
      <c r="Q554" s="258"/>
      <c r="R554" s="261"/>
      <c r="S554" s="259"/>
      <c r="T554" s="419"/>
      <c r="U554" s="424"/>
      <c r="V554" s="478"/>
      <c r="W554" s="374"/>
      <c r="X554" s="379"/>
      <c r="Y554" s="378"/>
      <c r="Z554" s="352"/>
      <c r="AA554" s="375"/>
      <c r="AB554" s="375"/>
      <c r="AC554" s="375"/>
      <c r="AD554" s="375"/>
      <c r="AE554" s="375"/>
      <c r="AF554" s="375"/>
      <c r="AG554" s="375"/>
      <c r="AH554" s="375"/>
      <c r="AI554" s="375"/>
      <c r="AJ554" s="375"/>
      <c r="AK554" s="375"/>
      <c r="AL554" s="375"/>
      <c r="AM554" s="375"/>
      <c r="AN554" s="375"/>
      <c r="AO554" s="375"/>
      <c r="AP554" s="375"/>
      <c r="AQ554" s="375"/>
      <c r="AR554" s="375"/>
      <c r="AS554" s="375"/>
      <c r="AT554" s="375"/>
      <c r="AU554" s="375"/>
      <c r="AV554" s="375"/>
      <c r="AW554" s="375"/>
      <c r="AX554" s="375"/>
      <c r="AY554" s="375"/>
      <c r="AZ554" s="375"/>
      <c r="BA554" s="375"/>
      <c r="BB554" s="375"/>
      <c r="BC554" s="375"/>
      <c r="BD554" s="375"/>
      <c r="BE554" s="375"/>
      <c r="BF554" s="375"/>
      <c r="BG554" s="375"/>
      <c r="BH554" s="375"/>
      <c r="BI554" s="375"/>
      <c r="BJ554" s="375"/>
      <c r="BK554" s="375"/>
      <c r="BL554" s="375"/>
      <c r="BM554" s="375"/>
      <c r="BN554" s="375"/>
      <c r="BO554" s="375"/>
      <c r="BP554" s="375"/>
      <c r="BQ554" s="375"/>
      <c r="BR554" s="375"/>
      <c r="BS554" s="375"/>
      <c r="BT554" s="375"/>
      <c r="BU554" s="375"/>
      <c r="BV554" s="375"/>
      <c r="BW554" s="375"/>
      <c r="BX554" s="375"/>
      <c r="BY554" s="375"/>
      <c r="BZ554" s="375"/>
      <c r="CA554" s="375"/>
    </row>
    <row r="555" spans="1:86" ht="27.95" customHeight="1" x14ac:dyDescent="0.2">
      <c r="A555" s="483"/>
      <c r="B555" s="327" t="s">
        <v>697</v>
      </c>
      <c r="C555" s="250" t="s">
        <v>369</v>
      </c>
      <c r="D555" s="770"/>
      <c r="E555" s="771"/>
      <c r="F555" s="770"/>
      <c r="G555" s="771"/>
      <c r="H555" s="770"/>
      <c r="I555" s="771"/>
      <c r="J555" s="770"/>
      <c r="K555" s="771"/>
      <c r="L555" s="770"/>
      <c r="M555" s="771"/>
      <c r="N555" s="770"/>
      <c r="O555" s="771"/>
      <c r="P555" s="770"/>
      <c r="Q555" s="771"/>
      <c r="R555" s="770"/>
      <c r="S555" s="771"/>
      <c r="T555" s="76"/>
      <c r="U555" s="74">
        <f t="shared" ref="U555:U560" si="54">IF(OR(D555="s",F555="s",H555="s",J555="s",L555="s",N555="s",P555="s",R555="s"), 0, IF(OR(D555="a",F555="a",H555="a",J555="a",L555="a",N555="a",P555="a",R555="a"),V555,0))</f>
        <v>0</v>
      </c>
      <c r="V555" s="473">
        <v>20</v>
      </c>
      <c r="W555" s="93">
        <f>IF((COUNTIF(D555:S555,"a")+COUNTIF(D555:S555,"s"))&gt;0,IF(OR((COUNTIF(D556:S556,"a")+COUNTIF(D556:S556,"s"))),0,COUNTIF(D555:S555,"a")+COUNTIF(D555:S555,"s")),COUNTIF(D555:S555,"a")+COUNTIF(D555:S555,"s"))</f>
        <v>0</v>
      </c>
      <c r="X555" s="377"/>
      <c r="Y555" s="378"/>
      <c r="Z555" s="352"/>
      <c r="CB555" s="5"/>
      <c r="CC555" s="5"/>
      <c r="CD555" s="5"/>
      <c r="CE555" s="5"/>
      <c r="CF555" s="5"/>
      <c r="CG555" s="5"/>
      <c r="CH555" s="5"/>
    </row>
    <row r="556" spans="1:86" ht="45" customHeight="1" x14ac:dyDescent="0.2">
      <c r="A556" s="483"/>
      <c r="B556" s="394" t="s">
        <v>583</v>
      </c>
      <c r="C556" s="253" t="s">
        <v>224</v>
      </c>
      <c r="D556" s="770"/>
      <c r="E556" s="771"/>
      <c r="F556" s="770"/>
      <c r="G556" s="771"/>
      <c r="H556" s="770"/>
      <c r="I556" s="771"/>
      <c r="J556" s="770"/>
      <c r="K556" s="771"/>
      <c r="L556" s="770"/>
      <c r="M556" s="771"/>
      <c r="N556" s="770"/>
      <c r="O556" s="771"/>
      <c r="P556" s="770"/>
      <c r="Q556" s="771"/>
      <c r="R556" s="770"/>
      <c r="S556" s="771"/>
      <c r="T556" s="76"/>
      <c r="U556" s="116">
        <f t="shared" si="54"/>
        <v>0</v>
      </c>
      <c r="V556" s="470">
        <v>10</v>
      </c>
      <c r="W556" s="93">
        <f>IF((COUNTIF(D556:S556,"a")+COUNTIF(D556:S556,"s"))&gt;0,IF(OR((COUNTIF(D555:S555,"a")+COUNTIF(D555:S555,"s"))),0,COUNTIF(D556:S556,"a")+COUNTIF(D556:S556,"s")),COUNTIF(D556:S556,"a")+COUNTIF(D556:S556,"s"))</f>
        <v>0</v>
      </c>
      <c r="X556" s="377"/>
      <c r="Y556" s="378"/>
      <c r="Z556" s="352" t="s">
        <v>1075</v>
      </c>
      <c r="CB556" s="5"/>
      <c r="CC556" s="5"/>
      <c r="CD556" s="5"/>
      <c r="CE556" s="5"/>
      <c r="CF556" s="5"/>
      <c r="CG556" s="5"/>
      <c r="CH556" s="5"/>
    </row>
    <row r="557" spans="1:86" ht="45" customHeight="1" x14ac:dyDescent="0.2">
      <c r="A557" s="483"/>
      <c r="B557" s="327" t="s">
        <v>584</v>
      </c>
      <c r="C557" s="250" t="s">
        <v>652</v>
      </c>
      <c r="D557" s="770"/>
      <c r="E557" s="771"/>
      <c r="F557" s="770"/>
      <c r="G557" s="771"/>
      <c r="H557" s="770"/>
      <c r="I557" s="771"/>
      <c r="J557" s="770"/>
      <c r="K557" s="771"/>
      <c r="L557" s="770"/>
      <c r="M557" s="771"/>
      <c r="N557" s="770"/>
      <c r="O557" s="771"/>
      <c r="P557" s="770"/>
      <c r="Q557" s="771"/>
      <c r="R557" s="770"/>
      <c r="S557" s="771"/>
      <c r="T557" s="76"/>
      <c r="U557" s="74">
        <f t="shared" si="54"/>
        <v>0</v>
      </c>
      <c r="V557" s="473">
        <v>20</v>
      </c>
      <c r="W557" s="93">
        <f>COUNTIF(D557:S557,"a")+COUNTIF(D557:S557,"s")</f>
        <v>0</v>
      </c>
      <c r="X557" s="377"/>
      <c r="Y557" s="378"/>
      <c r="Z557" s="352"/>
      <c r="CB557" s="5"/>
      <c r="CC557" s="5"/>
      <c r="CD557" s="5"/>
      <c r="CE557" s="5"/>
      <c r="CF557" s="5"/>
      <c r="CG557" s="5"/>
      <c r="CH557" s="5"/>
    </row>
    <row r="558" spans="1:86" ht="27.95" customHeight="1" x14ac:dyDescent="0.2">
      <c r="A558" s="483"/>
      <c r="B558" s="315" t="s">
        <v>50</v>
      </c>
      <c r="C558" s="247" t="s">
        <v>313</v>
      </c>
      <c r="D558" s="770"/>
      <c r="E558" s="771"/>
      <c r="F558" s="770"/>
      <c r="G558" s="771"/>
      <c r="H558" s="770"/>
      <c r="I558" s="771"/>
      <c r="J558" s="770"/>
      <c r="K558" s="771"/>
      <c r="L558" s="770"/>
      <c r="M558" s="771"/>
      <c r="N558" s="770"/>
      <c r="O558" s="771"/>
      <c r="P558" s="770"/>
      <c r="Q558" s="771"/>
      <c r="R558" s="770"/>
      <c r="S558" s="771"/>
      <c r="T558" s="76"/>
      <c r="U558" s="74">
        <f t="shared" si="54"/>
        <v>0</v>
      </c>
      <c r="V558" s="470">
        <v>20</v>
      </c>
      <c r="W558" s="93">
        <f>COUNTIF(D558:S558,"a")+COUNTIF(D558:S558,"s")</f>
        <v>0</v>
      </c>
      <c r="X558" s="377"/>
      <c r="Y558" s="378"/>
      <c r="Z558" s="352" t="s">
        <v>1075</v>
      </c>
      <c r="CB558" s="5"/>
      <c r="CC558" s="5"/>
      <c r="CD558" s="5"/>
      <c r="CE558" s="5"/>
      <c r="CF558" s="5"/>
      <c r="CG558" s="5"/>
      <c r="CH558" s="5"/>
    </row>
    <row r="559" spans="1:86" ht="27.95" customHeight="1" x14ac:dyDescent="0.2">
      <c r="A559" s="483"/>
      <c r="B559" s="327" t="s">
        <v>51</v>
      </c>
      <c r="C559" s="250" t="s">
        <v>225</v>
      </c>
      <c r="D559" s="770"/>
      <c r="E559" s="771"/>
      <c r="F559" s="770"/>
      <c r="G559" s="771"/>
      <c r="H559" s="770"/>
      <c r="I559" s="771"/>
      <c r="J559" s="770"/>
      <c r="K559" s="771"/>
      <c r="L559" s="770"/>
      <c r="M559" s="771"/>
      <c r="N559" s="770"/>
      <c r="O559" s="771"/>
      <c r="P559" s="770"/>
      <c r="Q559" s="771"/>
      <c r="R559" s="770"/>
      <c r="S559" s="771"/>
      <c r="T559" s="76"/>
      <c r="U559" s="74">
        <f t="shared" si="54"/>
        <v>0</v>
      </c>
      <c r="V559" s="473">
        <v>5</v>
      </c>
      <c r="W559" s="93">
        <f>COUNTIF(D559:S559,"a")+COUNTIF(D559:S559,"s")</f>
        <v>0</v>
      </c>
      <c r="X559" s="377"/>
      <c r="Y559" s="378"/>
      <c r="Z559" s="352" t="s">
        <v>1075</v>
      </c>
      <c r="CB559" s="5"/>
      <c r="CC559" s="5"/>
      <c r="CD559" s="5"/>
      <c r="CE559" s="5"/>
      <c r="CF559" s="5"/>
      <c r="CG559" s="5"/>
      <c r="CH559" s="5"/>
    </row>
    <row r="560" spans="1:86" ht="27.95" customHeight="1" thickBot="1" x14ac:dyDescent="0.25">
      <c r="A560" s="483"/>
      <c r="B560" s="315" t="s">
        <v>193</v>
      </c>
      <c r="C560" s="247" t="s">
        <v>226</v>
      </c>
      <c r="D560" s="770"/>
      <c r="E560" s="771"/>
      <c r="F560" s="770"/>
      <c r="G560" s="771"/>
      <c r="H560" s="770"/>
      <c r="I560" s="771"/>
      <c r="J560" s="770"/>
      <c r="K560" s="771"/>
      <c r="L560" s="770"/>
      <c r="M560" s="771"/>
      <c r="N560" s="770"/>
      <c r="O560" s="771"/>
      <c r="P560" s="770"/>
      <c r="Q560" s="771"/>
      <c r="R560" s="770"/>
      <c r="S560" s="771"/>
      <c r="T560" s="76"/>
      <c r="U560" s="74">
        <f t="shared" si="54"/>
        <v>0</v>
      </c>
      <c r="V560" s="470">
        <v>5</v>
      </c>
      <c r="W560" s="93">
        <f>COUNTIF(D560:S560,"a")+COUNTIF(D560:S560,"s")</f>
        <v>0</v>
      </c>
      <c r="X560" s="377"/>
      <c r="Y560" s="378"/>
      <c r="Z560" s="352" t="s">
        <v>1075</v>
      </c>
      <c r="CB560" s="5"/>
      <c r="CC560" s="5"/>
      <c r="CD560" s="5"/>
      <c r="CE560" s="5"/>
      <c r="CF560" s="5"/>
      <c r="CG560" s="5"/>
      <c r="CH560" s="5"/>
    </row>
    <row r="561" spans="1:86" s="376" customFormat="1" ht="21.6" customHeight="1" thickTop="1" thickBot="1" x14ac:dyDescent="0.25">
      <c r="A561" s="485"/>
      <c r="B561" s="88"/>
      <c r="C561" s="181"/>
      <c r="D561" s="782" t="s">
        <v>229</v>
      </c>
      <c r="E561" s="783"/>
      <c r="F561" s="783"/>
      <c r="G561" s="783"/>
      <c r="H561" s="783"/>
      <c r="I561" s="783"/>
      <c r="J561" s="783"/>
      <c r="K561" s="783"/>
      <c r="L561" s="783"/>
      <c r="M561" s="783"/>
      <c r="N561" s="783"/>
      <c r="O561" s="783"/>
      <c r="P561" s="783"/>
      <c r="Q561" s="783"/>
      <c r="R561" s="783"/>
      <c r="S561" s="783"/>
      <c r="T561" s="784"/>
      <c r="U561" s="2">
        <f>SUM(U555:U560)</f>
        <v>0</v>
      </c>
      <c r="V561" s="472">
        <f>SUM(V555,V557:V560)</f>
        <v>70</v>
      </c>
      <c r="W561" s="374"/>
      <c r="X561" s="380"/>
      <c r="Y561" s="383"/>
      <c r="Z561" s="352"/>
      <c r="AA561" s="395"/>
      <c r="AB561" s="395"/>
      <c r="AC561" s="395"/>
      <c r="AD561" s="395"/>
      <c r="AE561" s="395"/>
      <c r="AF561" s="395"/>
      <c r="AG561" s="395"/>
      <c r="AH561" s="395"/>
      <c r="AI561" s="395"/>
      <c r="AJ561" s="395"/>
      <c r="AK561" s="395"/>
      <c r="AL561" s="395"/>
      <c r="AM561" s="395"/>
      <c r="AN561" s="395"/>
      <c r="AO561" s="395"/>
      <c r="AP561" s="395"/>
      <c r="AQ561" s="395"/>
      <c r="AR561" s="395"/>
      <c r="AS561" s="395"/>
      <c r="AT561" s="395"/>
      <c r="AU561" s="375"/>
      <c r="AV561" s="375"/>
      <c r="AW561" s="375"/>
      <c r="AX561" s="375"/>
      <c r="AY561" s="375"/>
      <c r="AZ561" s="375"/>
      <c r="BA561" s="375"/>
      <c r="BB561" s="375"/>
      <c r="BC561" s="375"/>
      <c r="BD561" s="375"/>
      <c r="BE561" s="375"/>
      <c r="BF561" s="375"/>
      <c r="BG561" s="375"/>
      <c r="BH561" s="375"/>
      <c r="BI561" s="375"/>
      <c r="BJ561" s="375"/>
      <c r="BK561" s="375"/>
      <c r="BL561" s="375"/>
      <c r="BM561" s="375"/>
      <c r="BN561" s="375"/>
      <c r="BO561" s="375"/>
      <c r="BP561" s="375"/>
      <c r="BQ561" s="375"/>
      <c r="BR561" s="375"/>
      <c r="BS561" s="375"/>
      <c r="BT561" s="375"/>
      <c r="BU561" s="375"/>
      <c r="BV561" s="375"/>
      <c r="BW561" s="375"/>
      <c r="BX561" s="375"/>
      <c r="BY561" s="375"/>
      <c r="BZ561" s="375"/>
      <c r="CA561" s="375"/>
    </row>
    <row r="562" spans="1:86" s="376" customFormat="1" ht="21.6" customHeight="1" thickBot="1" x14ac:dyDescent="0.25">
      <c r="A562" s="485"/>
      <c r="B562" s="125"/>
      <c r="C562" s="397"/>
      <c r="D562" s="785"/>
      <c r="E562" s="1024"/>
      <c r="F562" s="1025">
        <v>40</v>
      </c>
      <c r="G562" s="792"/>
      <c r="H562" s="792"/>
      <c r="I562" s="792"/>
      <c r="J562" s="792"/>
      <c r="K562" s="792"/>
      <c r="L562" s="792"/>
      <c r="M562" s="792"/>
      <c r="N562" s="792"/>
      <c r="O562" s="792"/>
      <c r="P562" s="792"/>
      <c r="Q562" s="792"/>
      <c r="R562" s="792"/>
      <c r="S562" s="792"/>
      <c r="T562" s="792"/>
      <c r="U562" s="792"/>
      <c r="V562" s="793"/>
      <c r="W562" s="374"/>
      <c r="X562" s="379"/>
      <c r="Y562" s="378"/>
      <c r="Z562" s="352"/>
      <c r="AA562" s="375"/>
      <c r="AB562" s="375"/>
      <c r="AC562" s="375"/>
      <c r="AD562" s="375"/>
      <c r="AE562" s="375"/>
      <c r="AF562" s="375"/>
      <c r="AG562" s="375"/>
      <c r="AH562" s="375"/>
      <c r="AI562" s="375"/>
      <c r="AJ562" s="375"/>
      <c r="AK562" s="375"/>
      <c r="AL562" s="375"/>
      <c r="AM562" s="375"/>
      <c r="AN562" s="375"/>
      <c r="AO562" s="375"/>
      <c r="AP562" s="375"/>
      <c r="AQ562" s="375"/>
      <c r="AR562" s="375"/>
      <c r="AS562" s="375"/>
      <c r="AT562" s="375"/>
      <c r="AU562" s="375"/>
      <c r="AV562" s="375"/>
      <c r="AW562" s="375"/>
      <c r="AX562" s="375"/>
      <c r="AY562" s="375"/>
      <c r="AZ562" s="375"/>
      <c r="BA562" s="375"/>
      <c r="BB562" s="375"/>
      <c r="BC562" s="375"/>
      <c r="BD562" s="375"/>
      <c r="BE562" s="375"/>
      <c r="BF562" s="375"/>
      <c r="BG562" s="375"/>
      <c r="BH562" s="375"/>
      <c r="BI562" s="375"/>
      <c r="BJ562" s="375"/>
      <c r="BK562" s="375"/>
      <c r="BL562" s="375"/>
      <c r="BM562" s="375"/>
      <c r="BN562" s="375"/>
      <c r="BO562" s="375"/>
      <c r="BP562" s="375"/>
      <c r="BQ562" s="375"/>
      <c r="BR562" s="375"/>
      <c r="BS562" s="375"/>
      <c r="BT562" s="375"/>
      <c r="BU562" s="375"/>
      <c r="BV562" s="375"/>
      <c r="BW562" s="375"/>
      <c r="BX562" s="375"/>
      <c r="BY562" s="375"/>
      <c r="BZ562" s="375"/>
      <c r="CA562" s="375"/>
    </row>
    <row r="563" spans="1:86" ht="30" customHeight="1" thickBot="1" x14ac:dyDescent="0.25">
      <c r="A563" s="485"/>
      <c r="B563" s="319">
        <v>6400</v>
      </c>
      <c r="C563" s="257" t="s">
        <v>1031</v>
      </c>
      <c r="D563" s="596" t="s">
        <v>228</v>
      </c>
      <c r="E563" s="597"/>
      <c r="F563" s="396" t="s">
        <v>228</v>
      </c>
      <c r="G563" s="110"/>
      <c r="H563" s="596"/>
      <c r="I563" s="597"/>
      <c r="J563" s="396"/>
      <c r="K563" s="110"/>
      <c r="L563" s="596" t="s">
        <v>228</v>
      </c>
      <c r="M563" s="597"/>
      <c r="N563" s="396"/>
      <c r="O563" s="110"/>
      <c r="P563" s="596"/>
      <c r="Q563" s="597"/>
      <c r="R563" s="396"/>
      <c r="S563" s="597"/>
      <c r="T563" s="618"/>
      <c r="U563" s="268"/>
      <c r="V563" s="482"/>
      <c r="Y563" s="354"/>
      <c r="Z563" s="352"/>
      <c r="AA563" s="354"/>
      <c r="AB563" s="354"/>
      <c r="AC563" s="354"/>
      <c r="AD563" s="354"/>
      <c r="AE563" s="354"/>
      <c r="AF563" s="354"/>
      <c r="AG563" s="354"/>
      <c r="AH563" s="354"/>
      <c r="AI563" s="354"/>
      <c r="AJ563" s="354"/>
      <c r="AK563" s="354"/>
      <c r="AL563" s="354"/>
      <c r="AM563" s="354"/>
      <c r="AN563" s="354"/>
      <c r="AO563" s="354"/>
      <c r="AP563" s="354"/>
      <c r="AQ563" s="354"/>
      <c r="AR563" s="354"/>
      <c r="AS563" s="354"/>
      <c r="AT563" s="354"/>
    </row>
    <row r="564" spans="1:86" ht="45" customHeight="1" x14ac:dyDescent="0.2">
      <c r="A564" s="485"/>
      <c r="B564" s="312" t="s">
        <v>336</v>
      </c>
      <c r="C564" s="288" t="s">
        <v>1329</v>
      </c>
      <c r="D564" s="848"/>
      <c r="E564" s="849"/>
      <c r="F564" s="848"/>
      <c r="G564" s="849"/>
      <c r="H564" s="848"/>
      <c r="I564" s="849"/>
      <c r="J564" s="848"/>
      <c r="K564" s="849"/>
      <c r="L564" s="848"/>
      <c r="M564" s="849"/>
      <c r="N564" s="848"/>
      <c r="O564" s="849"/>
      <c r="P564" s="848"/>
      <c r="Q564" s="849"/>
      <c r="R564" s="848"/>
      <c r="S564" s="849"/>
      <c r="T564" s="88"/>
      <c r="U564" s="77">
        <f>IF(OR(D564="s",F564="s",H564="s",J564="s",L564="s",N564="s",P564="s",R564="s"), 0, IF(OR(D564="a",F564="a",H564="a",J564="a",L564="a",N564="a",P564="a",R564="a"),V564,0))</f>
        <v>0</v>
      </c>
      <c r="V564" s="473">
        <v>25</v>
      </c>
      <c r="W564" s="93">
        <f>IF((COUNTIF(D564:S564,"a")+COUNTIF(D564:S564,"s"))&gt;0,IF(OR((COUNTIF(D567:S567,"a")+COUNTIF(D567:S567,"s"))),0,COUNTIF(D564:S564,"a")+COUNTIF(D564:S564,"s")),COUNTIF(D564:S564,"a")+COUNTIF(D564:S564,"s"))</f>
        <v>0</v>
      </c>
      <c r="X564" s="377"/>
      <c r="Y564" s="576"/>
      <c r="Z564" s="556" t="s">
        <v>1075</v>
      </c>
      <c r="AA564" s="354"/>
      <c r="AB564" s="354"/>
      <c r="AC564" s="354"/>
      <c r="AD564" s="354"/>
      <c r="AE564" s="354"/>
      <c r="AF564" s="354"/>
      <c r="AG564" s="354"/>
      <c r="AH564" s="354"/>
      <c r="AI564" s="354"/>
      <c r="AJ564" s="354"/>
      <c r="AK564" s="354"/>
      <c r="AL564" s="354"/>
      <c r="AM564" s="354"/>
      <c r="AN564" s="354"/>
      <c r="AO564" s="354"/>
      <c r="AP564" s="354"/>
      <c r="AQ564" s="354"/>
      <c r="AR564" s="354"/>
      <c r="AS564" s="354"/>
      <c r="AT564" s="354"/>
    </row>
    <row r="565" spans="1:86" ht="45" customHeight="1" x14ac:dyDescent="0.2">
      <c r="A565" s="485"/>
      <c r="B565" s="322" t="s">
        <v>337</v>
      </c>
      <c r="C565" s="141" t="s">
        <v>1330</v>
      </c>
      <c r="D565" s="789"/>
      <c r="E565" s="790"/>
      <c r="F565" s="789"/>
      <c r="G565" s="790"/>
      <c r="H565" s="789"/>
      <c r="I565" s="790"/>
      <c r="J565" s="789"/>
      <c r="K565" s="790"/>
      <c r="L565" s="789"/>
      <c r="M565" s="790"/>
      <c r="N565" s="789"/>
      <c r="O565" s="790"/>
      <c r="P565" s="789"/>
      <c r="Q565" s="790"/>
      <c r="R565" s="789"/>
      <c r="S565" s="790"/>
      <c r="T565" s="88"/>
      <c r="U565" s="74">
        <f t="shared" ref="U565:U566" si="55">IF(OR(D565="s",F565="s",H565="s",J565="s",L565="s",N565="s",P565="s",R565="s"), 0, IF(OR(D565="a",F565="a",H565="a",J565="a",L565="a",N565="a",P565="a",R565="a"),V565,0))</f>
        <v>0</v>
      </c>
      <c r="V565" s="471">
        <v>20</v>
      </c>
      <c r="W565" s="93">
        <f>IF((COUNTIF(D565:S565,"a")+COUNTIF(D565:S565,"s"))&gt;0,IF(OR((COUNTIF(D567:S567,"a")+COUNTIF(D567:S567,"s"))),0,COUNTIF(D565:S565,"a")+COUNTIF(D565:S565,"s")),COUNTIF(D565:S565,"a")+COUNTIF(D565:S565,"s"))</f>
        <v>0</v>
      </c>
      <c r="X565" s="301"/>
      <c r="Z565" s="556"/>
    </row>
    <row r="566" spans="1:86" ht="45" customHeight="1" x14ac:dyDescent="0.2">
      <c r="A566" s="485"/>
      <c r="B566" s="322" t="s">
        <v>338</v>
      </c>
      <c r="C566" s="141" t="s">
        <v>1758</v>
      </c>
      <c r="D566" s="789"/>
      <c r="E566" s="790"/>
      <c r="F566" s="789"/>
      <c r="G566" s="790"/>
      <c r="H566" s="789"/>
      <c r="I566" s="790"/>
      <c r="J566" s="789"/>
      <c r="K566" s="790"/>
      <c r="L566" s="789"/>
      <c r="M566" s="790"/>
      <c r="N566" s="789"/>
      <c r="O566" s="790"/>
      <c r="P566" s="789"/>
      <c r="Q566" s="790"/>
      <c r="R566" s="789"/>
      <c r="S566" s="790"/>
      <c r="T566" s="88"/>
      <c r="U566" s="74">
        <f t="shared" si="55"/>
        <v>0</v>
      </c>
      <c r="V566" s="471">
        <v>20</v>
      </c>
      <c r="W566" s="93">
        <f>IF((COUNTIF(D566:S566,"a")+COUNTIF(D566:S566,"s"))&gt;0,IF(OR((COUNTIF(D567:S567,"a")+COUNTIF(D567:S567,"s"))),0,COUNTIF(D566:S566,"a")+COUNTIF(D566:S566,"s")),COUNTIF(D566:S566,"a")+COUNTIF(D566:S566,"s"))</f>
        <v>0</v>
      </c>
      <c r="X566" s="301"/>
      <c r="Z566" s="556"/>
    </row>
    <row r="567" spans="1:86" ht="45" customHeight="1" x14ac:dyDescent="0.2">
      <c r="A567" s="485"/>
      <c r="B567" s="323" t="s">
        <v>957</v>
      </c>
      <c r="C567" s="291" t="s">
        <v>1331</v>
      </c>
      <c r="D567" s="789"/>
      <c r="E567" s="790"/>
      <c r="F567" s="789"/>
      <c r="G567" s="790"/>
      <c r="H567" s="789"/>
      <c r="I567" s="790"/>
      <c r="J567" s="789"/>
      <c r="K567" s="790"/>
      <c r="L567" s="789"/>
      <c r="M567" s="790"/>
      <c r="N567" s="789"/>
      <c r="O567" s="790"/>
      <c r="P567" s="789"/>
      <c r="Q567" s="790"/>
      <c r="R567" s="789"/>
      <c r="S567" s="790"/>
      <c r="T567" s="88"/>
      <c r="U567" s="116">
        <f>IF(OR(D567="s",F567="s",H567="s",J567="s",L567="s",N567="s",P567="s",R567="s"), 0, IF(OR(D567="a",F567="a",H567="a",J567="a",L567="a",N567="a",P567="a",R567="a"),V567,0))</f>
        <v>0</v>
      </c>
      <c r="V567" s="473">
        <v>25</v>
      </c>
      <c r="W567" s="93">
        <f>IF((COUNTIF(D567:S567,"a")+COUNTIF(D567:S567,"s"))&gt;0,IF(OR((COUNTIF(D566:S566,"a")+COUNTIF(D566:S566,"s")),(COUNTIF(D564:S564,"a")+COUNTIF(D564:S564,"s")),(COUNTIF(D565:S565,"a")+COUNTIF(D565:S565,"s"))),0,COUNTIF(D567:S567,"a")+COUNTIF(D567:S567,"s")),COUNTIF(D567:S567,"a")+COUNTIF(D567:S567,"s"))</f>
        <v>0</v>
      </c>
      <c r="X567" s="377"/>
      <c r="Y567" s="576"/>
      <c r="Z567" s="556"/>
      <c r="AA567" s="354"/>
      <c r="AB567" s="354"/>
      <c r="AC567" s="354"/>
      <c r="AD567" s="354"/>
      <c r="AE567" s="354"/>
      <c r="AF567" s="354"/>
      <c r="AG567" s="354"/>
      <c r="AH567" s="354"/>
      <c r="AI567" s="354"/>
      <c r="AJ567" s="354"/>
      <c r="AK567" s="354"/>
      <c r="AL567" s="354"/>
      <c r="AM567" s="354"/>
      <c r="AN567" s="354"/>
      <c r="AO567" s="354"/>
      <c r="AP567" s="354"/>
      <c r="AQ567" s="354"/>
      <c r="AR567" s="354"/>
      <c r="AS567" s="354"/>
      <c r="AT567" s="354"/>
    </row>
    <row r="568" spans="1:86" ht="45" customHeight="1" x14ac:dyDescent="0.2">
      <c r="A568" s="485"/>
      <c r="B568" s="322" t="s">
        <v>339</v>
      </c>
      <c r="C568" s="141" t="s">
        <v>44</v>
      </c>
      <c r="D568" s="770"/>
      <c r="E568" s="771"/>
      <c r="F568" s="770"/>
      <c r="G568" s="771"/>
      <c r="H568" s="770"/>
      <c r="I568" s="771"/>
      <c r="J568" s="770"/>
      <c r="K568" s="771"/>
      <c r="L568" s="770"/>
      <c r="M568" s="771"/>
      <c r="N568" s="770"/>
      <c r="O568" s="771"/>
      <c r="P568" s="770"/>
      <c r="Q568" s="771"/>
      <c r="R568" s="770"/>
      <c r="S568" s="771"/>
      <c r="T568" s="89"/>
      <c r="U568" s="74">
        <f t="shared" ref="U568:U571" si="56">IF(OR(D568="s",F568="s",H568="s",J568="s",L568="s",N568="s",P568="s",R568="s"), 0, IF(OR(D568="a",F568="a",H568="a",J568="a",L568="a",N568="a",P568="a",R568="a"),V568,0))</f>
        <v>0</v>
      </c>
      <c r="V568" s="471">
        <v>10</v>
      </c>
      <c r="W568" s="93">
        <f>COUNTIF(D568:S568,"a")+COUNTIF(D568:S568,"s")</f>
        <v>0</v>
      </c>
      <c r="X568" s="301"/>
      <c r="Y568" s="354"/>
      <c r="Z568" s="352" t="s">
        <v>1075</v>
      </c>
      <c r="AA568" s="354"/>
      <c r="AB568" s="354"/>
      <c r="AC568" s="354"/>
      <c r="AD568" s="354"/>
      <c r="AE568" s="354"/>
      <c r="AF568" s="354"/>
      <c r="AG568" s="354"/>
      <c r="AH568" s="354"/>
      <c r="AI568" s="354"/>
      <c r="AJ568" s="354"/>
      <c r="AK568" s="354"/>
      <c r="AL568" s="354"/>
      <c r="AM568" s="354"/>
      <c r="AN568" s="354"/>
      <c r="AO568" s="354"/>
      <c r="AP568" s="354"/>
      <c r="AQ568" s="354"/>
      <c r="AR568" s="354"/>
      <c r="AS568" s="354"/>
      <c r="AT568" s="354"/>
    </row>
    <row r="569" spans="1:86" ht="27.95" customHeight="1" x14ac:dyDescent="0.2">
      <c r="A569" s="485"/>
      <c r="B569" s="322" t="s">
        <v>340</v>
      </c>
      <c r="C569" s="141" t="s">
        <v>802</v>
      </c>
      <c r="D569" s="770"/>
      <c r="E569" s="771"/>
      <c r="F569" s="770"/>
      <c r="G569" s="771"/>
      <c r="H569" s="770"/>
      <c r="I569" s="771"/>
      <c r="J569" s="770"/>
      <c r="K569" s="771"/>
      <c r="L569" s="770"/>
      <c r="M569" s="771"/>
      <c r="N569" s="770"/>
      <c r="O569" s="771"/>
      <c r="P569" s="770"/>
      <c r="Q569" s="771"/>
      <c r="R569" s="770"/>
      <c r="S569" s="771"/>
      <c r="T569" s="89"/>
      <c r="U569" s="74">
        <f t="shared" si="56"/>
        <v>0</v>
      </c>
      <c r="V569" s="471">
        <v>10</v>
      </c>
      <c r="W569" s="93">
        <f>COUNTIF(D569:S569,"a")+COUNTIF(D569:S569,"s")</f>
        <v>0</v>
      </c>
      <c r="X569" s="301"/>
      <c r="Z569" s="352" t="s">
        <v>1075</v>
      </c>
    </row>
    <row r="570" spans="1:86" ht="27.95" customHeight="1" x14ac:dyDescent="0.2">
      <c r="A570" s="485"/>
      <c r="B570" s="322" t="s">
        <v>341</v>
      </c>
      <c r="C570" s="141" t="s">
        <v>314</v>
      </c>
      <c r="D570" s="770"/>
      <c r="E570" s="771"/>
      <c r="F570" s="770"/>
      <c r="G570" s="771"/>
      <c r="H570" s="770"/>
      <c r="I570" s="771"/>
      <c r="J570" s="770"/>
      <c r="K570" s="771"/>
      <c r="L570" s="770"/>
      <c r="M570" s="771"/>
      <c r="N570" s="770"/>
      <c r="O570" s="771"/>
      <c r="P570" s="770"/>
      <c r="Q570" s="771"/>
      <c r="R570" s="770"/>
      <c r="S570" s="771"/>
      <c r="T570" s="89"/>
      <c r="U570" s="74">
        <f t="shared" si="56"/>
        <v>0</v>
      </c>
      <c r="V570" s="474">
        <v>20</v>
      </c>
      <c r="W570" s="93">
        <f>COUNTIF(D570:S570,"a")+COUNTIF(D570:S570,"s")</f>
        <v>0</v>
      </c>
      <c r="X570" s="301"/>
      <c r="Z570" s="352" t="s">
        <v>1075</v>
      </c>
    </row>
    <row r="571" spans="1:86" ht="27.95" customHeight="1" thickBot="1" x14ac:dyDescent="0.25">
      <c r="A571" s="485"/>
      <c r="B571" s="322" t="s">
        <v>342</v>
      </c>
      <c r="C571" s="141" t="s">
        <v>1751</v>
      </c>
      <c r="D571" s="774"/>
      <c r="E571" s="775"/>
      <c r="F571" s="774"/>
      <c r="G571" s="775"/>
      <c r="H571" s="774"/>
      <c r="I571" s="775"/>
      <c r="J571" s="774"/>
      <c r="K571" s="775"/>
      <c r="L571" s="774"/>
      <c r="M571" s="775"/>
      <c r="N571" s="774"/>
      <c r="O571" s="775"/>
      <c r="P571" s="774"/>
      <c r="Q571" s="775"/>
      <c r="R571" s="774"/>
      <c r="S571" s="775"/>
      <c r="T571" s="89"/>
      <c r="U571" s="78">
        <f t="shared" si="56"/>
        <v>0</v>
      </c>
      <c r="V571" s="474">
        <v>15</v>
      </c>
      <c r="W571" s="93">
        <f>COUNTIF(D571:S571,"a")+COUNTIF(D571:S571,"s")</f>
        <v>0</v>
      </c>
      <c r="X571" s="377"/>
      <c r="Y571" s="383"/>
      <c r="Z571" s="352"/>
      <c r="AA571" s="354"/>
      <c r="AB571" s="354"/>
      <c r="AC571" s="354"/>
      <c r="AD571" s="354"/>
      <c r="AE571" s="354"/>
      <c r="AF571" s="354"/>
      <c r="AG571" s="354"/>
      <c r="AH571" s="354"/>
      <c r="AI571" s="354"/>
      <c r="AJ571" s="354"/>
      <c r="AK571" s="354"/>
      <c r="AL571" s="354"/>
      <c r="AM571" s="354"/>
      <c r="AN571" s="354"/>
      <c r="AO571" s="354"/>
      <c r="AP571" s="354"/>
      <c r="AQ571" s="354"/>
      <c r="AR571" s="354"/>
      <c r="AS571" s="354"/>
      <c r="AT571" s="354"/>
      <c r="CB571" s="5"/>
      <c r="CC571" s="5"/>
      <c r="CD571" s="5"/>
      <c r="CE571" s="5"/>
      <c r="CF571" s="5"/>
      <c r="CG571" s="5"/>
      <c r="CH571" s="5"/>
    </row>
    <row r="572" spans="1:86" ht="21" customHeight="1" thickTop="1" thickBot="1" x14ac:dyDescent="0.25">
      <c r="A572" s="485"/>
      <c r="B572" s="88"/>
      <c r="C572" s="141"/>
      <c r="D572" s="782" t="s">
        <v>229</v>
      </c>
      <c r="E572" s="783"/>
      <c r="F572" s="783"/>
      <c r="G572" s="783"/>
      <c r="H572" s="783"/>
      <c r="I572" s="783"/>
      <c r="J572" s="783"/>
      <c r="K572" s="783"/>
      <c r="L572" s="783"/>
      <c r="M572" s="783"/>
      <c r="N572" s="783"/>
      <c r="O572" s="783"/>
      <c r="P572" s="783"/>
      <c r="Q572" s="783"/>
      <c r="R572" s="783"/>
      <c r="S572" s="783"/>
      <c r="T572" s="784"/>
      <c r="U572" s="2">
        <f>SUM(U564:U571)</f>
        <v>0</v>
      </c>
      <c r="V572" s="472">
        <f>SUM(V564:V566,V568:V571)</f>
        <v>120</v>
      </c>
      <c r="X572" s="379"/>
      <c r="Y572" s="383"/>
      <c r="Z572" s="352"/>
      <c r="AA572" s="354"/>
      <c r="AB572" s="354"/>
      <c r="AC572" s="354"/>
      <c r="AD572" s="354"/>
      <c r="AE572" s="354"/>
      <c r="AF572" s="354"/>
      <c r="AG572" s="354"/>
      <c r="AH572" s="354"/>
      <c r="AI572" s="354"/>
      <c r="AJ572" s="354"/>
      <c r="AK572" s="354"/>
      <c r="AL572" s="354"/>
      <c r="AM572" s="354"/>
      <c r="AN572" s="354"/>
      <c r="AO572" s="354"/>
      <c r="AP572" s="354"/>
      <c r="AQ572" s="354"/>
      <c r="AR572" s="354"/>
      <c r="AS572" s="354"/>
      <c r="AT572" s="354"/>
      <c r="CB572" s="5"/>
      <c r="CC572" s="5"/>
      <c r="CD572" s="5"/>
      <c r="CE572" s="5"/>
      <c r="CF572" s="5"/>
      <c r="CG572" s="5"/>
      <c r="CH572" s="5"/>
    </row>
    <row r="573" spans="1:86" ht="21" customHeight="1" thickBot="1" x14ac:dyDescent="0.25">
      <c r="A573" s="485"/>
      <c r="B573" s="126"/>
      <c r="C573" s="137"/>
      <c r="D573" s="785"/>
      <c r="E573" s="1024"/>
      <c r="F573" s="1023">
        <v>60</v>
      </c>
      <c r="G573" s="792"/>
      <c r="H573" s="792"/>
      <c r="I573" s="792"/>
      <c r="J573" s="792"/>
      <c r="K573" s="792"/>
      <c r="L573" s="792"/>
      <c r="M573" s="792"/>
      <c r="N573" s="792"/>
      <c r="O573" s="792"/>
      <c r="P573" s="792"/>
      <c r="Q573" s="792"/>
      <c r="R573" s="792"/>
      <c r="S573" s="792"/>
      <c r="T573" s="792"/>
      <c r="U573" s="792"/>
      <c r="V573" s="793"/>
      <c r="X573" s="379"/>
      <c r="Y573" s="378"/>
      <c r="Z573" s="352"/>
      <c r="CB573" s="5"/>
      <c r="CC573" s="5"/>
      <c r="CD573" s="5"/>
      <c r="CE573" s="5"/>
      <c r="CF573" s="5"/>
      <c r="CG573" s="5"/>
      <c r="CH573" s="5"/>
    </row>
    <row r="574" spans="1:86" ht="30" customHeight="1" thickBot="1" x14ac:dyDescent="0.25">
      <c r="A574" s="485"/>
      <c r="B574" s="325">
        <v>6500</v>
      </c>
      <c r="C574" s="267" t="s">
        <v>201</v>
      </c>
      <c r="D574" s="27" t="s">
        <v>228</v>
      </c>
      <c r="E574" s="37"/>
      <c r="F574" s="38" t="s">
        <v>228</v>
      </c>
      <c r="G574" s="39"/>
      <c r="H574" s="27"/>
      <c r="I574" s="37"/>
      <c r="J574" s="26"/>
      <c r="K574" s="39"/>
      <c r="L574" s="27" t="s">
        <v>228</v>
      </c>
      <c r="M574" s="37"/>
      <c r="N574" s="38"/>
      <c r="O574" s="39"/>
      <c r="P574" s="29"/>
      <c r="Q574" s="31"/>
      <c r="R574" s="29"/>
      <c r="S574" s="31"/>
      <c r="T574" s="34"/>
      <c r="U574" s="35"/>
      <c r="V574" s="468"/>
      <c r="Z574" s="352"/>
    </row>
    <row r="575" spans="1:86" ht="27.95" customHeight="1" x14ac:dyDescent="0.2">
      <c r="A575" s="485"/>
      <c r="B575" s="312" t="s">
        <v>815</v>
      </c>
      <c r="C575" s="272" t="s">
        <v>1082</v>
      </c>
      <c r="D575" s="794"/>
      <c r="E575" s="795"/>
      <c r="F575" s="794"/>
      <c r="G575" s="795"/>
      <c r="H575" s="794"/>
      <c r="I575" s="795"/>
      <c r="J575" s="794"/>
      <c r="K575" s="795"/>
      <c r="L575" s="794"/>
      <c r="M575" s="795"/>
      <c r="N575" s="794"/>
      <c r="O575" s="795"/>
      <c r="P575" s="794"/>
      <c r="Q575" s="795"/>
      <c r="R575" s="794"/>
      <c r="S575" s="795"/>
      <c r="T575" s="83"/>
      <c r="U575" s="77">
        <f>IF(OR(D575="s",F575="s",H575="s",J575="s",L575="s",N575="s",P575="s",R575="s"), 0, IF(OR(D575="a",F575="a",H575="a",J575="a",L575="a",N575="a",P575="a",R575="a"),V575,0))</f>
        <v>0</v>
      </c>
      <c r="V575" s="473">
        <v>10</v>
      </c>
      <c r="W575" s="93">
        <f>COUNTIF(D575:S575,"a")+COUNTIF(D575:S575,"s")</f>
        <v>0</v>
      </c>
      <c r="X575" s="301"/>
      <c r="Y575" s="354"/>
      <c r="Z575" s="352" t="s">
        <v>1075</v>
      </c>
      <c r="AA575" s="354"/>
      <c r="AB575" s="354"/>
      <c r="AC575" s="354"/>
      <c r="AD575" s="354"/>
      <c r="AE575" s="354"/>
      <c r="AF575" s="354"/>
      <c r="AG575" s="354"/>
      <c r="AH575" s="354"/>
      <c r="AI575" s="354"/>
      <c r="AJ575" s="354"/>
      <c r="AK575" s="354"/>
      <c r="AL575" s="354"/>
      <c r="AM575" s="354"/>
      <c r="AN575" s="354"/>
      <c r="AO575" s="354"/>
      <c r="AP575" s="354"/>
      <c r="AQ575" s="354"/>
      <c r="AR575" s="354"/>
      <c r="AS575" s="354"/>
      <c r="AT575" s="354"/>
    </row>
    <row r="576" spans="1:86" ht="27.95" customHeight="1" x14ac:dyDescent="0.2">
      <c r="A576" s="485"/>
      <c r="B576" s="322" t="s">
        <v>1083</v>
      </c>
      <c r="C576" s="262" t="s">
        <v>1099</v>
      </c>
      <c r="D576" s="770"/>
      <c r="E576" s="771"/>
      <c r="F576" s="770"/>
      <c r="G576" s="771"/>
      <c r="H576" s="770"/>
      <c r="I576" s="771"/>
      <c r="J576" s="770"/>
      <c r="K576" s="771"/>
      <c r="L576" s="770"/>
      <c r="M576" s="771"/>
      <c r="N576" s="770"/>
      <c r="O576" s="771"/>
      <c r="P576" s="770"/>
      <c r="Q576" s="771"/>
      <c r="R576" s="770"/>
      <c r="S576" s="771"/>
      <c r="T576" s="83"/>
      <c r="U576" s="74">
        <f>IF(OR(D576="s",F576="s",H576="s",J576="s",L576="s",N576="s",P576="s",R576="s"), 0, IF(OR(D576="a",F576="a",H576="a",J576="a",L576="a",N576="a",P576="a",R576="a"),V576,0))</f>
        <v>0</v>
      </c>
      <c r="V576" s="471">
        <v>10</v>
      </c>
      <c r="W576" s="93">
        <f>COUNTIF(D576:S576,"a")+COUNTIF(D576:S576,"s")</f>
        <v>0</v>
      </c>
      <c r="X576" s="301"/>
      <c r="Y576" s="354"/>
      <c r="Z576" s="352" t="s">
        <v>1075</v>
      </c>
      <c r="AA576" s="354"/>
      <c r="AB576" s="354"/>
      <c r="AC576" s="354"/>
      <c r="AD576" s="354"/>
      <c r="AE576" s="354"/>
      <c r="AF576" s="354"/>
      <c r="AG576" s="354"/>
      <c r="AH576" s="354"/>
      <c r="AI576" s="354"/>
      <c r="AJ576" s="354"/>
      <c r="AK576" s="354"/>
      <c r="AL576" s="354"/>
      <c r="AM576" s="354"/>
      <c r="AN576" s="354"/>
      <c r="AO576" s="354"/>
      <c r="AP576" s="354"/>
      <c r="AQ576" s="354"/>
      <c r="AR576" s="354"/>
      <c r="AS576" s="354"/>
      <c r="AT576" s="354"/>
    </row>
    <row r="577" spans="1:86" ht="27.95" customHeight="1" x14ac:dyDescent="0.2">
      <c r="A577" s="485"/>
      <c r="B577" s="322" t="s">
        <v>1100</v>
      </c>
      <c r="C577" s="262" t="s">
        <v>621</v>
      </c>
      <c r="D577" s="770"/>
      <c r="E577" s="771"/>
      <c r="F577" s="770"/>
      <c r="G577" s="771"/>
      <c r="H577" s="770"/>
      <c r="I577" s="771"/>
      <c r="J577" s="770"/>
      <c r="K577" s="771"/>
      <c r="L577" s="770"/>
      <c r="M577" s="771"/>
      <c r="N577" s="770"/>
      <c r="O577" s="771"/>
      <c r="P577" s="770"/>
      <c r="Q577" s="771"/>
      <c r="R577" s="770"/>
      <c r="S577" s="771"/>
      <c r="T577" s="83"/>
      <c r="U577" s="74">
        <f>IF(OR(D577="s",F577="s",H577="s",J577="s",L577="s",N577="s",P577="s",R577="s"), 0, IF(OR(D577="a",F577="a",H577="a",J577="a",L577="a",N577="a",P577="a",R577="a"),V577,0))</f>
        <v>0</v>
      </c>
      <c r="V577" s="471">
        <v>10</v>
      </c>
      <c r="W577" s="93">
        <f>COUNTIF(D577:S577,"a")+COUNTIF(D577:S577,"s")</f>
        <v>0</v>
      </c>
      <c r="X577" s="301"/>
      <c r="Y577" s="354"/>
      <c r="Z577" s="352" t="s">
        <v>1075</v>
      </c>
      <c r="AA577" s="354"/>
      <c r="AB577" s="354"/>
      <c r="AC577" s="354"/>
      <c r="AD577" s="354"/>
      <c r="AE577" s="354"/>
      <c r="AF577" s="354"/>
      <c r="AG577" s="354"/>
      <c r="AH577" s="354"/>
      <c r="AI577" s="354"/>
      <c r="AJ577" s="354"/>
      <c r="AK577" s="354"/>
      <c r="AL577" s="354"/>
      <c r="AM577" s="354"/>
      <c r="AN577" s="354"/>
      <c r="AO577" s="354"/>
      <c r="AP577" s="354"/>
      <c r="AQ577" s="354"/>
      <c r="AR577" s="354"/>
      <c r="AS577" s="354"/>
      <c r="AT577" s="354"/>
    </row>
    <row r="578" spans="1:86" ht="27.95" customHeight="1" thickBot="1" x14ac:dyDescent="0.25">
      <c r="A578" s="485"/>
      <c r="B578" s="322" t="s">
        <v>622</v>
      </c>
      <c r="C578" s="262" t="s">
        <v>1144</v>
      </c>
      <c r="D578" s="774"/>
      <c r="E578" s="775"/>
      <c r="F578" s="774"/>
      <c r="G578" s="775"/>
      <c r="H578" s="774"/>
      <c r="I578" s="775"/>
      <c r="J578" s="774"/>
      <c r="K578" s="775"/>
      <c r="L578" s="774"/>
      <c r="M578" s="775"/>
      <c r="N578" s="774"/>
      <c r="O578" s="775"/>
      <c r="P578" s="774"/>
      <c r="Q578" s="775"/>
      <c r="R578" s="774"/>
      <c r="S578" s="775"/>
      <c r="T578" s="83"/>
      <c r="U578" s="78">
        <f>IF(OR(D578="s",F578="s",H578="s",J578="s",L578="s",N578="s",P578="s",R578="s"), 0, IF(OR(D578="a",F578="a",H578="a",J578="a",L578="a",N578="a",P578="a",R578="a"),V578,0))</f>
        <v>0</v>
      </c>
      <c r="V578" s="471">
        <v>10</v>
      </c>
      <c r="W578" s="93">
        <f>COUNTIF(D578:S578,"a")+COUNTIF(D578:S578,"s")</f>
        <v>0</v>
      </c>
      <c r="X578" s="301"/>
      <c r="Z578" s="352" t="s">
        <v>1075</v>
      </c>
    </row>
    <row r="579" spans="1:86" ht="21" customHeight="1" thickTop="1" thickBot="1" x14ac:dyDescent="0.25">
      <c r="A579" s="485"/>
      <c r="B579" s="190"/>
      <c r="C579" s="174"/>
      <c r="D579" s="782" t="s">
        <v>229</v>
      </c>
      <c r="E579" s="783"/>
      <c r="F579" s="783"/>
      <c r="G579" s="783"/>
      <c r="H579" s="783"/>
      <c r="I579" s="783"/>
      <c r="J579" s="783"/>
      <c r="K579" s="783"/>
      <c r="L579" s="783"/>
      <c r="M579" s="783"/>
      <c r="N579" s="783"/>
      <c r="O579" s="783"/>
      <c r="P579" s="783"/>
      <c r="Q579" s="783"/>
      <c r="R579" s="783"/>
      <c r="S579" s="783"/>
      <c r="T579" s="784"/>
      <c r="U579" s="2">
        <f>SUM(U575:U578)</f>
        <v>0</v>
      </c>
      <c r="V579" s="472">
        <f>SUM(V575:V578)</f>
        <v>40</v>
      </c>
      <c r="X579" s="296"/>
      <c r="Z579" s="352"/>
    </row>
    <row r="580" spans="1:86" ht="21" customHeight="1" thickBot="1" x14ac:dyDescent="0.25">
      <c r="A580" s="464"/>
      <c r="B580" s="611"/>
      <c r="C580" s="195"/>
      <c r="D580" s="785"/>
      <c r="E580" s="1024"/>
      <c r="F580" s="1054">
        <v>40</v>
      </c>
      <c r="G580" s="792"/>
      <c r="H580" s="792"/>
      <c r="I580" s="792"/>
      <c r="J580" s="792"/>
      <c r="K580" s="792"/>
      <c r="L580" s="792"/>
      <c r="M580" s="792"/>
      <c r="N580" s="792"/>
      <c r="O580" s="792"/>
      <c r="P580" s="792"/>
      <c r="Q580" s="792"/>
      <c r="R580" s="792"/>
      <c r="S580" s="792"/>
      <c r="T580" s="792"/>
      <c r="U580" s="792"/>
      <c r="V580" s="793"/>
      <c r="Y580" s="354"/>
      <c r="Z580" s="352"/>
      <c r="AA580" s="354"/>
      <c r="AB580" s="354"/>
      <c r="AC580" s="354"/>
      <c r="AD580" s="354"/>
      <c r="AE580" s="354"/>
      <c r="AF580" s="354"/>
      <c r="AG580" s="354"/>
      <c r="AH580" s="354"/>
      <c r="AI580" s="354"/>
      <c r="AJ580" s="354"/>
      <c r="AK580" s="354"/>
      <c r="AL580" s="354"/>
      <c r="AM580" s="354"/>
      <c r="AN580" s="354"/>
      <c r="AO580" s="354"/>
      <c r="AP580" s="354"/>
      <c r="AQ580" s="354"/>
      <c r="AR580" s="354"/>
      <c r="AS580" s="354"/>
      <c r="AT580" s="354"/>
    </row>
    <row r="581" spans="1:86" ht="33" customHeight="1" thickBot="1" x14ac:dyDescent="0.25">
      <c r="A581" s="499"/>
      <c r="B581" s="346">
        <v>7000</v>
      </c>
      <c r="C581" s="1004" t="s">
        <v>603</v>
      </c>
      <c r="D581" s="1005"/>
      <c r="E581" s="1005"/>
      <c r="F581" s="1005"/>
      <c r="G581" s="1005"/>
      <c r="H581" s="1005"/>
      <c r="I581" s="1005"/>
      <c r="J581" s="1005"/>
      <c r="K581" s="1005"/>
      <c r="L581" s="1005"/>
      <c r="M581" s="1005"/>
      <c r="N581" s="1005"/>
      <c r="O581" s="1005"/>
      <c r="P581" s="1005"/>
      <c r="Q581" s="1005"/>
      <c r="R581" s="1005"/>
      <c r="S581" s="1005"/>
      <c r="T581" s="1005"/>
      <c r="U581" s="1005"/>
      <c r="V581" s="1006"/>
      <c r="Y581" s="354"/>
      <c r="Z581" s="352"/>
      <c r="AA581" s="354"/>
      <c r="AB581" s="354"/>
      <c r="AC581" s="354"/>
      <c r="AD581" s="354"/>
      <c r="AE581" s="354"/>
      <c r="AF581" s="354"/>
      <c r="AG581" s="354"/>
      <c r="AH581" s="354"/>
      <c r="AI581" s="354"/>
      <c r="AJ581" s="354"/>
      <c r="AK581" s="354"/>
      <c r="AL581" s="354"/>
      <c r="AM581" s="354"/>
      <c r="AN581" s="354"/>
      <c r="AO581" s="354"/>
      <c r="AP581" s="354"/>
      <c r="AQ581" s="354"/>
      <c r="AR581" s="354"/>
      <c r="AS581" s="354"/>
      <c r="AT581" s="354"/>
    </row>
    <row r="582" spans="1:86" ht="30" customHeight="1" thickBot="1" x14ac:dyDescent="0.25">
      <c r="A582" s="480"/>
      <c r="B582" s="325">
        <v>7200</v>
      </c>
      <c r="C582" s="575" t="s">
        <v>1246</v>
      </c>
      <c r="D582" s="27" t="s">
        <v>228</v>
      </c>
      <c r="E582" s="54"/>
      <c r="F582" s="55"/>
      <c r="G582" s="56"/>
      <c r="H582" s="57"/>
      <c r="I582" s="54"/>
      <c r="J582" s="55"/>
      <c r="K582" s="56"/>
      <c r="L582" s="27" t="s">
        <v>228</v>
      </c>
      <c r="M582" s="54"/>
      <c r="N582" s="55"/>
      <c r="O582" s="56"/>
      <c r="P582" s="57"/>
      <c r="Q582" s="54"/>
      <c r="R582" s="58"/>
      <c r="S582" s="59"/>
      <c r="T582" s="60"/>
      <c r="U582" s="49"/>
      <c r="V582" s="49"/>
      <c r="Y582" s="354"/>
      <c r="Z582" s="352"/>
      <c r="AA582" s="354"/>
      <c r="AB582" s="354"/>
      <c r="AC582" s="354"/>
      <c r="AD582" s="354"/>
      <c r="AE582" s="354"/>
      <c r="AF582" s="354"/>
      <c r="AG582" s="354"/>
      <c r="AH582" s="354"/>
      <c r="AI582" s="354"/>
      <c r="AJ582" s="354"/>
      <c r="AK582" s="354"/>
      <c r="AL582" s="354"/>
      <c r="AM582" s="354"/>
      <c r="AN582" s="354"/>
      <c r="AO582" s="354"/>
      <c r="AP582" s="354"/>
      <c r="AQ582" s="354"/>
      <c r="AR582" s="354"/>
      <c r="AS582" s="354"/>
      <c r="AT582" s="354"/>
    </row>
    <row r="583" spans="1:86" ht="27.95" customHeight="1" x14ac:dyDescent="0.2">
      <c r="A583" s="485"/>
      <c r="B583" s="312" t="s">
        <v>605</v>
      </c>
      <c r="C583" s="134" t="s">
        <v>1258</v>
      </c>
      <c r="D583" s="789"/>
      <c r="E583" s="790"/>
      <c r="F583" s="789"/>
      <c r="G583" s="790"/>
      <c r="H583" s="789"/>
      <c r="I583" s="790"/>
      <c r="J583" s="789"/>
      <c r="K583" s="790"/>
      <c r="L583" s="789"/>
      <c r="M583" s="790"/>
      <c r="N583" s="789"/>
      <c r="O583" s="790"/>
      <c r="P583" s="789"/>
      <c r="Q583" s="790"/>
      <c r="R583" s="789"/>
      <c r="S583" s="790"/>
      <c r="T583" s="89"/>
      <c r="U583" s="77">
        <f t="shared" ref="U583:U588" si="57">IF(OR(D583="s",F583="s",H583="s",J583="s",L583="s",N583="s",P583="s",R583="s"), 0, IF(OR(D583="a",F583="a",H583="a",J583="a",L583="a",N583="a",P583="a",R583="a"),V583,0))</f>
        <v>0</v>
      </c>
      <c r="V583" s="473">
        <v>10</v>
      </c>
      <c r="W583" s="93">
        <f t="shared" ref="W583:W588" si="58">COUNTIF(D583:S583,"a")+COUNTIF(D583:S583,"s")</f>
        <v>0</v>
      </c>
      <c r="X583" s="301"/>
      <c r="Y583" s="354"/>
      <c r="Z583" s="556"/>
      <c r="AA583" s="354"/>
      <c r="AB583" s="354"/>
      <c r="AC583" s="354"/>
      <c r="AD583" s="354"/>
      <c r="AE583" s="354"/>
      <c r="AF583" s="354"/>
      <c r="AG583" s="354"/>
      <c r="AH583" s="354"/>
      <c r="AI583" s="354"/>
      <c r="AJ583" s="354"/>
      <c r="AK583" s="354"/>
      <c r="AL583" s="354"/>
      <c r="AM583" s="354"/>
      <c r="AN583" s="354"/>
      <c r="AO583" s="354"/>
      <c r="AP583" s="354"/>
      <c r="AQ583" s="354"/>
      <c r="AR583" s="354"/>
      <c r="AS583" s="354"/>
      <c r="AT583" s="354"/>
    </row>
    <row r="584" spans="1:86" ht="27.95" customHeight="1" x14ac:dyDescent="0.2">
      <c r="A584" s="485"/>
      <c r="B584" s="322" t="s">
        <v>1247</v>
      </c>
      <c r="C584" s="141" t="s">
        <v>1259</v>
      </c>
      <c r="D584" s="789"/>
      <c r="E584" s="790"/>
      <c r="F584" s="789"/>
      <c r="G584" s="790"/>
      <c r="H584" s="789"/>
      <c r="I584" s="790"/>
      <c r="J584" s="789"/>
      <c r="K584" s="790"/>
      <c r="L584" s="789"/>
      <c r="M584" s="790"/>
      <c r="N584" s="789"/>
      <c r="O584" s="790"/>
      <c r="P584" s="789"/>
      <c r="Q584" s="790"/>
      <c r="R584" s="789"/>
      <c r="S584" s="790"/>
      <c r="T584" s="89"/>
      <c r="U584" s="74">
        <f t="shared" si="57"/>
        <v>0</v>
      </c>
      <c r="V584" s="471">
        <v>10</v>
      </c>
      <c r="W584" s="93">
        <f t="shared" si="58"/>
        <v>0</v>
      </c>
      <c r="X584" s="377"/>
      <c r="Y584" s="576"/>
      <c r="Z584" s="556"/>
      <c r="AA584" s="354"/>
      <c r="AB584" s="354"/>
      <c r="AC584" s="354"/>
      <c r="AD584" s="354"/>
      <c r="AE584" s="354"/>
      <c r="AF584" s="354"/>
      <c r="AG584" s="354"/>
      <c r="AH584" s="354"/>
      <c r="AI584" s="354"/>
      <c r="AJ584" s="354"/>
      <c r="AK584" s="354"/>
      <c r="AL584" s="354"/>
      <c r="AM584" s="354"/>
      <c r="AN584" s="354"/>
      <c r="AO584" s="354"/>
      <c r="AP584" s="354"/>
      <c r="AQ584" s="354"/>
      <c r="AR584" s="354"/>
      <c r="AS584" s="354"/>
      <c r="AT584" s="354"/>
    </row>
    <row r="585" spans="1:86" ht="27.95" customHeight="1" x14ac:dyDescent="0.2">
      <c r="A585" s="485"/>
      <c r="B585" s="322" t="s">
        <v>606</v>
      </c>
      <c r="C585" s="141" t="s">
        <v>1260</v>
      </c>
      <c r="D585" s="789"/>
      <c r="E585" s="790"/>
      <c r="F585" s="789"/>
      <c r="G585" s="790"/>
      <c r="H585" s="789"/>
      <c r="I585" s="790"/>
      <c r="J585" s="789"/>
      <c r="K585" s="790"/>
      <c r="L585" s="789"/>
      <c r="M585" s="790"/>
      <c r="N585" s="789"/>
      <c r="O585" s="790"/>
      <c r="P585" s="789"/>
      <c r="Q585" s="790"/>
      <c r="R585" s="789"/>
      <c r="S585" s="790"/>
      <c r="T585" s="89"/>
      <c r="U585" s="74">
        <f t="shared" si="57"/>
        <v>0</v>
      </c>
      <c r="V585" s="471">
        <v>10</v>
      </c>
      <c r="W585" s="93">
        <f t="shared" si="58"/>
        <v>0</v>
      </c>
      <c r="X585" s="301"/>
      <c r="Y585" s="354"/>
      <c r="Z585" s="556" t="s">
        <v>1075</v>
      </c>
      <c r="AA585" s="354"/>
      <c r="AB585" s="354"/>
      <c r="AC585" s="354"/>
      <c r="AD585" s="354"/>
      <c r="AE585" s="354"/>
      <c r="AF585" s="354"/>
      <c r="AG585" s="354"/>
      <c r="AH585" s="354"/>
      <c r="AI585" s="354"/>
      <c r="AJ585" s="354"/>
      <c r="AK585" s="354"/>
      <c r="AL585" s="354"/>
      <c r="AM585" s="354"/>
      <c r="AN585" s="354"/>
      <c r="AO585" s="354"/>
      <c r="AP585" s="354"/>
      <c r="AQ585" s="354"/>
      <c r="AR585" s="354"/>
      <c r="AS585" s="354"/>
      <c r="AT585" s="354"/>
    </row>
    <row r="586" spans="1:86" ht="27.95" customHeight="1" x14ac:dyDescent="0.2">
      <c r="A586" s="485"/>
      <c r="B586" s="322" t="s">
        <v>1249</v>
      </c>
      <c r="C586" s="577" t="s">
        <v>1261</v>
      </c>
      <c r="D586" s="789"/>
      <c r="E586" s="790"/>
      <c r="F586" s="789"/>
      <c r="G586" s="790"/>
      <c r="H586" s="789"/>
      <c r="I586" s="790"/>
      <c r="J586" s="789"/>
      <c r="K586" s="790"/>
      <c r="L586" s="789"/>
      <c r="M586" s="790"/>
      <c r="N586" s="789"/>
      <c r="O586" s="790"/>
      <c r="P586" s="789"/>
      <c r="Q586" s="790"/>
      <c r="R586" s="789"/>
      <c r="S586" s="790"/>
      <c r="T586" s="89"/>
      <c r="U586" s="74">
        <f t="shared" si="57"/>
        <v>0</v>
      </c>
      <c r="V586" s="471">
        <v>10</v>
      </c>
      <c r="W586" s="93">
        <f t="shared" si="58"/>
        <v>0</v>
      </c>
      <c r="X586" s="301"/>
      <c r="Z586" s="556" t="s">
        <v>1075</v>
      </c>
    </row>
    <row r="587" spans="1:86" ht="45" customHeight="1" x14ac:dyDescent="0.2">
      <c r="A587" s="485"/>
      <c r="B587" s="322" t="s">
        <v>607</v>
      </c>
      <c r="C587" s="141" t="s">
        <v>1262</v>
      </c>
      <c r="D587" s="789"/>
      <c r="E587" s="790"/>
      <c r="F587" s="789"/>
      <c r="G587" s="790"/>
      <c r="H587" s="789"/>
      <c r="I587" s="790"/>
      <c r="J587" s="789"/>
      <c r="K587" s="790"/>
      <c r="L587" s="789"/>
      <c r="M587" s="790"/>
      <c r="N587" s="789"/>
      <c r="O587" s="790"/>
      <c r="P587" s="789"/>
      <c r="Q587" s="790"/>
      <c r="R587" s="789"/>
      <c r="S587" s="790"/>
      <c r="T587" s="89"/>
      <c r="U587" s="74">
        <f t="shared" si="57"/>
        <v>0</v>
      </c>
      <c r="V587" s="471">
        <v>10</v>
      </c>
      <c r="W587" s="93">
        <f t="shared" si="58"/>
        <v>0</v>
      </c>
      <c r="X587" s="301"/>
      <c r="Z587" s="556"/>
    </row>
    <row r="588" spans="1:86" ht="45" customHeight="1" thickBot="1" x14ac:dyDescent="0.25">
      <c r="A588" s="485"/>
      <c r="B588" s="322" t="s">
        <v>1248</v>
      </c>
      <c r="C588" s="141" t="s">
        <v>1263</v>
      </c>
      <c r="D588" s="789"/>
      <c r="E588" s="790"/>
      <c r="F588" s="789"/>
      <c r="G588" s="790"/>
      <c r="H588" s="789"/>
      <c r="I588" s="790"/>
      <c r="J588" s="789"/>
      <c r="K588" s="790"/>
      <c r="L588" s="789"/>
      <c r="M588" s="790"/>
      <c r="N588" s="789"/>
      <c r="O588" s="790"/>
      <c r="P588" s="789"/>
      <c r="Q588" s="790"/>
      <c r="R588" s="789"/>
      <c r="S588" s="790"/>
      <c r="T588" s="89"/>
      <c r="U588" s="74">
        <f t="shared" si="57"/>
        <v>0</v>
      </c>
      <c r="V588" s="486">
        <v>10</v>
      </c>
      <c r="W588" s="93">
        <f t="shared" si="58"/>
        <v>0</v>
      </c>
      <c r="X588" s="301"/>
      <c r="Z588" s="556"/>
    </row>
    <row r="589" spans="1:86" ht="21" customHeight="1" thickTop="1" thickBot="1" x14ac:dyDescent="0.25">
      <c r="A589" s="480"/>
      <c r="B589" s="88"/>
      <c r="C589" s="174"/>
      <c r="D589" s="782" t="s">
        <v>229</v>
      </c>
      <c r="E589" s="783"/>
      <c r="F589" s="783"/>
      <c r="G589" s="783"/>
      <c r="H589" s="783"/>
      <c r="I589" s="783"/>
      <c r="J589" s="783"/>
      <c r="K589" s="783"/>
      <c r="L589" s="783"/>
      <c r="M589" s="783"/>
      <c r="N589" s="783"/>
      <c r="O589" s="783"/>
      <c r="P589" s="783"/>
      <c r="Q589" s="783"/>
      <c r="R589" s="783"/>
      <c r="S589" s="783"/>
      <c r="T589" s="784"/>
      <c r="U589" s="2">
        <f>SUM(U583:U588)</f>
        <v>0</v>
      </c>
      <c r="V589" s="509">
        <f>SUM(V583:V588)</f>
        <v>60</v>
      </c>
      <c r="X589" s="296"/>
      <c r="Z589" s="352"/>
    </row>
    <row r="590" spans="1:86" ht="21" customHeight="1" thickBot="1" x14ac:dyDescent="0.25">
      <c r="A590" s="480"/>
      <c r="B590" s="125"/>
      <c r="C590" s="397"/>
      <c r="D590" s="785"/>
      <c r="E590" s="1024"/>
      <c r="F590" s="791">
        <v>20</v>
      </c>
      <c r="G590" s="792"/>
      <c r="H590" s="792"/>
      <c r="I590" s="792"/>
      <c r="J590" s="792"/>
      <c r="K590" s="792"/>
      <c r="L590" s="792"/>
      <c r="M590" s="792"/>
      <c r="N590" s="792"/>
      <c r="O590" s="792"/>
      <c r="P590" s="792"/>
      <c r="Q590" s="792"/>
      <c r="R590" s="792"/>
      <c r="S590" s="792"/>
      <c r="T590" s="792"/>
      <c r="U590" s="792"/>
      <c r="V590" s="793"/>
      <c r="Y590" s="354"/>
      <c r="Z590" s="352"/>
      <c r="AA590" s="354"/>
      <c r="AB590" s="354"/>
      <c r="AC590" s="354"/>
      <c r="AD590" s="354"/>
      <c r="AE590" s="354"/>
      <c r="AF590" s="354"/>
      <c r="AG590" s="354"/>
      <c r="AH590" s="354"/>
      <c r="AI590" s="354"/>
      <c r="AJ590" s="354"/>
      <c r="AK590" s="354"/>
      <c r="AL590" s="354"/>
      <c r="AM590" s="354"/>
      <c r="AN590" s="354"/>
      <c r="AO590" s="354"/>
      <c r="AP590" s="354"/>
      <c r="AQ590" s="354"/>
      <c r="AR590" s="354"/>
      <c r="AS590" s="354"/>
      <c r="AT590" s="354"/>
    </row>
    <row r="591" spans="1:86" ht="30" customHeight="1" thickBot="1" x14ac:dyDescent="0.25">
      <c r="A591" s="463" t="s">
        <v>1819</v>
      </c>
      <c r="B591" s="319">
        <v>7300</v>
      </c>
      <c r="C591" s="384" t="s">
        <v>991</v>
      </c>
      <c r="D591" s="596" t="s">
        <v>228</v>
      </c>
      <c r="E591" s="258"/>
      <c r="F591" s="261"/>
      <c r="G591" s="110"/>
      <c r="H591" s="596"/>
      <c r="I591" s="597"/>
      <c r="J591" s="396"/>
      <c r="K591" s="110"/>
      <c r="L591" s="596"/>
      <c r="M591" s="597"/>
      <c r="N591" s="396"/>
      <c r="O591" s="110"/>
      <c r="P591" s="596"/>
      <c r="Q591" s="597"/>
      <c r="R591" s="261"/>
      <c r="S591" s="259"/>
      <c r="T591" s="419"/>
      <c r="U591" s="422"/>
      <c r="V591" s="478"/>
      <c r="X591" s="379"/>
      <c r="Y591" s="378"/>
      <c r="Z591" s="352"/>
      <c r="CB591" s="5"/>
      <c r="CC591" s="5"/>
      <c r="CD591" s="5"/>
      <c r="CE591" s="5"/>
      <c r="CF591" s="5"/>
      <c r="CG591" s="5"/>
      <c r="CH591" s="5"/>
    </row>
    <row r="592" spans="1:86" ht="45" customHeight="1" x14ac:dyDescent="0.2">
      <c r="A592" s="485"/>
      <c r="B592" s="312" t="s">
        <v>373</v>
      </c>
      <c r="C592" s="134" t="s">
        <v>122</v>
      </c>
      <c r="D592" s="770"/>
      <c r="E592" s="771"/>
      <c r="F592" s="770"/>
      <c r="G592" s="771"/>
      <c r="H592" s="770"/>
      <c r="I592" s="771"/>
      <c r="J592" s="770"/>
      <c r="K592" s="771"/>
      <c r="L592" s="770"/>
      <c r="M592" s="771"/>
      <c r="N592" s="770"/>
      <c r="O592" s="771"/>
      <c r="P592" s="770"/>
      <c r="Q592" s="771"/>
      <c r="R592" s="770"/>
      <c r="S592" s="771"/>
      <c r="T592" s="290"/>
      <c r="U592" s="74">
        <f t="shared" ref="U592:U598" si="59">IF(OR(D592="s",F592="s",H592="s",J592="s",L592="s",N592="s",P592="s",R592="s"), 0, IF(OR(D592="a",F592="a",H592="a",J592="a",L592="a",N592="a",P592="a",R592="a"),V592,0))</f>
        <v>0</v>
      </c>
      <c r="V592" s="473">
        <v>20</v>
      </c>
      <c r="W592" s="93">
        <f t="shared" ref="W592:W596" si="60">COUNTIF(D592:S592,"a")+COUNTIF(D592:S592,"s")</f>
        <v>0</v>
      </c>
      <c r="X592" s="377"/>
      <c r="Y592" s="378"/>
      <c r="Z592" s="352" t="s">
        <v>1075</v>
      </c>
      <c r="CB592" s="5"/>
      <c r="CC592" s="5"/>
      <c r="CD592" s="5"/>
      <c r="CE592" s="5"/>
      <c r="CF592" s="5"/>
      <c r="CG592" s="5"/>
      <c r="CH592" s="5"/>
    </row>
    <row r="593" spans="1:86" ht="106.5" customHeight="1" x14ac:dyDescent="0.2">
      <c r="A593" s="485"/>
      <c r="B593" s="322" t="s">
        <v>1069</v>
      </c>
      <c r="C593" s="141" t="s">
        <v>458</v>
      </c>
      <c r="D593" s="770"/>
      <c r="E593" s="771"/>
      <c r="F593" s="770"/>
      <c r="G593" s="771"/>
      <c r="H593" s="770"/>
      <c r="I593" s="771"/>
      <c r="J593" s="770"/>
      <c r="K593" s="771"/>
      <c r="L593" s="770"/>
      <c r="M593" s="771"/>
      <c r="N593" s="770"/>
      <c r="O593" s="771"/>
      <c r="P593" s="770"/>
      <c r="Q593" s="771"/>
      <c r="R593" s="770"/>
      <c r="S593" s="771"/>
      <c r="T593" s="290"/>
      <c r="U593" s="74">
        <f t="shared" si="59"/>
        <v>0</v>
      </c>
      <c r="V593" s="471">
        <v>10</v>
      </c>
      <c r="W593" s="93">
        <f t="shared" si="60"/>
        <v>0</v>
      </c>
      <c r="X593" s="377"/>
      <c r="Y593" s="378"/>
      <c r="Z593" s="352" t="s">
        <v>1075</v>
      </c>
      <c r="CB593" s="5"/>
      <c r="CC593" s="5"/>
      <c r="CD593" s="5"/>
      <c r="CE593" s="5"/>
      <c r="CF593" s="5"/>
      <c r="CG593" s="5"/>
      <c r="CH593" s="5"/>
    </row>
    <row r="594" spans="1:86" ht="27.95" customHeight="1" x14ac:dyDescent="0.2">
      <c r="A594" s="485"/>
      <c r="B594" s="322" t="s">
        <v>1190</v>
      </c>
      <c r="C594" s="141" t="s">
        <v>1264</v>
      </c>
      <c r="D594" s="789"/>
      <c r="E594" s="790"/>
      <c r="F594" s="789"/>
      <c r="G594" s="790"/>
      <c r="H594" s="789"/>
      <c r="I594" s="790"/>
      <c r="J594" s="789"/>
      <c r="K594" s="790"/>
      <c r="L594" s="789"/>
      <c r="M594" s="790"/>
      <c r="N594" s="789"/>
      <c r="O594" s="790"/>
      <c r="P594" s="789"/>
      <c r="Q594" s="790"/>
      <c r="R594" s="789"/>
      <c r="S594" s="790"/>
      <c r="T594" s="89"/>
      <c r="U594" s="74">
        <f t="shared" si="59"/>
        <v>0</v>
      </c>
      <c r="V594" s="471">
        <v>5</v>
      </c>
      <c r="W594" s="93">
        <f t="shared" si="60"/>
        <v>0</v>
      </c>
      <c r="X594" s="301"/>
      <c r="Z594" s="556"/>
      <c r="CB594" s="5"/>
      <c r="CC594" s="5"/>
      <c r="CD594" s="5"/>
      <c r="CE594" s="5"/>
      <c r="CF594" s="5"/>
      <c r="CG594" s="5"/>
      <c r="CH594" s="5"/>
    </row>
    <row r="595" spans="1:86" ht="27.75" customHeight="1" x14ac:dyDescent="0.2">
      <c r="A595" s="485"/>
      <c r="B595" s="322" t="s">
        <v>1076</v>
      </c>
      <c r="C595" s="141" t="s">
        <v>1265</v>
      </c>
      <c r="D595" s="789"/>
      <c r="E595" s="790"/>
      <c r="F595" s="789"/>
      <c r="G595" s="790"/>
      <c r="H595" s="789"/>
      <c r="I595" s="790"/>
      <c r="J595" s="789"/>
      <c r="K595" s="790"/>
      <c r="L595" s="789"/>
      <c r="M595" s="790"/>
      <c r="N595" s="789"/>
      <c r="O595" s="790"/>
      <c r="P595" s="789"/>
      <c r="Q595" s="790"/>
      <c r="R595" s="789"/>
      <c r="S595" s="790"/>
      <c r="T595" s="89"/>
      <c r="U595" s="74">
        <f t="shared" si="59"/>
        <v>0</v>
      </c>
      <c r="V595" s="471">
        <v>10</v>
      </c>
      <c r="W595" s="93">
        <f t="shared" si="60"/>
        <v>0</v>
      </c>
      <c r="X595" s="301"/>
      <c r="Z595" s="352" t="s">
        <v>1075</v>
      </c>
      <c r="CB595" s="5"/>
      <c r="CC595" s="5"/>
      <c r="CD595" s="5"/>
      <c r="CE595" s="5"/>
      <c r="CF595" s="5"/>
      <c r="CG595" s="5"/>
      <c r="CH595" s="5"/>
    </row>
    <row r="596" spans="1:86" ht="27.95" customHeight="1" x14ac:dyDescent="0.2">
      <c r="A596" s="485"/>
      <c r="B596" s="322" t="s">
        <v>1077</v>
      </c>
      <c r="C596" s="141" t="s">
        <v>1266</v>
      </c>
      <c r="D596" s="789"/>
      <c r="E596" s="790"/>
      <c r="F596" s="789"/>
      <c r="G596" s="790"/>
      <c r="H596" s="789"/>
      <c r="I596" s="790"/>
      <c r="J596" s="789"/>
      <c r="K596" s="790"/>
      <c r="L596" s="789"/>
      <c r="M596" s="790"/>
      <c r="N596" s="789"/>
      <c r="O596" s="790"/>
      <c r="P596" s="789"/>
      <c r="Q596" s="790"/>
      <c r="R596" s="789"/>
      <c r="S596" s="790"/>
      <c r="T596" s="89"/>
      <c r="U596" s="74">
        <f t="shared" si="59"/>
        <v>0</v>
      </c>
      <c r="V596" s="471">
        <v>5</v>
      </c>
      <c r="W596" s="93">
        <f t="shared" si="60"/>
        <v>0</v>
      </c>
      <c r="X596" s="301"/>
      <c r="Z596" s="556"/>
      <c r="CB596" s="5"/>
      <c r="CC596" s="5"/>
      <c r="CD596" s="5"/>
      <c r="CE596" s="5"/>
      <c r="CF596" s="5"/>
      <c r="CG596" s="5"/>
      <c r="CH596" s="5"/>
    </row>
    <row r="597" spans="1:86" ht="45" customHeight="1" x14ac:dyDescent="0.2">
      <c r="A597" s="485"/>
      <c r="B597" s="322" t="s">
        <v>120</v>
      </c>
      <c r="C597" s="141" t="s">
        <v>1267</v>
      </c>
      <c r="D597" s="789"/>
      <c r="E597" s="790"/>
      <c r="F597" s="789"/>
      <c r="G597" s="790"/>
      <c r="H597" s="789"/>
      <c r="I597" s="790"/>
      <c r="J597" s="789"/>
      <c r="K597" s="790"/>
      <c r="L597" s="789"/>
      <c r="M597" s="790"/>
      <c r="N597" s="789"/>
      <c r="O597" s="790"/>
      <c r="P597" s="789"/>
      <c r="Q597" s="790"/>
      <c r="R597" s="789"/>
      <c r="S597" s="790"/>
      <c r="T597" s="89"/>
      <c r="U597" s="74">
        <f t="shared" si="59"/>
        <v>0</v>
      </c>
      <c r="V597" s="471">
        <v>5</v>
      </c>
      <c r="W597" s="93">
        <f>IF((COUNTIF(D597:S597,"a")+COUNTIF(D597:S597,"s"))&gt;0,IF(OR((COUNTIF(D599:S599,"a")+COUNTIF(D599:S599,"s"))),0,COUNTIF(D597:S597,"a")+COUNTIF(D597:S597,"s")),COUNTIF(D597:S597,"a")+COUNTIF(D597:S597,"s"))</f>
        <v>0</v>
      </c>
      <c r="X597" s="301"/>
      <c r="Z597" s="556" t="s">
        <v>1075</v>
      </c>
      <c r="CB597" s="5"/>
      <c r="CC597" s="5"/>
      <c r="CD597" s="5"/>
      <c r="CE597" s="5"/>
      <c r="CF597" s="5"/>
      <c r="CG597" s="5"/>
      <c r="CH597" s="5"/>
    </row>
    <row r="598" spans="1:86" ht="27.95" customHeight="1" x14ac:dyDescent="0.2">
      <c r="A598" s="485"/>
      <c r="B598" s="322" t="s">
        <v>1250</v>
      </c>
      <c r="C598" s="141" t="s">
        <v>1268</v>
      </c>
      <c r="D598" s="789"/>
      <c r="E598" s="790"/>
      <c r="F598" s="789"/>
      <c r="G598" s="790"/>
      <c r="H598" s="789"/>
      <c r="I598" s="790"/>
      <c r="J598" s="789"/>
      <c r="K598" s="790"/>
      <c r="L598" s="789"/>
      <c r="M598" s="790"/>
      <c r="N598" s="789"/>
      <c r="O598" s="790"/>
      <c r="P598" s="789"/>
      <c r="Q598" s="790"/>
      <c r="R598" s="789"/>
      <c r="S598" s="790"/>
      <c r="T598" s="89"/>
      <c r="U598" s="74">
        <f t="shared" si="59"/>
        <v>0</v>
      </c>
      <c r="V598" s="471">
        <v>5</v>
      </c>
      <c r="W598" s="93">
        <f>IF((COUNTIF(D598:S598,"a")+COUNTIF(D598:S598,"s"))&gt;0,IF(OR((COUNTIF(D599:S599,"a")+COUNTIF(D599:S599,"s"))),0,COUNTIF(D598:S598,"a")+COUNTIF(D598:S598,"s")),COUNTIF(D598:S598,"a")+COUNTIF(D598:S598,"s"))</f>
        <v>0</v>
      </c>
      <c r="X598" s="301"/>
      <c r="Y598" s="354"/>
      <c r="Z598" s="556" t="s">
        <v>1075</v>
      </c>
      <c r="AA598" s="354"/>
      <c r="AB598" s="354"/>
      <c r="AC598" s="354"/>
      <c r="AD598" s="354"/>
      <c r="AE598" s="354"/>
      <c r="AF598" s="354"/>
      <c r="AG598" s="354"/>
      <c r="AH598" s="354"/>
      <c r="AI598" s="354"/>
      <c r="AJ598" s="354"/>
      <c r="AK598" s="354"/>
      <c r="AL598" s="354"/>
      <c r="AM598" s="354"/>
      <c r="AN598" s="354"/>
      <c r="AO598" s="354"/>
      <c r="AP598" s="354"/>
      <c r="AQ598" s="354"/>
      <c r="AR598" s="354"/>
      <c r="AS598" s="354"/>
      <c r="AT598" s="354"/>
      <c r="CB598" s="5"/>
      <c r="CC598" s="5"/>
      <c r="CD598" s="5"/>
      <c r="CE598" s="5"/>
      <c r="CF598" s="5"/>
      <c r="CG598" s="5"/>
      <c r="CH598" s="5"/>
    </row>
    <row r="599" spans="1:86" ht="27.95" customHeight="1" x14ac:dyDescent="0.2">
      <c r="A599" s="485"/>
      <c r="B599" s="323" t="s">
        <v>1251</v>
      </c>
      <c r="C599" s="291" t="s">
        <v>1269</v>
      </c>
      <c r="D599" s="789"/>
      <c r="E599" s="790"/>
      <c r="F599" s="789"/>
      <c r="G599" s="790"/>
      <c r="H599" s="789"/>
      <c r="I599" s="790"/>
      <c r="J599" s="789"/>
      <c r="K599" s="790"/>
      <c r="L599" s="789"/>
      <c r="M599" s="790"/>
      <c r="N599" s="789"/>
      <c r="O599" s="790"/>
      <c r="P599" s="789"/>
      <c r="Q599" s="790"/>
      <c r="R599" s="789"/>
      <c r="S599" s="790"/>
      <c r="T599" s="89"/>
      <c r="U599" s="116">
        <f>IF(OR(D599="s",F599="s",H599="s",J599="s",L599="s",N599="s",P599="s",R599="s"), 0, IF(OR(D599="a",F599="a",H599="a",J599="a",L599="a",N599="a",P599="a",R599="a"),V599,0))</f>
        <v>0</v>
      </c>
      <c r="V599" s="471">
        <v>10</v>
      </c>
      <c r="W599" s="93">
        <f>IF((COUNTIF(D599:S599,"a")+COUNTIF(D599:S599,"s"))&gt;0,IF(OR((COUNTIF(D597:S598,"a")+COUNTIF(D597:S598,"s"))),0,COUNTIF(D599:S599,"a")+COUNTIF(D599:S599,"s")),COUNTIF(D599:S599,"a")+COUNTIF(D599:S599,"s"))</f>
        <v>0</v>
      </c>
      <c r="X599" s="301"/>
      <c r="Y599" s="354"/>
      <c r="Z599" s="352" t="s">
        <v>1075</v>
      </c>
      <c r="AA599" s="354"/>
      <c r="AB599" s="354"/>
      <c r="AC599" s="354"/>
      <c r="AD599" s="354"/>
      <c r="AE599" s="354"/>
      <c r="AF599" s="354"/>
      <c r="AG599" s="354"/>
      <c r="AH599" s="354"/>
      <c r="AI599" s="354"/>
      <c r="AJ599" s="354"/>
      <c r="AK599" s="354"/>
      <c r="AL599" s="354"/>
      <c r="AM599" s="354"/>
      <c r="AN599" s="354"/>
      <c r="AO599" s="354"/>
      <c r="AP599" s="354"/>
      <c r="AQ599" s="354"/>
      <c r="AR599" s="354"/>
      <c r="AS599" s="354"/>
      <c r="AT599" s="354"/>
      <c r="CB599" s="5"/>
      <c r="CC599" s="5"/>
      <c r="CD599" s="5"/>
      <c r="CE599" s="5"/>
      <c r="CF599" s="5"/>
      <c r="CG599" s="5"/>
      <c r="CH599" s="5"/>
    </row>
    <row r="600" spans="1:86" ht="27.95" customHeight="1" thickBot="1" x14ac:dyDescent="0.25">
      <c r="A600" s="485" t="s">
        <v>668</v>
      </c>
      <c r="B600" s="322" t="s">
        <v>35</v>
      </c>
      <c r="C600" s="141" t="s">
        <v>1847</v>
      </c>
      <c r="D600" s="789"/>
      <c r="E600" s="790"/>
      <c r="F600" s="789"/>
      <c r="G600" s="790"/>
      <c r="H600" s="789"/>
      <c r="I600" s="790"/>
      <c r="J600" s="789"/>
      <c r="K600" s="790"/>
      <c r="L600" s="789"/>
      <c r="M600" s="790"/>
      <c r="N600" s="789"/>
      <c r="O600" s="790"/>
      <c r="P600" s="789"/>
      <c r="Q600" s="790"/>
      <c r="R600" s="789"/>
      <c r="S600" s="790"/>
      <c r="T600" s="89"/>
      <c r="U600" s="74">
        <f>IF(OR(D600="s",F600="s",H600="s",J600="s",L600="s",N600="s",P600="s",R600="s"), 0, IF(OR(D600="a",F600="a",H600="a",J600="a",L600="a",N600="a",P600="a",R600="a"),V600,0))</f>
        <v>0</v>
      </c>
      <c r="V600" s="471">
        <v>10</v>
      </c>
      <c r="W600" s="93">
        <f>COUNTIF(D600:S600,"a")+COUNTIF(D600:S600,"s")</f>
        <v>0</v>
      </c>
      <c r="X600" s="301"/>
      <c r="Y600" s="354"/>
      <c r="Z600" s="556"/>
      <c r="AA600" s="354"/>
      <c r="AB600" s="354"/>
      <c r="AC600" s="354"/>
      <c r="AD600" s="354"/>
      <c r="AE600" s="354"/>
      <c r="AF600" s="354"/>
      <c r="AG600" s="354"/>
      <c r="AH600" s="354"/>
      <c r="AI600" s="354"/>
      <c r="AJ600" s="354"/>
      <c r="AK600" s="354"/>
      <c r="AL600" s="354"/>
      <c r="AM600" s="354"/>
      <c r="AN600" s="354"/>
      <c r="AO600" s="354"/>
      <c r="AP600" s="354"/>
      <c r="AQ600" s="354"/>
      <c r="AR600" s="354"/>
      <c r="AS600" s="354"/>
      <c r="AT600" s="354"/>
    </row>
    <row r="601" spans="1:86" ht="21" customHeight="1" thickTop="1" thickBot="1" x14ac:dyDescent="0.25">
      <c r="A601" s="485" t="s">
        <v>1113</v>
      </c>
      <c r="B601" s="123"/>
      <c r="C601" s="173"/>
      <c r="D601" s="782"/>
      <c r="E601" s="783"/>
      <c r="F601" s="783"/>
      <c r="G601" s="783"/>
      <c r="H601" s="783"/>
      <c r="I601" s="783"/>
      <c r="J601" s="783"/>
      <c r="K601" s="783"/>
      <c r="L601" s="783"/>
      <c r="M601" s="783"/>
      <c r="N601" s="783"/>
      <c r="O601" s="783"/>
      <c r="P601" s="783"/>
      <c r="Q601" s="783"/>
      <c r="R601" s="783"/>
      <c r="S601" s="783"/>
      <c r="T601" s="784"/>
      <c r="U601" s="3">
        <f>SUM(U592:U600)</f>
        <v>0</v>
      </c>
      <c r="V601" s="472">
        <f>SUM(V592:V598)+SUM(V600:V600)</f>
        <v>70</v>
      </c>
      <c r="X601" s="380"/>
      <c r="Y601" s="378"/>
      <c r="Z601" s="352"/>
      <c r="CB601" s="5"/>
      <c r="CC601" s="5"/>
      <c r="CD601" s="5"/>
      <c r="CE601" s="5"/>
      <c r="CF601" s="5"/>
      <c r="CG601" s="5"/>
      <c r="CH601" s="5"/>
    </row>
    <row r="602" spans="1:86" ht="21" customHeight="1" thickBot="1" x14ac:dyDescent="0.25">
      <c r="A602" s="464" t="s">
        <v>1113</v>
      </c>
      <c r="B602" s="248"/>
      <c r="C602" s="462"/>
      <c r="D602" s="785"/>
      <c r="E602" s="841"/>
      <c r="F602" s="1055">
        <v>50</v>
      </c>
      <c r="G602" s="877"/>
      <c r="H602" s="877"/>
      <c r="I602" s="877"/>
      <c r="J602" s="877"/>
      <c r="K602" s="877"/>
      <c r="L602" s="877"/>
      <c r="M602" s="877"/>
      <c r="N602" s="877"/>
      <c r="O602" s="877"/>
      <c r="P602" s="877"/>
      <c r="Q602" s="877"/>
      <c r="R602" s="877"/>
      <c r="S602" s="877"/>
      <c r="T602" s="877"/>
      <c r="U602" s="877"/>
      <c r="V602" s="878"/>
      <c r="X602" s="379"/>
      <c r="Y602" s="378"/>
      <c r="Z602" s="352"/>
      <c r="CB602" s="5"/>
      <c r="CC602" s="5"/>
      <c r="CD602" s="5"/>
      <c r="CE602" s="5"/>
      <c r="CF602" s="5"/>
      <c r="CG602" s="5"/>
      <c r="CH602" s="5"/>
    </row>
    <row r="603" spans="1:86" ht="30" customHeight="1" thickBot="1" x14ac:dyDescent="0.25">
      <c r="A603" s="463"/>
      <c r="B603" s="319" t="s">
        <v>109</v>
      </c>
      <c r="C603" s="257" t="s">
        <v>992</v>
      </c>
      <c r="D603" s="596" t="s">
        <v>228</v>
      </c>
      <c r="E603" s="258"/>
      <c r="F603" s="596" t="s">
        <v>228</v>
      </c>
      <c r="G603" s="110"/>
      <c r="H603" s="596" t="s">
        <v>228</v>
      </c>
      <c r="I603" s="597"/>
      <c r="J603" s="596" t="s">
        <v>228</v>
      </c>
      <c r="K603" s="110"/>
      <c r="L603" s="596" t="s">
        <v>228</v>
      </c>
      <c r="M603" s="597"/>
      <c r="N603" s="596" t="s">
        <v>228</v>
      </c>
      <c r="O603" s="110"/>
      <c r="P603" s="596" t="s">
        <v>228</v>
      </c>
      <c r="Q603" s="597"/>
      <c r="R603" s="596" t="s">
        <v>228</v>
      </c>
      <c r="S603" s="259"/>
      <c r="T603" s="419"/>
      <c r="U603" s="422"/>
      <c r="V603" s="478"/>
      <c r="X603" s="379"/>
      <c r="Y603" s="378"/>
      <c r="Z603" s="352"/>
      <c r="CB603" s="5"/>
      <c r="CC603" s="5"/>
      <c r="CD603" s="5"/>
      <c r="CE603" s="5"/>
      <c r="CF603" s="5"/>
      <c r="CG603" s="5"/>
      <c r="CH603" s="5"/>
    </row>
    <row r="604" spans="1:86" ht="45" customHeight="1" x14ac:dyDescent="0.2">
      <c r="A604" s="485"/>
      <c r="B604" s="312" t="s">
        <v>166</v>
      </c>
      <c r="C604" s="134" t="s">
        <v>1270</v>
      </c>
      <c r="D604" s="848"/>
      <c r="E604" s="849"/>
      <c r="F604" s="848"/>
      <c r="G604" s="849"/>
      <c r="H604" s="848"/>
      <c r="I604" s="849"/>
      <c r="J604" s="848"/>
      <c r="K604" s="849"/>
      <c r="L604" s="848"/>
      <c r="M604" s="849"/>
      <c r="N604" s="848"/>
      <c r="O604" s="849"/>
      <c r="P604" s="848"/>
      <c r="Q604" s="849"/>
      <c r="R604" s="848"/>
      <c r="S604" s="849"/>
      <c r="T604" s="89"/>
      <c r="U604" s="77">
        <f t="shared" ref="U604:U608" si="61">IF(OR(D604="s",F604="s",H604="s",J604="s",L604="s",N604="s",P604="s",R604="s"), 0, IF(OR(D604="a",F604="a",H604="a",J604="a",L604="a",N604="a",P604="a",R604="a"),V604,0))</f>
        <v>0</v>
      </c>
      <c r="V604" s="473">
        <v>20</v>
      </c>
      <c r="W604" s="93">
        <f t="shared" ref="W604:W608" si="62">COUNTIF(D604:S604,"a")+COUNTIF(D604:S604,"s")</f>
        <v>0</v>
      </c>
      <c r="X604" s="301"/>
      <c r="Y604" s="353"/>
      <c r="Z604" s="556" t="s">
        <v>1075</v>
      </c>
      <c r="AB604" s="353"/>
      <c r="AC604" s="353"/>
      <c r="AD604" s="353"/>
      <c r="AE604" s="353"/>
      <c r="AF604" s="353"/>
      <c r="AG604" s="353"/>
      <c r="AH604" s="353"/>
      <c r="AI604" s="353"/>
      <c r="AJ604" s="353"/>
      <c r="AK604" s="353"/>
      <c r="AL604" s="353"/>
      <c r="AM604" s="353"/>
      <c r="AN604" s="353"/>
      <c r="AO604" s="353"/>
      <c r="AP604" s="353"/>
      <c r="AQ604" s="353"/>
      <c r="AR604" s="353"/>
      <c r="AS604" s="353"/>
      <c r="AT604" s="353"/>
    </row>
    <row r="605" spans="1:86" ht="45" customHeight="1" x14ac:dyDescent="0.2">
      <c r="A605" s="485"/>
      <c r="B605" s="322" t="s">
        <v>167</v>
      </c>
      <c r="C605" s="141" t="s">
        <v>1337</v>
      </c>
      <c r="D605" s="789"/>
      <c r="E605" s="790"/>
      <c r="F605" s="789"/>
      <c r="G605" s="790"/>
      <c r="H605" s="789"/>
      <c r="I605" s="790"/>
      <c r="J605" s="789"/>
      <c r="K605" s="790"/>
      <c r="L605" s="789"/>
      <c r="M605" s="790"/>
      <c r="N605" s="789"/>
      <c r="O605" s="790"/>
      <c r="P605" s="789"/>
      <c r="Q605" s="790"/>
      <c r="R605" s="789"/>
      <c r="S605" s="790"/>
      <c r="T605" s="89"/>
      <c r="U605" s="74">
        <f t="shared" si="61"/>
        <v>0</v>
      </c>
      <c r="V605" s="471">
        <v>20</v>
      </c>
      <c r="W605" s="93">
        <f t="shared" si="62"/>
        <v>0</v>
      </c>
      <c r="X605" s="301"/>
      <c r="Y605" s="353"/>
      <c r="Z605" s="556" t="s">
        <v>1075</v>
      </c>
      <c r="AB605" s="353"/>
      <c r="AC605" s="353"/>
      <c r="AD605" s="353"/>
      <c r="AE605" s="353"/>
      <c r="AF605" s="353"/>
      <c r="AG605" s="353"/>
      <c r="AH605" s="353"/>
      <c r="AI605" s="353"/>
      <c r="AJ605" s="353"/>
      <c r="AK605" s="353"/>
      <c r="AL605" s="353"/>
      <c r="AM605" s="353"/>
      <c r="AN605" s="353"/>
      <c r="AO605" s="353"/>
      <c r="AP605" s="353"/>
      <c r="AQ605" s="353"/>
      <c r="AR605" s="353"/>
      <c r="AS605" s="353"/>
      <c r="AT605" s="353"/>
    </row>
    <row r="606" spans="1:86" ht="67.7" customHeight="1" x14ac:dyDescent="0.2">
      <c r="A606" s="485"/>
      <c r="B606" s="322" t="s">
        <v>1252</v>
      </c>
      <c r="C606" s="141" t="s">
        <v>1253</v>
      </c>
      <c r="D606" s="789"/>
      <c r="E606" s="790"/>
      <c r="F606" s="789"/>
      <c r="G606" s="790"/>
      <c r="H606" s="789"/>
      <c r="I606" s="790"/>
      <c r="J606" s="789"/>
      <c r="K606" s="790"/>
      <c r="L606" s="789"/>
      <c r="M606" s="790"/>
      <c r="N606" s="789"/>
      <c r="O606" s="790"/>
      <c r="P606" s="789"/>
      <c r="Q606" s="790"/>
      <c r="R606" s="789"/>
      <c r="S606" s="790"/>
      <c r="T606" s="79"/>
      <c r="U606" s="74">
        <f>IF(OR(D606="s",F606="s",H606="s",J606="s",L606="s",N606="s",P606="s",R606="s"), 0, IF(OR(D606="a",F606="a",H606="a",J606="a",L606="a",N606="a",P606="a",R606="a",T606="na"),V606,0))</f>
        <v>0</v>
      </c>
      <c r="V606" s="471">
        <v>10</v>
      </c>
      <c r="W606" s="93">
        <f>COUNTIF(D606:S606,"a")+COUNTIF(D606:S606,"s")+COUNTIF(T606,"na")</f>
        <v>0</v>
      </c>
      <c r="X606" s="301"/>
      <c r="Y606" s="353"/>
      <c r="Z606" s="556"/>
      <c r="AB606" s="353"/>
      <c r="AC606" s="353"/>
      <c r="AD606" s="353"/>
      <c r="AE606" s="353"/>
      <c r="AF606" s="353"/>
      <c r="AG606" s="353"/>
      <c r="AH606" s="353"/>
      <c r="AI606" s="353"/>
      <c r="AJ606" s="353"/>
      <c r="AK606" s="353"/>
      <c r="AL606" s="353"/>
      <c r="AM606" s="353"/>
      <c r="AN606" s="353"/>
      <c r="AO606" s="353"/>
      <c r="AP606" s="353"/>
      <c r="AQ606" s="353"/>
      <c r="AR606" s="353"/>
      <c r="AS606" s="353"/>
      <c r="AT606" s="353"/>
    </row>
    <row r="607" spans="1:86" ht="27.95" customHeight="1" x14ac:dyDescent="0.2">
      <c r="A607" s="485"/>
      <c r="B607" s="322" t="s">
        <v>343</v>
      </c>
      <c r="C607" s="141" t="s">
        <v>1271</v>
      </c>
      <c r="D607" s="789"/>
      <c r="E607" s="790"/>
      <c r="F607" s="789"/>
      <c r="G607" s="790"/>
      <c r="H607" s="789"/>
      <c r="I607" s="790"/>
      <c r="J607" s="789"/>
      <c r="K607" s="790"/>
      <c r="L607" s="789"/>
      <c r="M607" s="790"/>
      <c r="N607" s="789"/>
      <c r="O607" s="790"/>
      <c r="P607" s="789"/>
      <c r="Q607" s="790"/>
      <c r="R607" s="789"/>
      <c r="S607" s="790"/>
      <c r="T607" s="89"/>
      <c r="U607" s="74">
        <f t="shared" si="61"/>
        <v>0</v>
      </c>
      <c r="V607" s="471">
        <v>10</v>
      </c>
      <c r="W607" s="93">
        <f t="shared" si="62"/>
        <v>0</v>
      </c>
      <c r="X607" s="301"/>
      <c r="Y607" s="353"/>
      <c r="Z607" s="556" t="s">
        <v>1075</v>
      </c>
      <c r="AB607" s="353"/>
      <c r="AC607" s="353"/>
      <c r="AD607" s="353"/>
      <c r="AE607" s="353"/>
      <c r="AF607" s="353"/>
      <c r="AG607" s="353"/>
      <c r="AH607" s="353"/>
      <c r="AI607" s="353"/>
      <c r="AJ607" s="353"/>
      <c r="AK607" s="353"/>
      <c r="AL607" s="353"/>
      <c r="AM607" s="353"/>
      <c r="AN607" s="353"/>
      <c r="AO607" s="353"/>
      <c r="AP607" s="353"/>
      <c r="AQ607" s="353"/>
      <c r="AR607" s="353"/>
      <c r="AS607" s="353"/>
      <c r="AT607" s="353"/>
    </row>
    <row r="608" spans="1:86" ht="27.95" customHeight="1" thickBot="1" x14ac:dyDescent="0.25">
      <c r="A608" s="485"/>
      <c r="B608" s="322" t="s">
        <v>1272</v>
      </c>
      <c r="C608" s="415" t="s">
        <v>1273</v>
      </c>
      <c r="D608" s="1057"/>
      <c r="E608" s="1058"/>
      <c r="F608" s="1057"/>
      <c r="G608" s="1058"/>
      <c r="H608" s="1057"/>
      <c r="I608" s="1058"/>
      <c r="J608" s="1057"/>
      <c r="K608" s="1058"/>
      <c r="L608" s="1057"/>
      <c r="M608" s="1058"/>
      <c r="N608" s="1057"/>
      <c r="O608" s="1058"/>
      <c r="P608" s="1057"/>
      <c r="Q608" s="1058"/>
      <c r="R608" s="1057"/>
      <c r="S608" s="1058"/>
      <c r="T608" s="89"/>
      <c r="U608" s="75">
        <f t="shared" si="61"/>
        <v>0</v>
      </c>
      <c r="V608" s="486">
        <v>10</v>
      </c>
      <c r="W608" s="93">
        <f t="shared" si="62"/>
        <v>0</v>
      </c>
      <c r="X608" s="301"/>
      <c r="Y608" s="353"/>
      <c r="Z608" s="556"/>
      <c r="AB608" s="353"/>
      <c r="AC608" s="353"/>
      <c r="AD608" s="353"/>
      <c r="AE608" s="353"/>
      <c r="AF608" s="353"/>
      <c r="AG608" s="353"/>
      <c r="AH608" s="353"/>
      <c r="AI608" s="353"/>
      <c r="AJ608" s="353"/>
      <c r="AK608" s="353"/>
      <c r="AL608" s="353"/>
      <c r="AM608" s="353"/>
      <c r="AN608" s="353"/>
      <c r="AO608" s="353"/>
      <c r="AP608" s="353"/>
      <c r="AQ608" s="353"/>
      <c r="AR608" s="353"/>
      <c r="AS608" s="353"/>
      <c r="AT608" s="353"/>
    </row>
    <row r="609" spans="1:86" ht="21" customHeight="1" thickTop="1" thickBot="1" x14ac:dyDescent="0.25">
      <c r="A609" s="485"/>
      <c r="B609" s="123"/>
      <c r="C609" s="173"/>
      <c r="D609" s="782"/>
      <c r="E609" s="783"/>
      <c r="F609" s="783"/>
      <c r="G609" s="783"/>
      <c r="H609" s="783"/>
      <c r="I609" s="783"/>
      <c r="J609" s="783"/>
      <c r="K609" s="783"/>
      <c r="L609" s="783"/>
      <c r="M609" s="783"/>
      <c r="N609" s="783"/>
      <c r="O609" s="783"/>
      <c r="P609" s="783"/>
      <c r="Q609" s="783"/>
      <c r="R609" s="783"/>
      <c r="S609" s="783"/>
      <c r="T609" s="784"/>
      <c r="U609" s="3">
        <f>SUM(U604:U608)</f>
        <v>0</v>
      </c>
      <c r="V609" s="472">
        <f>SUM(V604:V608)</f>
        <v>70</v>
      </c>
      <c r="X609" s="380"/>
      <c r="Y609" s="378"/>
      <c r="Z609" s="352"/>
      <c r="CB609" s="5"/>
      <c r="CC609" s="5"/>
      <c r="CD609" s="5"/>
      <c r="CE609" s="5"/>
      <c r="CF609" s="5"/>
      <c r="CG609" s="5"/>
      <c r="CH609" s="5"/>
    </row>
    <row r="610" spans="1:86" ht="21" customHeight="1" thickBot="1" x14ac:dyDescent="0.25">
      <c r="A610" s="485"/>
      <c r="B610" s="124"/>
      <c r="C610" s="185"/>
      <c r="D610" s="785"/>
      <c r="E610" s="841"/>
      <c r="F610" s="876">
        <v>50</v>
      </c>
      <c r="G610" s="1061"/>
      <c r="H610" s="1061"/>
      <c r="I610" s="1061"/>
      <c r="J610" s="1061"/>
      <c r="K610" s="1061"/>
      <c r="L610" s="1061"/>
      <c r="M610" s="1061"/>
      <c r="N610" s="1061"/>
      <c r="O610" s="1061"/>
      <c r="P610" s="1061"/>
      <c r="Q610" s="1061"/>
      <c r="R610" s="1061"/>
      <c r="S610" s="1061"/>
      <c r="T610" s="1061"/>
      <c r="U610" s="1061"/>
      <c r="V610" s="1062"/>
      <c r="X610" s="379"/>
      <c r="Y610" s="378"/>
      <c r="Z610" s="352"/>
      <c r="CB610" s="5"/>
      <c r="CC610" s="5"/>
      <c r="CD610" s="5"/>
      <c r="CE610" s="5"/>
      <c r="CF610" s="5"/>
      <c r="CG610" s="5"/>
      <c r="CH610" s="5"/>
    </row>
    <row r="611" spans="1:86" ht="30" customHeight="1" thickBot="1" x14ac:dyDescent="0.25">
      <c r="A611" s="485"/>
      <c r="B611" s="325" t="s">
        <v>1254</v>
      </c>
      <c r="C611" s="267" t="s">
        <v>1255</v>
      </c>
      <c r="D611" s="27" t="s">
        <v>228</v>
      </c>
      <c r="E611" s="47"/>
      <c r="F611" s="48"/>
      <c r="G611" s="45"/>
      <c r="H611" s="46"/>
      <c r="I611" s="47"/>
      <c r="J611" s="48"/>
      <c r="K611" s="45"/>
      <c r="L611" s="46"/>
      <c r="M611" s="47"/>
      <c r="N611" s="48"/>
      <c r="O611" s="45"/>
      <c r="P611" s="46"/>
      <c r="Q611" s="47"/>
      <c r="R611" s="48"/>
      <c r="S611" s="45"/>
      <c r="T611" s="61"/>
      <c r="U611" s="49"/>
      <c r="V611" s="49"/>
      <c r="Y611" s="353"/>
      <c r="Z611" s="556"/>
      <c r="AB611" s="353"/>
      <c r="AC611" s="353"/>
      <c r="AD611" s="353"/>
      <c r="AE611" s="353"/>
      <c r="AF611" s="353"/>
      <c r="AG611" s="353"/>
      <c r="AH611" s="353"/>
      <c r="AI611" s="353"/>
      <c r="AJ611" s="353"/>
      <c r="AK611" s="353"/>
      <c r="AL611" s="353"/>
      <c r="AM611" s="353"/>
      <c r="AN611" s="353"/>
      <c r="AO611" s="353"/>
      <c r="AP611" s="353"/>
      <c r="AQ611" s="353"/>
      <c r="AR611" s="353"/>
      <c r="AS611" s="353"/>
      <c r="AT611" s="353"/>
    </row>
    <row r="612" spans="1:86" s="87" customFormat="1" ht="30" customHeight="1" x14ac:dyDescent="0.2">
      <c r="A612" s="485"/>
      <c r="B612" s="322"/>
      <c r="C612" s="447" t="s">
        <v>1738</v>
      </c>
      <c r="D612" s="1056"/>
      <c r="E612" s="780"/>
      <c r="F612" s="780"/>
      <c r="G612" s="780"/>
      <c r="H612" s="780"/>
      <c r="I612" s="780"/>
      <c r="J612" s="780"/>
      <c r="K612" s="780"/>
      <c r="L612" s="780"/>
      <c r="M612" s="780"/>
      <c r="N612" s="780"/>
      <c r="O612" s="780"/>
      <c r="P612" s="780"/>
      <c r="Q612" s="780"/>
      <c r="R612" s="780"/>
      <c r="S612" s="780"/>
      <c r="T612" s="780"/>
      <c r="U612" s="780"/>
      <c r="V612" s="781"/>
      <c r="W612" s="93"/>
      <c r="X612" s="294"/>
      <c r="Y612" s="30"/>
      <c r="Z612" s="352"/>
      <c r="AA612" s="30"/>
      <c r="AB612" s="571"/>
      <c r="AC612" s="571"/>
      <c r="AD612" s="571"/>
      <c r="AE612" s="30"/>
      <c r="AF612" s="30"/>
      <c r="AG612" s="30"/>
      <c r="AH612" s="30"/>
      <c r="AI612" s="30"/>
      <c r="AJ612" s="30"/>
      <c r="AK612" s="30"/>
      <c r="AL612" s="30"/>
      <c r="AM612" s="30"/>
      <c r="AN612" s="30"/>
      <c r="AO612" s="30"/>
      <c r="AP612" s="30"/>
      <c r="AQ612" s="30"/>
      <c r="AR612" s="30"/>
      <c r="AS612" s="30"/>
      <c r="AT612" s="30"/>
      <c r="AU612" s="360"/>
      <c r="AV612" s="360"/>
      <c r="AW612" s="360"/>
      <c r="AX612" s="360"/>
      <c r="AY612" s="360"/>
      <c r="AZ612" s="360"/>
      <c r="BA612" s="360"/>
      <c r="BB612" s="360"/>
      <c r="BC612" s="360"/>
      <c r="BD612" s="360"/>
      <c r="BE612" s="360"/>
      <c r="BF612" s="360"/>
      <c r="BG612" s="360"/>
      <c r="BH612" s="360"/>
      <c r="BI612" s="360"/>
      <c r="BJ612" s="360"/>
      <c r="BK612" s="360"/>
      <c r="BL612" s="360"/>
      <c r="BM612" s="360"/>
      <c r="BN612" s="360"/>
      <c r="BO612" s="360"/>
      <c r="BP612" s="360"/>
      <c r="BQ612" s="360"/>
      <c r="BR612" s="360"/>
      <c r="BS612" s="360"/>
      <c r="BT612" s="360"/>
      <c r="BU612" s="360"/>
      <c r="BV612" s="360"/>
      <c r="BW612" s="360"/>
      <c r="BX612" s="360"/>
      <c r="BY612" s="360"/>
      <c r="BZ612" s="360"/>
      <c r="CA612" s="360"/>
      <c r="CB612" s="360"/>
      <c r="CC612" s="360"/>
      <c r="CD612" s="360"/>
      <c r="CE612" s="360"/>
      <c r="CF612" s="360"/>
      <c r="CG612" s="360"/>
      <c r="CH612" s="360"/>
    </row>
    <row r="613" spans="1:86" ht="45" customHeight="1" x14ac:dyDescent="0.2">
      <c r="A613" s="485"/>
      <c r="B613" s="312" t="s">
        <v>168</v>
      </c>
      <c r="C613" s="567" t="s">
        <v>1745</v>
      </c>
      <c r="D613" s="787"/>
      <c r="E613" s="788"/>
      <c r="F613" s="787"/>
      <c r="G613" s="788"/>
      <c r="H613" s="787"/>
      <c r="I613" s="788"/>
      <c r="J613" s="787"/>
      <c r="K613" s="788"/>
      <c r="L613" s="787"/>
      <c r="M613" s="788"/>
      <c r="N613" s="787"/>
      <c r="O613" s="788"/>
      <c r="P613" s="787"/>
      <c r="Q613" s="788"/>
      <c r="R613" s="787"/>
      <c r="S613" s="788"/>
      <c r="T613" s="89"/>
      <c r="U613" s="78">
        <f t="shared" ref="U613:U620" si="63">IF(OR(D613="s",F613="s",H613="s",J613="s",L613="s",N613="s",P613="s",R613="s"), 0, IF(OR(D613="a",F613="a",H613="a",J613="a",L613="a",N613="a",P613="a",R613="a"),V613,0))</f>
        <v>0</v>
      </c>
      <c r="V613" s="473">
        <v>5</v>
      </c>
      <c r="W613" s="93">
        <f t="shared" ref="W613:W620" si="64">COUNTIF(D613:S613,"a")+COUNTIF(D613:S613,"s")</f>
        <v>0</v>
      </c>
      <c r="X613" s="301"/>
      <c r="Y613" s="353"/>
      <c r="Z613" s="352" t="s">
        <v>1075</v>
      </c>
      <c r="AB613" s="353"/>
      <c r="AC613" s="353"/>
      <c r="AD613" s="353"/>
      <c r="AE613" s="353"/>
      <c r="AF613" s="353"/>
      <c r="AG613" s="353"/>
      <c r="AH613" s="353"/>
      <c r="AI613" s="353"/>
      <c r="AJ613" s="353"/>
      <c r="AK613" s="353"/>
      <c r="AL613" s="353"/>
      <c r="AM613" s="353"/>
      <c r="AN613" s="353"/>
      <c r="AO613" s="353"/>
      <c r="AP613" s="353"/>
      <c r="AQ613" s="353"/>
      <c r="AR613" s="353"/>
      <c r="AS613" s="353"/>
      <c r="AT613" s="353"/>
    </row>
    <row r="614" spans="1:86" s="741" customFormat="1" ht="45" customHeight="1" x14ac:dyDescent="0.2">
      <c r="A614" s="485" t="s">
        <v>1113</v>
      </c>
      <c r="B614" s="312" t="s">
        <v>840</v>
      </c>
      <c r="C614" s="702" t="s">
        <v>1274</v>
      </c>
      <c r="D614" s="797"/>
      <c r="E614" s="798"/>
      <c r="F614" s="797"/>
      <c r="G614" s="798"/>
      <c r="H614" s="797"/>
      <c r="I614" s="798"/>
      <c r="J614" s="797"/>
      <c r="K614" s="798"/>
      <c r="L614" s="797"/>
      <c r="M614" s="798"/>
      <c r="N614" s="797"/>
      <c r="O614" s="798"/>
      <c r="P614" s="797"/>
      <c r="Q614" s="798"/>
      <c r="R614" s="797"/>
      <c r="S614" s="798"/>
      <c r="T614" s="557"/>
      <c r="U614" s="114">
        <f t="shared" si="63"/>
        <v>0</v>
      </c>
      <c r="V614" s="474">
        <v>5</v>
      </c>
      <c r="W614" s="93">
        <f t="shared" si="64"/>
        <v>0</v>
      </c>
      <c r="X614" s="573"/>
      <c r="Y614" s="753"/>
      <c r="Z614" s="742" t="s">
        <v>1075</v>
      </c>
      <c r="AA614" s="745"/>
    </row>
    <row r="615" spans="1:86" s="87" customFormat="1" ht="30" customHeight="1" x14ac:dyDescent="0.2">
      <c r="A615" s="485"/>
      <c r="B615" s="322"/>
      <c r="C615" s="620" t="s">
        <v>1739</v>
      </c>
      <c r="D615" s="1063"/>
      <c r="E615" s="806"/>
      <c r="F615" s="806"/>
      <c r="G615" s="806"/>
      <c r="H615" s="806"/>
      <c r="I615" s="806"/>
      <c r="J615" s="806"/>
      <c r="K615" s="806"/>
      <c r="L615" s="806"/>
      <c r="M615" s="806"/>
      <c r="N615" s="806"/>
      <c r="O615" s="806"/>
      <c r="P615" s="806"/>
      <c r="Q615" s="806"/>
      <c r="R615" s="806"/>
      <c r="S615" s="806"/>
      <c r="T615" s="806"/>
      <c r="U615" s="806"/>
      <c r="V615" s="807"/>
      <c r="W615" s="93"/>
      <c r="X615" s="294"/>
      <c r="Y615" s="30"/>
      <c r="Z615" s="352"/>
      <c r="AA615" s="30"/>
      <c r="AB615" s="571"/>
      <c r="AC615" s="571"/>
      <c r="AD615" s="571"/>
      <c r="AE615" s="30"/>
      <c r="AF615" s="30"/>
      <c r="AG615" s="30"/>
      <c r="AH615" s="30"/>
      <c r="AI615" s="30"/>
      <c r="AJ615" s="30"/>
      <c r="AK615" s="30"/>
      <c r="AL615" s="30"/>
      <c r="AM615" s="30"/>
      <c r="AN615" s="30"/>
      <c r="AO615" s="30"/>
      <c r="AP615" s="30"/>
      <c r="AQ615" s="30"/>
      <c r="AR615" s="30"/>
      <c r="AS615" s="30"/>
      <c r="AT615" s="30"/>
      <c r="AU615" s="360"/>
      <c r="AV615" s="360"/>
      <c r="AW615" s="360"/>
      <c r="AX615" s="360"/>
      <c r="AY615" s="360"/>
      <c r="AZ615" s="360"/>
      <c r="BA615" s="360"/>
      <c r="BB615" s="360"/>
      <c r="BC615" s="360"/>
      <c r="BD615" s="360"/>
      <c r="BE615" s="360"/>
      <c r="BF615" s="360"/>
      <c r="BG615" s="360"/>
      <c r="BH615" s="360"/>
      <c r="BI615" s="360"/>
      <c r="BJ615" s="360"/>
      <c r="BK615" s="360"/>
      <c r="BL615" s="360"/>
      <c r="BM615" s="360"/>
      <c r="BN615" s="360"/>
      <c r="BO615" s="360"/>
      <c r="BP615" s="360"/>
      <c r="BQ615" s="360"/>
      <c r="BR615" s="360"/>
      <c r="BS615" s="360"/>
      <c r="BT615" s="360"/>
      <c r="BU615" s="360"/>
      <c r="BV615" s="360"/>
      <c r="BW615" s="360"/>
      <c r="BX615" s="360"/>
      <c r="BY615" s="360"/>
      <c r="BZ615" s="360"/>
      <c r="CA615" s="360"/>
      <c r="CB615" s="360"/>
      <c r="CC615" s="360"/>
      <c r="CD615" s="360"/>
      <c r="CE615" s="360"/>
      <c r="CF615" s="360"/>
      <c r="CG615" s="360"/>
      <c r="CH615" s="360"/>
    </row>
    <row r="616" spans="1:86" ht="45" customHeight="1" x14ac:dyDescent="0.2">
      <c r="A616" s="485"/>
      <c r="B616" s="312" t="s">
        <v>1256</v>
      </c>
      <c r="C616" s="578" t="s">
        <v>1746</v>
      </c>
      <c r="D616" s="770"/>
      <c r="E616" s="771"/>
      <c r="F616" s="770"/>
      <c r="G616" s="771"/>
      <c r="H616" s="770"/>
      <c r="I616" s="771"/>
      <c r="J616" s="770"/>
      <c r="K616" s="771"/>
      <c r="L616" s="770"/>
      <c r="M616" s="771"/>
      <c r="N616" s="770"/>
      <c r="O616" s="771"/>
      <c r="P616" s="770"/>
      <c r="Q616" s="771"/>
      <c r="R616" s="770"/>
      <c r="S616" s="771"/>
      <c r="T616" s="89"/>
      <c r="U616" s="74">
        <f t="shared" si="63"/>
        <v>0</v>
      </c>
      <c r="V616" s="471">
        <v>30</v>
      </c>
      <c r="W616" s="93">
        <f t="shared" si="64"/>
        <v>0</v>
      </c>
      <c r="X616" s="301"/>
      <c r="Y616" s="353"/>
      <c r="Z616" s="352" t="s">
        <v>1075</v>
      </c>
      <c r="AB616" s="353"/>
      <c r="AC616" s="353"/>
      <c r="AD616" s="353"/>
      <c r="AE616" s="353"/>
      <c r="AF616" s="353"/>
      <c r="AG616" s="353"/>
      <c r="AH616" s="353"/>
      <c r="AI616" s="353"/>
      <c r="AJ616" s="353"/>
      <c r="AK616" s="353"/>
      <c r="AL616" s="353"/>
      <c r="AM616" s="353"/>
      <c r="AN616" s="353"/>
      <c r="AO616" s="353"/>
      <c r="AP616" s="353"/>
      <c r="AQ616" s="353"/>
      <c r="AR616" s="353"/>
      <c r="AS616" s="353"/>
      <c r="AT616" s="353"/>
    </row>
    <row r="617" spans="1:86" s="741" customFormat="1" ht="67.7" customHeight="1" x14ac:dyDescent="0.2">
      <c r="A617" s="485" t="s">
        <v>1113</v>
      </c>
      <c r="B617" s="312" t="s">
        <v>1740</v>
      </c>
      <c r="C617" s="578" t="s">
        <v>1741</v>
      </c>
      <c r="D617" s="770"/>
      <c r="E617" s="771"/>
      <c r="F617" s="770"/>
      <c r="G617" s="771"/>
      <c r="H617" s="770"/>
      <c r="I617" s="771"/>
      <c r="J617" s="770"/>
      <c r="K617" s="771"/>
      <c r="L617" s="770"/>
      <c r="M617" s="771"/>
      <c r="N617" s="770"/>
      <c r="O617" s="771"/>
      <c r="P617" s="770"/>
      <c r="Q617" s="771"/>
      <c r="R617" s="770"/>
      <c r="S617" s="771"/>
      <c r="T617" s="89"/>
      <c r="U617" s="74">
        <f t="shared" si="63"/>
        <v>0</v>
      </c>
      <c r="V617" s="471">
        <v>20</v>
      </c>
      <c r="W617" s="93">
        <f t="shared" si="64"/>
        <v>0</v>
      </c>
      <c r="X617" s="573"/>
      <c r="Y617" s="753"/>
      <c r="Z617" s="742"/>
      <c r="AA617" s="745"/>
    </row>
    <row r="618" spans="1:86" s="741" customFormat="1" ht="126" customHeight="1" x14ac:dyDescent="0.2">
      <c r="A618" s="485" t="s">
        <v>1113</v>
      </c>
      <c r="B618" s="312" t="s">
        <v>1742</v>
      </c>
      <c r="C618" s="578" t="s">
        <v>1747</v>
      </c>
      <c r="D618" s="770"/>
      <c r="E618" s="771"/>
      <c r="F618" s="770"/>
      <c r="G618" s="771"/>
      <c r="H618" s="770"/>
      <c r="I618" s="771"/>
      <c r="J618" s="770"/>
      <c r="K618" s="771"/>
      <c r="L618" s="770"/>
      <c r="M618" s="771"/>
      <c r="N618" s="770"/>
      <c r="O618" s="771"/>
      <c r="P618" s="770"/>
      <c r="Q618" s="771"/>
      <c r="R618" s="770"/>
      <c r="S618" s="771"/>
      <c r="T618" s="89"/>
      <c r="U618" s="74">
        <f t="shared" si="63"/>
        <v>0</v>
      </c>
      <c r="V618" s="471">
        <v>20</v>
      </c>
      <c r="W618" s="93">
        <f t="shared" si="64"/>
        <v>0</v>
      </c>
      <c r="X618" s="573"/>
      <c r="Y618" s="753"/>
      <c r="Z618" s="742" t="s">
        <v>1075</v>
      </c>
      <c r="AA618" s="745"/>
    </row>
    <row r="619" spans="1:86" s="87" customFormat="1" ht="30" customHeight="1" x14ac:dyDescent="0.2">
      <c r="A619" s="485"/>
      <c r="B619" s="322"/>
      <c r="C619" s="620" t="s">
        <v>1743</v>
      </c>
      <c r="D619" s="1063"/>
      <c r="E619" s="806"/>
      <c r="F619" s="806"/>
      <c r="G619" s="806"/>
      <c r="H619" s="806"/>
      <c r="I619" s="806"/>
      <c r="J619" s="806"/>
      <c r="K619" s="806"/>
      <c r="L619" s="806"/>
      <c r="M619" s="806"/>
      <c r="N619" s="806"/>
      <c r="O619" s="806"/>
      <c r="P619" s="806"/>
      <c r="Q619" s="806"/>
      <c r="R619" s="806"/>
      <c r="S619" s="806"/>
      <c r="T619" s="806"/>
      <c r="U619" s="806"/>
      <c r="V619" s="807"/>
      <c r="W619" s="93"/>
      <c r="X619" s="294"/>
      <c r="Y619" s="30"/>
      <c r="Z619" s="352"/>
      <c r="AA619" s="30"/>
      <c r="AB619" s="571"/>
      <c r="AC619" s="571"/>
      <c r="AD619" s="571"/>
      <c r="AE619" s="30"/>
      <c r="AF619" s="30"/>
      <c r="AG619" s="30"/>
      <c r="AH619" s="30"/>
      <c r="AI619" s="30"/>
      <c r="AJ619" s="30"/>
      <c r="AK619" s="30"/>
      <c r="AL619" s="30"/>
      <c r="AM619" s="30"/>
      <c r="AN619" s="30"/>
      <c r="AO619" s="30"/>
      <c r="AP619" s="30"/>
      <c r="AQ619" s="30"/>
      <c r="AR619" s="30"/>
      <c r="AS619" s="30"/>
      <c r="AT619" s="30"/>
      <c r="AU619" s="360"/>
      <c r="AV619" s="360"/>
      <c r="AW619" s="360"/>
      <c r="AX619" s="360"/>
      <c r="AY619" s="360"/>
      <c r="AZ619" s="360"/>
      <c r="BA619" s="360"/>
      <c r="BB619" s="360"/>
      <c r="BC619" s="360"/>
      <c r="BD619" s="360"/>
      <c r="BE619" s="360"/>
      <c r="BF619" s="360"/>
      <c r="BG619" s="360"/>
      <c r="BH619" s="360"/>
      <c r="BI619" s="360"/>
      <c r="BJ619" s="360"/>
      <c r="BK619" s="360"/>
      <c r="BL619" s="360"/>
      <c r="BM619" s="360"/>
      <c r="BN619" s="360"/>
      <c r="BO619" s="360"/>
      <c r="BP619" s="360"/>
      <c r="BQ619" s="360"/>
      <c r="BR619" s="360"/>
      <c r="BS619" s="360"/>
      <c r="BT619" s="360"/>
      <c r="BU619" s="360"/>
      <c r="BV619" s="360"/>
      <c r="BW619" s="360"/>
      <c r="BX619" s="360"/>
      <c r="BY619" s="360"/>
      <c r="BZ619" s="360"/>
      <c r="CA619" s="360"/>
      <c r="CB619" s="360"/>
      <c r="CC619" s="360"/>
      <c r="CD619" s="360"/>
      <c r="CE619" s="360"/>
      <c r="CF619" s="360"/>
      <c r="CG619" s="360"/>
      <c r="CH619" s="360"/>
    </row>
    <row r="620" spans="1:86" ht="45" customHeight="1" x14ac:dyDescent="0.2">
      <c r="A620" s="485"/>
      <c r="B620" s="312" t="s">
        <v>1257</v>
      </c>
      <c r="C620" s="578" t="s">
        <v>1748</v>
      </c>
      <c r="D620" s="770"/>
      <c r="E620" s="771"/>
      <c r="F620" s="770"/>
      <c r="G620" s="771"/>
      <c r="H620" s="770"/>
      <c r="I620" s="771"/>
      <c r="J620" s="770"/>
      <c r="K620" s="771"/>
      <c r="L620" s="770"/>
      <c r="M620" s="771"/>
      <c r="N620" s="770"/>
      <c r="O620" s="771"/>
      <c r="P620" s="770"/>
      <c r="Q620" s="771"/>
      <c r="R620" s="770"/>
      <c r="S620" s="771"/>
      <c r="T620" s="89"/>
      <c r="U620" s="74">
        <f t="shared" si="63"/>
        <v>0</v>
      </c>
      <c r="V620" s="471">
        <v>5</v>
      </c>
      <c r="W620" s="93">
        <f t="shared" si="64"/>
        <v>0</v>
      </c>
      <c r="X620" s="301"/>
      <c r="Y620" s="353"/>
      <c r="Z620" s="352"/>
      <c r="AB620" s="353"/>
      <c r="AC620" s="353"/>
      <c r="AD620" s="353"/>
      <c r="AE620" s="353"/>
      <c r="AF620" s="353"/>
      <c r="AG620" s="353"/>
      <c r="AH620" s="353"/>
      <c r="AI620" s="353"/>
      <c r="AJ620" s="353"/>
      <c r="AK620" s="353"/>
      <c r="AL620" s="353"/>
      <c r="AM620" s="353"/>
      <c r="AN620" s="353"/>
      <c r="AO620" s="353"/>
      <c r="AP620" s="353"/>
      <c r="AQ620" s="353"/>
      <c r="AR620" s="353"/>
      <c r="AS620" s="353"/>
      <c r="AT620" s="353"/>
    </row>
    <row r="621" spans="1:86" ht="45" customHeight="1" thickBot="1" x14ac:dyDescent="0.25">
      <c r="A621" s="485"/>
      <c r="B621" s="312" t="s">
        <v>1744</v>
      </c>
      <c r="C621" s="578" t="s">
        <v>1749</v>
      </c>
      <c r="D621" s="774"/>
      <c r="E621" s="775"/>
      <c r="F621" s="774"/>
      <c r="G621" s="775"/>
      <c r="H621" s="774"/>
      <c r="I621" s="775"/>
      <c r="J621" s="774"/>
      <c r="K621" s="775"/>
      <c r="L621" s="774"/>
      <c r="M621" s="775"/>
      <c r="N621" s="774"/>
      <c r="O621" s="775"/>
      <c r="P621" s="774"/>
      <c r="Q621" s="775"/>
      <c r="R621" s="774"/>
      <c r="S621" s="775"/>
      <c r="T621" s="579"/>
      <c r="U621" s="75">
        <f t="shared" ref="U621:U622" si="65">IF(OR(D621="s",F621="s",H621="s",J621="s",L621="s",N621="s",P621="s",R621="s"), 0, IF(OR(D621="a",F621="a",H621="a",J621="a",L621="a",N621="a",P621="a",R621="a"),V621,0))</f>
        <v>0</v>
      </c>
      <c r="V621" s="486">
        <v>5</v>
      </c>
      <c r="W621" s="93">
        <f t="shared" ref="W621:W622" si="66">COUNTIF(D621:S621,"a")+COUNTIF(D621:S621,"s")</f>
        <v>0</v>
      </c>
      <c r="X621" s="580"/>
      <c r="Y621" s="378"/>
      <c r="Z621" s="352"/>
    </row>
    <row r="622" spans="1:86" s="741" customFormat="1" ht="28.5" customHeight="1" thickBot="1" x14ac:dyDescent="0.25">
      <c r="A622" s="485" t="s">
        <v>15</v>
      </c>
      <c r="B622" s="312" t="s">
        <v>1820</v>
      </c>
      <c r="C622" s="567" t="s">
        <v>1844</v>
      </c>
      <c r="D622" s="1059"/>
      <c r="E622" s="1060"/>
      <c r="F622" s="1059"/>
      <c r="G622" s="1060"/>
      <c r="H622" s="1059"/>
      <c r="I622" s="1060"/>
      <c r="J622" s="1059"/>
      <c r="K622" s="1060"/>
      <c r="L622" s="1059"/>
      <c r="M622" s="1060"/>
      <c r="N622" s="1059"/>
      <c r="O622" s="1060"/>
      <c r="P622" s="1059"/>
      <c r="Q622" s="1060"/>
      <c r="R622" s="1059"/>
      <c r="S622" s="1060"/>
      <c r="T622" s="579"/>
      <c r="U622" s="114">
        <f t="shared" si="65"/>
        <v>0</v>
      </c>
      <c r="V622" s="474">
        <v>5</v>
      </c>
      <c r="W622" s="93">
        <f t="shared" si="66"/>
        <v>0</v>
      </c>
      <c r="X622" s="754"/>
      <c r="Y622" s="744"/>
      <c r="Z622" s="742"/>
      <c r="AA622" s="745"/>
    </row>
    <row r="623" spans="1:86" ht="21.6" customHeight="1" thickTop="1" thickBot="1" x14ac:dyDescent="0.25">
      <c r="A623" s="485" t="s">
        <v>1113</v>
      </c>
      <c r="B623" s="88"/>
      <c r="C623" s="191"/>
      <c r="D623" s="782" t="s">
        <v>229</v>
      </c>
      <c r="E623" s="783"/>
      <c r="F623" s="783"/>
      <c r="G623" s="783"/>
      <c r="H623" s="783"/>
      <c r="I623" s="783"/>
      <c r="J623" s="783"/>
      <c r="K623" s="783"/>
      <c r="L623" s="783"/>
      <c r="M623" s="783"/>
      <c r="N623" s="783"/>
      <c r="O623" s="783"/>
      <c r="P623" s="783"/>
      <c r="Q623" s="783"/>
      <c r="R623" s="783"/>
      <c r="S623" s="783"/>
      <c r="T623" s="784"/>
      <c r="U623" s="2">
        <f>SUM(U613:U622)</f>
        <v>0</v>
      </c>
      <c r="V623" s="472">
        <f>SUM(V613:V622)</f>
        <v>95</v>
      </c>
      <c r="X623" s="296"/>
      <c r="Y623" s="353"/>
      <c r="Z623" s="352"/>
      <c r="AB623" s="353"/>
      <c r="AC623" s="353"/>
      <c r="AD623" s="353"/>
      <c r="AE623" s="353"/>
      <c r="AF623" s="353"/>
      <c r="AG623" s="353"/>
      <c r="AH623" s="353"/>
      <c r="AI623" s="353"/>
      <c r="AJ623" s="353"/>
      <c r="AK623" s="353"/>
      <c r="AL623" s="353"/>
      <c r="AM623" s="353"/>
      <c r="AN623" s="353"/>
      <c r="AO623" s="353"/>
      <c r="AP623" s="353"/>
      <c r="AQ623" s="353"/>
      <c r="AR623" s="353"/>
      <c r="AS623" s="353"/>
      <c r="AT623" s="353"/>
    </row>
    <row r="624" spans="1:86" ht="21.6" customHeight="1" thickBot="1" x14ac:dyDescent="0.25">
      <c r="A624" s="464" t="s">
        <v>1113</v>
      </c>
      <c r="B624" s="125"/>
      <c r="C624" s="510"/>
      <c r="D624" s="785"/>
      <c r="E624" s="1024"/>
      <c r="F624" s="900">
        <v>60</v>
      </c>
      <c r="G624" s="792"/>
      <c r="H624" s="792"/>
      <c r="I624" s="792"/>
      <c r="J624" s="792"/>
      <c r="K624" s="792"/>
      <c r="L624" s="792"/>
      <c r="M624" s="792"/>
      <c r="N624" s="792"/>
      <c r="O624" s="792"/>
      <c r="P624" s="792"/>
      <c r="Q624" s="792"/>
      <c r="R624" s="792"/>
      <c r="S624" s="792"/>
      <c r="T624" s="792"/>
      <c r="U624" s="792"/>
      <c r="V624" s="793"/>
      <c r="Y624" s="353"/>
      <c r="Z624" s="352"/>
      <c r="AB624" s="353"/>
      <c r="AC624" s="353"/>
      <c r="AD624" s="353"/>
      <c r="AE624" s="353"/>
      <c r="AF624" s="353"/>
      <c r="AG624" s="353"/>
      <c r="AH624" s="353"/>
      <c r="AI624" s="353"/>
      <c r="AJ624" s="353"/>
      <c r="AK624" s="353"/>
      <c r="AL624" s="353"/>
      <c r="AM624" s="353"/>
      <c r="AN624" s="353"/>
      <c r="AO624" s="353"/>
      <c r="AP624" s="353"/>
      <c r="AQ624" s="353"/>
      <c r="AR624" s="353"/>
      <c r="AS624" s="353"/>
      <c r="AT624" s="353"/>
    </row>
    <row r="625" spans="1:86" customFormat="1" ht="33" customHeight="1" thickBot="1" x14ac:dyDescent="0.55000000000000004">
      <c r="A625" s="463"/>
      <c r="B625" s="346">
        <v>9000</v>
      </c>
      <c r="C625" s="761" t="s">
        <v>1765</v>
      </c>
      <c r="D625" s="874"/>
      <c r="E625" s="874"/>
      <c r="F625" s="874"/>
      <c r="G625" s="874"/>
      <c r="H625" s="874"/>
      <c r="I625" s="874"/>
      <c r="J625" s="874"/>
      <c r="K625" s="874"/>
      <c r="L625" s="874"/>
      <c r="M625" s="874"/>
      <c r="N625" s="874"/>
      <c r="O625" s="874"/>
      <c r="P625" s="874"/>
      <c r="Q625" s="874"/>
      <c r="R625" s="874"/>
      <c r="S625" s="874"/>
      <c r="T625" s="874"/>
      <c r="U625" s="874"/>
      <c r="V625" s="875"/>
      <c r="W625" s="68"/>
      <c r="X625" s="295"/>
      <c r="Y625" s="353"/>
      <c r="Z625" s="352"/>
      <c r="AA625" s="354"/>
      <c r="AB625" s="353"/>
      <c r="AC625" s="353"/>
      <c r="AD625" s="353"/>
      <c r="AE625" s="353"/>
      <c r="AF625" s="353"/>
      <c r="AG625" s="353"/>
      <c r="AH625" s="353"/>
      <c r="AI625" s="353"/>
      <c r="AJ625" s="353"/>
      <c r="AK625" s="353"/>
      <c r="AL625" s="353"/>
      <c r="AM625" s="353"/>
      <c r="AN625" s="353"/>
      <c r="AO625" s="353"/>
      <c r="AP625" s="353"/>
      <c r="AQ625" s="353"/>
      <c r="AR625" s="353"/>
      <c r="AS625" s="353"/>
      <c r="AT625" s="353"/>
      <c r="AU625" s="354"/>
      <c r="AV625" s="354"/>
      <c r="AW625" s="354"/>
      <c r="AX625" s="354"/>
      <c r="AY625" s="354"/>
      <c r="AZ625" s="354"/>
      <c r="BA625" s="354"/>
      <c r="BB625" s="354"/>
      <c r="BC625" s="354"/>
      <c r="BD625" s="354"/>
      <c r="BE625" s="354"/>
      <c r="BF625" s="354"/>
      <c r="BG625" s="354"/>
      <c r="BH625" s="354"/>
      <c r="BI625" s="354"/>
      <c r="BJ625" s="354"/>
      <c r="BK625" s="354"/>
      <c r="BL625" s="354"/>
      <c r="BM625" s="354"/>
      <c r="BN625" s="354"/>
      <c r="BO625" s="354"/>
      <c r="BP625" s="354"/>
      <c r="BQ625" s="354"/>
      <c r="BR625" s="354"/>
      <c r="BS625" s="354"/>
      <c r="BT625" s="354"/>
      <c r="BU625" s="354"/>
      <c r="BV625" s="354"/>
      <c r="BW625" s="354"/>
      <c r="BX625" s="354"/>
      <c r="BY625" s="354"/>
      <c r="BZ625" s="354"/>
      <c r="CA625" s="354"/>
      <c r="CB625" s="354"/>
      <c r="CC625" s="354"/>
      <c r="CD625" s="354"/>
      <c r="CE625" s="354"/>
      <c r="CF625" s="354"/>
      <c r="CG625" s="354"/>
      <c r="CH625" s="354"/>
    </row>
    <row r="626" spans="1:86" customFormat="1" ht="30" customHeight="1" thickBot="1" x14ac:dyDescent="0.55000000000000004">
      <c r="A626" s="485"/>
      <c r="B626" s="325" t="s">
        <v>1671</v>
      </c>
      <c r="C626" s="128" t="s">
        <v>1672</v>
      </c>
      <c r="D626" s="62"/>
      <c r="E626" s="65"/>
      <c r="F626" s="62"/>
      <c r="G626" s="66"/>
      <c r="H626" s="63"/>
      <c r="I626" s="65"/>
      <c r="J626" s="62"/>
      <c r="K626" s="66"/>
      <c r="L626" s="63"/>
      <c r="M626" s="65"/>
      <c r="N626" s="62"/>
      <c r="O626" s="66"/>
      <c r="P626" s="65"/>
      <c r="Q626" s="66"/>
      <c r="R626" s="62"/>
      <c r="S626" s="67"/>
      <c r="T626" s="64"/>
      <c r="U626" s="64"/>
      <c r="V626" s="64"/>
      <c r="W626" s="68"/>
      <c r="X626" s="295"/>
      <c r="Y626" s="30"/>
      <c r="Z626" s="352"/>
      <c r="AA626" s="30"/>
      <c r="AB626" s="30"/>
      <c r="AC626" s="30"/>
      <c r="AD626" s="30"/>
      <c r="AE626" s="30"/>
      <c r="AF626" s="30"/>
      <c r="AG626" s="30"/>
      <c r="AH626" s="30"/>
      <c r="AI626" s="30"/>
      <c r="AJ626" s="30"/>
      <c r="AK626" s="30"/>
      <c r="AL626" s="30"/>
      <c r="AM626" s="30"/>
      <c r="AN626" s="30"/>
      <c r="AO626" s="30"/>
      <c r="AP626" s="30"/>
      <c r="AQ626" s="30"/>
      <c r="AR626" s="30"/>
      <c r="AS626" s="30"/>
      <c r="AT626" s="30"/>
      <c r="AU626" s="354"/>
      <c r="AV626" s="354"/>
      <c r="AW626" s="354"/>
      <c r="AX626" s="354"/>
      <c r="AY626" s="354"/>
      <c r="AZ626" s="354"/>
      <c r="BA626" s="354"/>
      <c r="BB626" s="354"/>
      <c r="BC626" s="354"/>
      <c r="BD626" s="354"/>
      <c r="BE626" s="354"/>
      <c r="BF626" s="354"/>
      <c r="BG626" s="354"/>
      <c r="BH626" s="354"/>
      <c r="BI626" s="354"/>
      <c r="BJ626" s="354"/>
      <c r="BK626" s="354"/>
      <c r="BL626" s="354"/>
      <c r="BM626" s="354"/>
      <c r="BN626" s="354"/>
      <c r="BO626" s="354"/>
      <c r="BP626" s="354"/>
      <c r="BQ626" s="354"/>
      <c r="BR626" s="354"/>
      <c r="BS626" s="354"/>
      <c r="BT626" s="354"/>
      <c r="BU626" s="354"/>
      <c r="BV626" s="354"/>
      <c r="BW626" s="354"/>
      <c r="BX626" s="354"/>
      <c r="BY626" s="354"/>
      <c r="BZ626" s="354"/>
      <c r="CA626" s="354"/>
      <c r="CB626" s="354"/>
      <c r="CC626" s="354"/>
      <c r="CD626" s="354"/>
      <c r="CE626" s="354"/>
      <c r="CF626" s="354"/>
      <c r="CG626" s="354"/>
      <c r="CH626" s="354"/>
    </row>
    <row r="627" spans="1:86" customFormat="1" ht="27.95" customHeight="1" x14ac:dyDescent="0.2">
      <c r="A627" s="485"/>
      <c r="B627" s="312" t="s">
        <v>1663</v>
      </c>
      <c r="C627" s="140" t="s">
        <v>1673</v>
      </c>
      <c r="D627" s="794"/>
      <c r="E627" s="795"/>
      <c r="F627" s="794"/>
      <c r="G627" s="795"/>
      <c r="H627" s="794"/>
      <c r="I627" s="795"/>
      <c r="J627" s="794"/>
      <c r="K627" s="795"/>
      <c r="L627" s="794"/>
      <c r="M627" s="795"/>
      <c r="N627" s="794"/>
      <c r="O627" s="795"/>
      <c r="P627" s="794"/>
      <c r="Q627" s="795"/>
      <c r="R627" s="794"/>
      <c r="S627" s="795"/>
      <c r="T627" s="83"/>
      <c r="U627" s="77">
        <f t="shared" ref="U627:U634" si="67">IF(OR(D627="s",F627="s",H627="s",J627="s",L627="s",N627="s",P627="s",R627="s"), 0, IF(OR(D627="a",F627="a",H627="a",J627="a",L627="a",N627="a",P627="a",R627="a"),V627,0))</f>
        <v>0</v>
      </c>
      <c r="V627" s="473">
        <v>10</v>
      </c>
      <c r="W627" s="93">
        <f t="shared" ref="W627:W634" si="68">COUNTIF(D627:S627,"a")+COUNTIF(D627:S627,"s")</f>
        <v>0</v>
      </c>
      <c r="X627" s="301"/>
      <c r="Y627" s="30"/>
      <c r="Z627" s="352"/>
      <c r="AA627" s="30"/>
      <c r="AB627" s="30"/>
      <c r="AC627" s="30"/>
      <c r="AD627" s="30"/>
      <c r="AE627" s="30"/>
      <c r="AF627" s="30"/>
      <c r="AG627" s="30"/>
      <c r="AH627" s="30"/>
      <c r="AI627" s="30"/>
      <c r="AJ627" s="30"/>
      <c r="AK627" s="30"/>
      <c r="AL627" s="30"/>
      <c r="AM627" s="30"/>
      <c r="AN627" s="30"/>
      <c r="AO627" s="30"/>
      <c r="AP627" s="30"/>
      <c r="AQ627" s="30"/>
      <c r="AR627" s="30"/>
      <c r="AS627" s="30"/>
      <c r="AT627" s="30"/>
      <c r="AU627" s="354"/>
      <c r="AV627" s="354"/>
      <c r="AW627" s="354"/>
      <c r="AX627" s="354"/>
      <c r="AY627" s="354"/>
      <c r="AZ627" s="354"/>
      <c r="BA627" s="354"/>
      <c r="BB627" s="354"/>
      <c r="BC627" s="354"/>
      <c r="BD627" s="354"/>
      <c r="BE627" s="354"/>
      <c r="BF627" s="354"/>
      <c r="BG627" s="354"/>
      <c r="BH627" s="354"/>
      <c r="BI627" s="354"/>
      <c r="BJ627" s="354"/>
      <c r="BK627" s="354"/>
      <c r="BL627" s="354"/>
      <c r="BM627" s="354"/>
      <c r="BN627" s="354"/>
      <c r="BO627" s="354"/>
      <c r="BP627" s="354"/>
      <c r="BQ627" s="354"/>
      <c r="BR627" s="354"/>
      <c r="BS627" s="354"/>
      <c r="BT627" s="354"/>
      <c r="BU627" s="354"/>
      <c r="BV627" s="354"/>
      <c r="BW627" s="354"/>
      <c r="BX627" s="354"/>
      <c r="BY627" s="354"/>
      <c r="BZ627" s="354"/>
      <c r="CA627" s="354"/>
      <c r="CB627" s="354"/>
      <c r="CC627" s="354"/>
      <c r="CD627" s="354"/>
      <c r="CE627" s="354"/>
      <c r="CF627" s="354"/>
      <c r="CG627" s="354"/>
      <c r="CH627" s="354"/>
    </row>
    <row r="628" spans="1:86" customFormat="1" ht="45" customHeight="1" x14ac:dyDescent="0.2">
      <c r="A628" s="485"/>
      <c r="B628" s="312" t="s">
        <v>1664</v>
      </c>
      <c r="C628" s="134" t="s">
        <v>1763</v>
      </c>
      <c r="D628" s="787"/>
      <c r="E628" s="788"/>
      <c r="F628" s="787"/>
      <c r="G628" s="788"/>
      <c r="H628" s="787"/>
      <c r="I628" s="788"/>
      <c r="J628" s="787"/>
      <c r="K628" s="788"/>
      <c r="L628" s="787"/>
      <c r="M628" s="788"/>
      <c r="N628" s="787"/>
      <c r="O628" s="788"/>
      <c r="P628" s="787"/>
      <c r="Q628" s="788"/>
      <c r="R628" s="787"/>
      <c r="S628" s="788"/>
      <c r="T628" s="83"/>
      <c r="U628" s="78">
        <f t="shared" ref="U628" si="69">IF(OR(D628="s",F628="s",H628="s",J628="s",L628="s",N628="s",P628="s",R628="s"), 0, IF(OR(D628="a",F628="a",H628="a",J628="a",L628="a",N628="a",P628="a",R628="a"),V628,0))</f>
        <v>0</v>
      </c>
      <c r="V628" s="473">
        <v>10</v>
      </c>
      <c r="W628" s="93">
        <f t="shared" ref="W628" si="70">COUNTIF(D628:S628,"a")+COUNTIF(D628:S628,"s")</f>
        <v>0</v>
      </c>
      <c r="X628" s="301"/>
      <c r="Y628" s="30"/>
      <c r="Z628" s="352"/>
      <c r="AA628" s="30"/>
      <c r="AB628" s="30"/>
      <c r="AC628" s="30"/>
      <c r="AD628" s="30"/>
      <c r="AE628" s="30"/>
      <c r="AF628" s="30"/>
      <c r="AG628" s="30"/>
      <c r="AH628" s="30"/>
      <c r="AI628" s="30"/>
      <c r="AJ628" s="30"/>
      <c r="AK628" s="30"/>
      <c r="AL628" s="30"/>
      <c r="AM628" s="30"/>
      <c r="AN628" s="30"/>
      <c r="AO628" s="30"/>
      <c r="AP628" s="30"/>
      <c r="AQ628" s="30"/>
      <c r="AR628" s="30"/>
      <c r="AS628" s="30"/>
      <c r="AT628" s="30"/>
      <c r="AU628" s="354"/>
      <c r="AV628" s="354"/>
      <c r="AW628" s="354"/>
      <c r="AX628" s="354"/>
      <c r="AY628" s="354"/>
      <c r="AZ628" s="354"/>
      <c r="BA628" s="354"/>
      <c r="BB628" s="354"/>
      <c r="BC628" s="354"/>
      <c r="BD628" s="354"/>
      <c r="BE628" s="354"/>
      <c r="BF628" s="354"/>
      <c r="BG628" s="354"/>
      <c r="BH628" s="354"/>
      <c r="BI628" s="354"/>
      <c r="BJ628" s="354"/>
      <c r="BK628" s="354"/>
      <c r="BL628" s="354"/>
      <c r="BM628" s="354"/>
      <c r="BN628" s="354"/>
      <c r="BO628" s="354"/>
      <c r="BP628" s="354"/>
      <c r="BQ628" s="354"/>
      <c r="BR628" s="354"/>
      <c r="BS628" s="354"/>
      <c r="BT628" s="354"/>
      <c r="BU628" s="354"/>
      <c r="BV628" s="354"/>
      <c r="BW628" s="354"/>
      <c r="BX628" s="354"/>
      <c r="BY628" s="354"/>
      <c r="BZ628" s="354"/>
      <c r="CA628" s="354"/>
      <c r="CB628" s="354"/>
      <c r="CC628" s="354"/>
      <c r="CD628" s="354"/>
      <c r="CE628" s="354"/>
      <c r="CF628" s="354"/>
      <c r="CG628" s="354"/>
      <c r="CH628" s="354"/>
    </row>
    <row r="629" spans="1:86" customFormat="1" ht="27.95" customHeight="1" x14ac:dyDescent="0.2">
      <c r="A629" s="485"/>
      <c r="B629" s="312" t="s">
        <v>1665</v>
      </c>
      <c r="C629" s="140" t="s">
        <v>1674</v>
      </c>
      <c r="D629" s="770"/>
      <c r="E629" s="771"/>
      <c r="F629" s="770"/>
      <c r="G629" s="771"/>
      <c r="H629" s="770"/>
      <c r="I629" s="771"/>
      <c r="J629" s="770"/>
      <c r="K629" s="771"/>
      <c r="L629" s="770"/>
      <c r="M629" s="771"/>
      <c r="N629" s="770"/>
      <c r="O629" s="771"/>
      <c r="P629" s="770"/>
      <c r="Q629" s="771"/>
      <c r="R629" s="770"/>
      <c r="S629" s="771"/>
      <c r="T629" s="83"/>
      <c r="U629" s="74">
        <f t="shared" si="67"/>
        <v>0</v>
      </c>
      <c r="V629" s="473">
        <v>10</v>
      </c>
      <c r="W629" s="93">
        <f t="shared" si="68"/>
        <v>0</v>
      </c>
      <c r="X629" s="301"/>
      <c r="Y629" s="30"/>
      <c r="Z629" s="352"/>
      <c r="AA629" s="30"/>
      <c r="AB629" s="30"/>
      <c r="AC629" s="30"/>
      <c r="AD629" s="30"/>
      <c r="AE629" s="30"/>
      <c r="AF629" s="30"/>
      <c r="AG629" s="30"/>
      <c r="AH629" s="30"/>
      <c r="AI629" s="30"/>
      <c r="AJ629" s="30"/>
      <c r="AK629" s="30"/>
      <c r="AL629" s="30"/>
      <c r="AM629" s="30"/>
      <c r="AN629" s="30"/>
      <c r="AO629" s="30"/>
      <c r="AP629" s="30"/>
      <c r="AQ629" s="30"/>
      <c r="AR629" s="30"/>
      <c r="AS629" s="30"/>
      <c r="AT629" s="30"/>
      <c r="AU629" s="354"/>
      <c r="AV629" s="354"/>
      <c r="AW629" s="354"/>
      <c r="AX629" s="354"/>
      <c r="AY629" s="354"/>
      <c r="AZ629" s="354"/>
      <c r="BA629" s="354"/>
      <c r="BB629" s="354"/>
      <c r="BC629" s="354"/>
      <c r="BD629" s="354"/>
      <c r="BE629" s="354"/>
      <c r="BF629" s="354"/>
      <c r="BG629" s="354"/>
      <c r="BH629" s="354"/>
      <c r="BI629" s="354"/>
      <c r="BJ629" s="354"/>
      <c r="BK629" s="354"/>
      <c r="BL629" s="354"/>
      <c r="BM629" s="354"/>
      <c r="BN629" s="354"/>
      <c r="BO629" s="354"/>
      <c r="BP629" s="354"/>
      <c r="BQ629" s="354"/>
      <c r="BR629" s="354"/>
      <c r="BS629" s="354"/>
      <c r="BT629" s="354"/>
      <c r="BU629" s="354"/>
      <c r="BV629" s="354"/>
      <c r="BW629" s="354"/>
      <c r="BX629" s="354"/>
      <c r="BY629" s="354"/>
      <c r="BZ629" s="354"/>
      <c r="CA629" s="354"/>
      <c r="CB629" s="354"/>
      <c r="CC629" s="354"/>
      <c r="CD629" s="354"/>
      <c r="CE629" s="354"/>
      <c r="CF629" s="354"/>
      <c r="CG629" s="354"/>
      <c r="CH629" s="354"/>
    </row>
    <row r="630" spans="1:86" customFormat="1" ht="45" customHeight="1" x14ac:dyDescent="0.2">
      <c r="A630" s="485"/>
      <c r="B630" s="312" t="s">
        <v>1666</v>
      </c>
      <c r="C630" s="134" t="s">
        <v>1675</v>
      </c>
      <c r="D630" s="770"/>
      <c r="E630" s="771"/>
      <c r="F630" s="770"/>
      <c r="G630" s="771"/>
      <c r="H630" s="770"/>
      <c r="I630" s="771"/>
      <c r="J630" s="770"/>
      <c r="K630" s="771"/>
      <c r="L630" s="770"/>
      <c r="M630" s="771"/>
      <c r="N630" s="770"/>
      <c r="O630" s="771"/>
      <c r="P630" s="770"/>
      <c r="Q630" s="771"/>
      <c r="R630" s="770"/>
      <c r="S630" s="771"/>
      <c r="T630" s="83"/>
      <c r="U630" s="74">
        <f t="shared" si="67"/>
        <v>0</v>
      </c>
      <c r="V630" s="473">
        <v>10</v>
      </c>
      <c r="W630" s="93">
        <f t="shared" si="68"/>
        <v>0</v>
      </c>
      <c r="X630" s="301"/>
      <c r="Y630" s="30"/>
      <c r="Z630" s="352"/>
      <c r="AA630" s="30"/>
      <c r="AB630" s="30"/>
      <c r="AC630" s="30"/>
      <c r="AD630" s="30"/>
      <c r="AE630" s="30"/>
      <c r="AF630" s="30"/>
      <c r="AG630" s="30"/>
      <c r="AH630" s="30"/>
      <c r="AI630" s="30"/>
      <c r="AJ630" s="30"/>
      <c r="AK630" s="30"/>
      <c r="AL630" s="30"/>
      <c r="AM630" s="30"/>
      <c r="AN630" s="30"/>
      <c r="AO630" s="30"/>
      <c r="AP630" s="30"/>
      <c r="AQ630" s="30"/>
      <c r="AR630" s="30"/>
      <c r="AS630" s="30"/>
      <c r="AT630" s="30"/>
      <c r="AU630" s="354"/>
      <c r="AV630" s="354"/>
      <c r="AW630" s="354"/>
      <c r="AX630" s="354"/>
      <c r="AY630" s="354"/>
      <c r="AZ630" s="354"/>
      <c r="BA630" s="354"/>
      <c r="BB630" s="354"/>
      <c r="BC630" s="354"/>
      <c r="BD630" s="354"/>
      <c r="BE630" s="354"/>
      <c r="BF630" s="354"/>
      <c r="BG630" s="354"/>
      <c r="BH630" s="354"/>
      <c r="BI630" s="354"/>
      <c r="BJ630" s="354"/>
      <c r="BK630" s="354"/>
      <c r="BL630" s="354"/>
      <c r="BM630" s="354"/>
      <c r="BN630" s="354"/>
      <c r="BO630" s="354"/>
      <c r="BP630" s="354"/>
      <c r="BQ630" s="354"/>
      <c r="BR630" s="354"/>
      <c r="BS630" s="354"/>
      <c r="BT630" s="354"/>
      <c r="BU630" s="354"/>
      <c r="BV630" s="354"/>
      <c r="BW630" s="354"/>
      <c r="BX630" s="354"/>
      <c r="BY630" s="354"/>
      <c r="BZ630" s="354"/>
      <c r="CA630" s="354"/>
      <c r="CB630" s="354"/>
      <c r="CC630" s="354"/>
      <c r="CD630" s="354"/>
      <c r="CE630" s="354"/>
      <c r="CF630" s="354"/>
      <c r="CG630" s="354"/>
      <c r="CH630" s="354"/>
    </row>
    <row r="631" spans="1:86" customFormat="1" ht="27.95" customHeight="1" x14ac:dyDescent="0.2">
      <c r="A631" s="485"/>
      <c r="B631" s="312" t="s">
        <v>1667</v>
      </c>
      <c r="C631" s="140" t="s">
        <v>1676</v>
      </c>
      <c r="D631" s="770"/>
      <c r="E631" s="771"/>
      <c r="F631" s="770"/>
      <c r="G631" s="771"/>
      <c r="H631" s="770"/>
      <c r="I631" s="771"/>
      <c r="J631" s="770"/>
      <c r="K631" s="771"/>
      <c r="L631" s="770"/>
      <c r="M631" s="771"/>
      <c r="N631" s="770"/>
      <c r="O631" s="771"/>
      <c r="P631" s="770"/>
      <c r="Q631" s="771"/>
      <c r="R631" s="770"/>
      <c r="S631" s="771"/>
      <c r="T631" s="83"/>
      <c r="U631" s="74">
        <f t="shared" si="67"/>
        <v>0</v>
      </c>
      <c r="V631" s="473">
        <v>10</v>
      </c>
      <c r="W631" s="93">
        <f t="shared" si="68"/>
        <v>0</v>
      </c>
      <c r="X631" s="301"/>
      <c r="Y631" s="30"/>
      <c r="Z631" s="352"/>
      <c r="AA631" s="30"/>
      <c r="AB631" s="30"/>
      <c r="AC631" s="30"/>
      <c r="AD631" s="30"/>
      <c r="AE631" s="30"/>
      <c r="AF631" s="30"/>
      <c r="AG631" s="30"/>
      <c r="AH631" s="30"/>
      <c r="AI631" s="30"/>
      <c r="AJ631" s="30"/>
      <c r="AK631" s="30"/>
      <c r="AL631" s="30"/>
      <c r="AM631" s="30"/>
      <c r="AN631" s="30"/>
      <c r="AO631" s="30"/>
      <c r="AP631" s="30"/>
      <c r="AQ631" s="30"/>
      <c r="AR631" s="30"/>
      <c r="AS631" s="30"/>
      <c r="AT631" s="30"/>
      <c r="AU631" s="354"/>
      <c r="AV631" s="354"/>
      <c r="AW631" s="354"/>
      <c r="AX631" s="354"/>
      <c r="AY631" s="354"/>
      <c r="AZ631" s="354"/>
      <c r="BA631" s="354"/>
      <c r="BB631" s="354"/>
      <c r="BC631" s="354"/>
      <c r="BD631" s="354"/>
      <c r="BE631" s="354"/>
      <c r="BF631" s="354"/>
      <c r="BG631" s="354"/>
      <c r="BH631" s="354"/>
      <c r="BI631" s="354"/>
      <c r="BJ631" s="354"/>
      <c r="BK631" s="354"/>
      <c r="BL631" s="354"/>
      <c r="BM631" s="354"/>
      <c r="BN631" s="354"/>
      <c r="BO631" s="354"/>
      <c r="BP631" s="354"/>
      <c r="BQ631" s="354"/>
      <c r="BR631" s="354"/>
      <c r="BS631" s="354"/>
      <c r="BT631" s="354"/>
      <c r="BU631" s="354"/>
      <c r="BV631" s="354"/>
      <c r="BW631" s="354"/>
      <c r="BX631" s="354"/>
      <c r="BY631" s="354"/>
      <c r="BZ631" s="354"/>
      <c r="CA631" s="354"/>
      <c r="CB631" s="354"/>
      <c r="CC631" s="354"/>
      <c r="CD631" s="354"/>
      <c r="CE631" s="354"/>
      <c r="CF631" s="354"/>
      <c r="CG631" s="354"/>
      <c r="CH631" s="354"/>
    </row>
    <row r="632" spans="1:86" customFormat="1" ht="27.95" customHeight="1" x14ac:dyDescent="0.2">
      <c r="A632" s="485"/>
      <c r="B632" s="312" t="s">
        <v>1668</v>
      </c>
      <c r="C632" s="140" t="s">
        <v>1764</v>
      </c>
      <c r="D632" s="770"/>
      <c r="E632" s="771"/>
      <c r="F632" s="770"/>
      <c r="G632" s="771"/>
      <c r="H632" s="770"/>
      <c r="I632" s="771"/>
      <c r="J632" s="770"/>
      <c r="K632" s="771"/>
      <c r="L632" s="770"/>
      <c r="M632" s="771"/>
      <c r="N632" s="770"/>
      <c r="O632" s="771"/>
      <c r="P632" s="770"/>
      <c r="Q632" s="771"/>
      <c r="R632" s="770"/>
      <c r="S632" s="771"/>
      <c r="T632" s="83"/>
      <c r="U632" s="74">
        <f t="shared" ref="U632" si="71">IF(OR(D632="s",F632="s",H632="s",J632="s",L632="s",N632="s",P632="s",R632="s"), 0, IF(OR(D632="a",F632="a",H632="a",J632="a",L632="a",N632="a",P632="a",R632="a"),V632,0))</f>
        <v>0</v>
      </c>
      <c r="V632" s="473">
        <v>10</v>
      </c>
      <c r="W632" s="93">
        <f t="shared" ref="W632" si="72">COUNTIF(D632:S632,"a")+COUNTIF(D632:S632,"s")</f>
        <v>0</v>
      </c>
      <c r="X632" s="301"/>
      <c r="Y632" s="30"/>
      <c r="Z632" s="352"/>
      <c r="AA632" s="30"/>
      <c r="AB632" s="30"/>
      <c r="AC632" s="30"/>
      <c r="AD632" s="30"/>
      <c r="AE632" s="30"/>
      <c r="AF632" s="30"/>
      <c r="AG632" s="30"/>
      <c r="AH632" s="30"/>
      <c r="AI632" s="30"/>
      <c r="AJ632" s="30"/>
      <c r="AK632" s="30"/>
      <c r="AL632" s="30"/>
      <c r="AM632" s="30"/>
      <c r="AN632" s="30"/>
      <c r="AO632" s="30"/>
      <c r="AP632" s="30"/>
      <c r="AQ632" s="30"/>
      <c r="AR632" s="30"/>
      <c r="AS632" s="30"/>
      <c r="AT632" s="30"/>
      <c r="AU632" s="354"/>
      <c r="AV632" s="354"/>
      <c r="AW632" s="354"/>
      <c r="AX632" s="354"/>
      <c r="AY632" s="354"/>
      <c r="AZ632" s="354"/>
      <c r="BA632" s="354"/>
      <c r="BB632" s="354"/>
      <c r="BC632" s="354"/>
      <c r="BD632" s="354"/>
      <c r="BE632" s="354"/>
      <c r="BF632" s="354"/>
      <c r="BG632" s="354"/>
      <c r="BH632" s="354"/>
      <c r="BI632" s="354"/>
      <c r="BJ632" s="354"/>
      <c r="BK632" s="354"/>
      <c r="BL632" s="354"/>
      <c r="BM632" s="354"/>
      <c r="BN632" s="354"/>
      <c r="BO632" s="354"/>
      <c r="BP632" s="354"/>
      <c r="BQ632" s="354"/>
      <c r="BR632" s="354"/>
      <c r="BS632" s="354"/>
      <c r="BT632" s="354"/>
      <c r="BU632" s="354"/>
      <c r="BV632" s="354"/>
      <c r="BW632" s="354"/>
      <c r="BX632" s="354"/>
      <c r="BY632" s="354"/>
      <c r="BZ632" s="354"/>
      <c r="CA632" s="354"/>
      <c r="CB632" s="354"/>
      <c r="CC632" s="354"/>
      <c r="CD632" s="354"/>
      <c r="CE632" s="354"/>
      <c r="CF632" s="354"/>
      <c r="CG632" s="354"/>
      <c r="CH632" s="354"/>
    </row>
    <row r="633" spans="1:86" customFormat="1" ht="45" customHeight="1" x14ac:dyDescent="0.2">
      <c r="A633" s="485"/>
      <c r="B633" s="312" t="s">
        <v>1669</v>
      </c>
      <c r="C633" s="134" t="s">
        <v>1677</v>
      </c>
      <c r="D633" s="770"/>
      <c r="E633" s="771"/>
      <c r="F633" s="770"/>
      <c r="G633" s="771"/>
      <c r="H633" s="770"/>
      <c r="I633" s="771"/>
      <c r="J633" s="770"/>
      <c r="K633" s="771"/>
      <c r="L633" s="770"/>
      <c r="M633" s="771"/>
      <c r="N633" s="770"/>
      <c r="O633" s="771"/>
      <c r="P633" s="770"/>
      <c r="Q633" s="771"/>
      <c r="R633" s="770"/>
      <c r="S633" s="771"/>
      <c r="T633" s="83"/>
      <c r="U633" s="74">
        <f t="shared" si="67"/>
        <v>0</v>
      </c>
      <c r="V633" s="473">
        <v>10</v>
      </c>
      <c r="W633" s="93">
        <f t="shared" si="68"/>
        <v>0</v>
      </c>
      <c r="X633" s="301"/>
      <c r="Y633" s="30"/>
      <c r="Z633" s="352"/>
      <c r="AA633" s="30"/>
      <c r="AB633" s="30"/>
      <c r="AC633" s="30"/>
      <c r="AD633" s="30"/>
      <c r="AE633" s="30"/>
      <c r="AF633" s="30"/>
      <c r="AG633" s="30"/>
      <c r="AH633" s="30"/>
      <c r="AI633" s="30"/>
      <c r="AJ633" s="30"/>
      <c r="AK633" s="30"/>
      <c r="AL633" s="30"/>
      <c r="AM633" s="30"/>
      <c r="AN633" s="30"/>
      <c r="AO633" s="30"/>
      <c r="AP633" s="30"/>
      <c r="AQ633" s="30"/>
      <c r="AR633" s="30"/>
      <c r="AS633" s="30"/>
      <c r="AT633" s="30"/>
      <c r="AU633" s="354"/>
      <c r="AV633" s="354"/>
      <c r="AW633" s="354"/>
      <c r="AX633" s="354"/>
      <c r="AY633" s="354"/>
      <c r="AZ633" s="354"/>
      <c r="BA633" s="354"/>
      <c r="BB633" s="354"/>
      <c r="BC633" s="354"/>
      <c r="BD633" s="354"/>
      <c r="BE633" s="354"/>
      <c r="BF633" s="354"/>
      <c r="BG633" s="354"/>
      <c r="BH633" s="354"/>
      <c r="BI633" s="354"/>
      <c r="BJ633" s="354"/>
      <c r="BK633" s="354"/>
      <c r="BL633" s="354"/>
      <c r="BM633" s="354"/>
      <c r="BN633" s="354"/>
      <c r="BO633" s="354"/>
      <c r="BP633" s="354"/>
      <c r="BQ633" s="354"/>
      <c r="BR633" s="354"/>
      <c r="BS633" s="354"/>
      <c r="BT633" s="354"/>
      <c r="BU633" s="354"/>
      <c r="BV633" s="354"/>
      <c r="BW633" s="354"/>
      <c r="BX633" s="354"/>
      <c r="BY633" s="354"/>
      <c r="BZ633" s="354"/>
      <c r="CA633" s="354"/>
      <c r="CB633" s="354"/>
      <c r="CC633" s="354"/>
      <c r="CD633" s="354"/>
      <c r="CE633" s="354"/>
      <c r="CF633" s="354"/>
      <c r="CG633" s="354"/>
      <c r="CH633" s="354"/>
    </row>
    <row r="634" spans="1:86" customFormat="1" ht="27.95" customHeight="1" thickBot="1" x14ac:dyDescent="0.25">
      <c r="A634" s="485"/>
      <c r="B634" s="312" t="s">
        <v>1670</v>
      </c>
      <c r="C634" s="140" t="s">
        <v>1678</v>
      </c>
      <c r="D634" s="774"/>
      <c r="E634" s="775"/>
      <c r="F634" s="774"/>
      <c r="G634" s="775"/>
      <c r="H634" s="774"/>
      <c r="I634" s="775"/>
      <c r="J634" s="774"/>
      <c r="K634" s="775"/>
      <c r="L634" s="774"/>
      <c r="M634" s="775"/>
      <c r="N634" s="774"/>
      <c r="O634" s="775"/>
      <c r="P634" s="774"/>
      <c r="Q634" s="775"/>
      <c r="R634" s="774"/>
      <c r="S634" s="775"/>
      <c r="T634" s="83"/>
      <c r="U634" s="75">
        <f t="shared" si="67"/>
        <v>0</v>
      </c>
      <c r="V634" s="473">
        <v>10</v>
      </c>
      <c r="W634" s="93">
        <f t="shared" si="68"/>
        <v>0</v>
      </c>
      <c r="X634" s="301"/>
      <c r="Y634" s="30"/>
      <c r="Z634" s="352"/>
      <c r="AA634" s="30"/>
      <c r="AB634" s="30"/>
      <c r="AC634" s="30"/>
      <c r="AD634" s="30"/>
      <c r="AE634" s="30"/>
      <c r="AF634" s="30"/>
      <c r="AG634" s="30"/>
      <c r="AH634" s="30"/>
      <c r="AI634" s="30"/>
      <c r="AJ634" s="30"/>
      <c r="AK634" s="30"/>
      <c r="AL634" s="30"/>
      <c r="AM634" s="30"/>
      <c r="AN634" s="30"/>
      <c r="AO634" s="30"/>
      <c r="AP634" s="30"/>
      <c r="AQ634" s="30"/>
      <c r="AR634" s="30"/>
      <c r="AS634" s="30"/>
      <c r="AT634" s="30"/>
      <c r="AU634" s="354"/>
      <c r="AV634" s="354"/>
      <c r="AW634" s="354"/>
      <c r="AX634" s="354"/>
      <c r="AY634" s="354"/>
      <c r="AZ634" s="354"/>
      <c r="BA634" s="354"/>
      <c r="BB634" s="354"/>
      <c r="BC634" s="354"/>
      <c r="BD634" s="354"/>
      <c r="BE634" s="354"/>
      <c r="BF634" s="354"/>
      <c r="BG634" s="354"/>
      <c r="BH634" s="354"/>
      <c r="BI634" s="354"/>
      <c r="BJ634" s="354"/>
      <c r="BK634" s="354"/>
      <c r="BL634" s="354"/>
      <c r="BM634" s="354"/>
      <c r="BN634" s="354"/>
      <c r="BO634" s="354"/>
      <c r="BP634" s="354"/>
      <c r="BQ634" s="354"/>
      <c r="BR634" s="354"/>
      <c r="BS634" s="354"/>
      <c r="BT634" s="354"/>
      <c r="BU634" s="354"/>
      <c r="BV634" s="354"/>
      <c r="BW634" s="354"/>
      <c r="BX634" s="354"/>
      <c r="BY634" s="354"/>
      <c r="BZ634" s="354"/>
      <c r="CA634" s="354"/>
      <c r="CB634" s="354"/>
      <c r="CC634" s="354"/>
      <c r="CD634" s="354"/>
      <c r="CE634" s="354"/>
      <c r="CF634" s="354"/>
      <c r="CG634" s="354"/>
      <c r="CH634" s="354"/>
    </row>
    <row r="635" spans="1:86" ht="21" customHeight="1" thickTop="1" thickBot="1" x14ac:dyDescent="0.25">
      <c r="A635" s="485"/>
      <c r="B635" s="86"/>
      <c r="C635" s="196"/>
      <c r="D635" s="782" t="s">
        <v>229</v>
      </c>
      <c r="E635" s="783"/>
      <c r="F635" s="783"/>
      <c r="G635" s="783"/>
      <c r="H635" s="783"/>
      <c r="I635" s="783"/>
      <c r="J635" s="783"/>
      <c r="K635" s="783"/>
      <c r="L635" s="783"/>
      <c r="M635" s="783"/>
      <c r="N635" s="783"/>
      <c r="O635" s="783"/>
      <c r="P635" s="783"/>
      <c r="Q635" s="783"/>
      <c r="R635" s="783"/>
      <c r="S635" s="783"/>
      <c r="T635" s="784"/>
      <c r="U635" s="2">
        <f>SUM(U627:U634)</f>
        <v>0</v>
      </c>
      <c r="V635" s="472">
        <f>SUM(V627:V634)</f>
        <v>80</v>
      </c>
      <c r="X635" s="296"/>
      <c r="Z635" s="352"/>
    </row>
    <row r="636" spans="1:86" ht="21" customHeight="1" thickBot="1" x14ac:dyDescent="0.25">
      <c r="A636" s="464"/>
      <c r="B636" s="194"/>
      <c r="C636" s="195"/>
      <c r="D636" s="785"/>
      <c r="E636" s="1024"/>
      <c r="F636" s="855">
        <v>0</v>
      </c>
      <c r="G636" s="856"/>
      <c r="H636" s="856"/>
      <c r="I636" s="856"/>
      <c r="J636" s="856"/>
      <c r="K636" s="856"/>
      <c r="L636" s="856"/>
      <c r="M636" s="856"/>
      <c r="N636" s="856"/>
      <c r="O636" s="856"/>
      <c r="P636" s="856"/>
      <c r="Q636" s="856"/>
      <c r="R636" s="856"/>
      <c r="S636" s="856"/>
      <c r="T636" s="856"/>
      <c r="U636" s="856"/>
      <c r="V636" s="857"/>
      <c r="Z636" s="352"/>
    </row>
    <row r="637" spans="1:86" ht="21" customHeight="1" x14ac:dyDescent="0.2">
      <c r="A637" s="359"/>
      <c r="B637" s="30"/>
      <c r="C637" s="360"/>
      <c r="D637" s="30"/>
      <c r="E637" s="30"/>
      <c r="F637" s="30"/>
      <c r="G637" s="30"/>
      <c r="H637" s="30"/>
      <c r="I637" s="30"/>
      <c r="J637" s="30"/>
      <c r="K637" s="30"/>
      <c r="L637" s="30"/>
      <c r="M637" s="30"/>
      <c r="N637" s="30"/>
      <c r="O637" s="30"/>
      <c r="P637" s="30"/>
      <c r="Q637" s="30"/>
      <c r="R637" s="30"/>
      <c r="S637" s="30"/>
      <c r="T637" s="30"/>
      <c r="U637" s="30"/>
      <c r="V637" s="30"/>
      <c r="W637" s="30"/>
      <c r="X637" s="30"/>
      <c r="Z637" s="361"/>
      <c r="AA637" s="353"/>
    </row>
    <row r="638" spans="1:86" ht="27.75" x14ac:dyDescent="0.2">
      <c r="A638" s="441" t="s">
        <v>425</v>
      </c>
      <c r="B638" s="441"/>
      <c r="C638" s="442"/>
      <c r="D638" s="443"/>
      <c r="E638" s="443"/>
      <c r="F638" s="443"/>
      <c r="G638" s="443"/>
      <c r="H638" s="443"/>
      <c r="I638" s="443"/>
      <c r="J638" s="443"/>
      <c r="K638" s="443"/>
      <c r="L638" s="443"/>
      <c r="M638" s="443"/>
      <c r="N638" s="443"/>
      <c r="O638" s="443"/>
      <c r="P638" s="443"/>
      <c r="Q638" s="443"/>
      <c r="R638" s="443"/>
      <c r="S638" s="443"/>
      <c r="T638" s="443"/>
      <c r="U638" s="443"/>
      <c r="V638" s="443"/>
      <c r="W638" s="443"/>
      <c r="X638" s="443"/>
      <c r="Z638" s="361"/>
      <c r="AA638" s="353"/>
    </row>
    <row r="639" spans="1:86" ht="20.25" x14ac:dyDescent="0.2">
      <c r="A639" s="359"/>
      <c r="B639" s="30"/>
      <c r="C639" s="370"/>
      <c r="D639" s="30"/>
      <c r="E639" s="30"/>
      <c r="F639" s="30"/>
      <c r="G639" s="30"/>
      <c r="H639" s="30"/>
      <c r="I639" s="30"/>
      <c r="J639" s="30"/>
      <c r="K639" s="30"/>
      <c r="L639" s="30"/>
      <c r="M639" s="30"/>
      <c r="N639" s="30"/>
      <c r="O639" s="30"/>
      <c r="P639" s="30"/>
      <c r="Q639" s="30"/>
      <c r="R639" s="30"/>
      <c r="S639" s="30"/>
      <c r="T639" s="30"/>
      <c r="U639" s="30"/>
      <c r="V639" s="30"/>
      <c r="W639" s="30"/>
      <c r="X639" s="354"/>
    </row>
    <row r="640" spans="1:86" ht="20.25" x14ac:dyDescent="0.25">
      <c r="A640" s="359"/>
      <c r="B640" s="30"/>
      <c r="C640" s="370"/>
      <c r="D640" s="30"/>
      <c r="E640" s="30"/>
      <c r="F640" s="30"/>
      <c r="G640" s="30"/>
      <c r="H640" s="30"/>
      <c r="I640" s="30"/>
      <c r="J640" s="30"/>
      <c r="K640" s="30"/>
      <c r="L640" s="30"/>
      <c r="M640" s="30"/>
      <c r="N640" s="30"/>
      <c r="O640" s="30"/>
      <c r="P640" s="30"/>
      <c r="Q640" s="30"/>
      <c r="R640" s="30"/>
      <c r="S640" s="30"/>
      <c r="T640" s="30"/>
      <c r="U640" s="30"/>
      <c r="V640" s="30"/>
      <c r="W640" s="30"/>
      <c r="X640" s="362"/>
    </row>
    <row r="641" spans="1:24" ht="20.25" x14ac:dyDescent="0.25">
      <c r="A641" s="359"/>
      <c r="B641" s="30"/>
      <c r="C641" s="370"/>
      <c r="D641" s="30"/>
      <c r="E641" s="30"/>
      <c r="F641" s="30"/>
      <c r="G641" s="30"/>
      <c r="H641" s="30"/>
      <c r="I641" s="30"/>
      <c r="J641" s="30"/>
      <c r="K641" s="30"/>
      <c r="L641" s="30"/>
      <c r="M641" s="30"/>
      <c r="N641" s="30"/>
      <c r="O641" s="30"/>
      <c r="P641" s="30"/>
      <c r="Q641" s="30"/>
      <c r="R641" s="30"/>
      <c r="S641" s="30"/>
      <c r="T641" s="30"/>
      <c r="U641" s="30"/>
      <c r="V641" s="30"/>
      <c r="W641" s="30"/>
      <c r="X641" s="362"/>
    </row>
    <row r="642" spans="1:24" ht="18" x14ac:dyDescent="0.25">
      <c r="A642" s="359"/>
      <c r="B642" s="30"/>
      <c r="C642" s="360"/>
      <c r="D642" s="30"/>
      <c r="E642" s="30"/>
      <c r="F642" s="30"/>
      <c r="G642" s="30"/>
      <c r="H642" s="30"/>
      <c r="I642" s="30"/>
      <c r="J642" s="30"/>
      <c r="K642" s="30"/>
      <c r="L642" s="30"/>
      <c r="M642" s="30"/>
      <c r="N642" s="30"/>
      <c r="O642" s="30"/>
      <c r="P642" s="30"/>
      <c r="Q642" s="30"/>
      <c r="R642" s="30"/>
      <c r="S642" s="30"/>
      <c r="T642" s="30"/>
      <c r="U642" s="30"/>
      <c r="V642" s="30"/>
      <c r="W642" s="30"/>
      <c r="X642" s="362"/>
    </row>
    <row r="643" spans="1:24" ht="12.75" x14ac:dyDescent="0.2">
      <c r="A643" s="359"/>
      <c r="B643" s="30"/>
      <c r="C643" s="360"/>
      <c r="D643" s="30"/>
      <c r="E643" s="30"/>
      <c r="F643" s="30"/>
      <c r="G643" s="30"/>
      <c r="H643" s="30"/>
      <c r="I643" s="30"/>
      <c r="J643" s="30"/>
      <c r="K643" s="30"/>
      <c r="L643" s="30"/>
      <c r="M643" s="30"/>
      <c r="N643" s="30"/>
      <c r="O643" s="30"/>
      <c r="P643" s="30"/>
      <c r="Q643" s="30"/>
      <c r="R643" s="30"/>
      <c r="S643" s="30"/>
      <c r="T643" s="30"/>
      <c r="U643" s="30"/>
      <c r="V643" s="30"/>
      <c r="W643" s="30"/>
      <c r="X643" s="30"/>
    </row>
    <row r="644" spans="1:24" ht="12.75" x14ac:dyDescent="0.2">
      <c r="A644" s="359"/>
      <c r="B644" s="30"/>
      <c r="C644" s="360"/>
      <c r="D644" s="30"/>
      <c r="E644" s="30"/>
      <c r="F644" s="30"/>
      <c r="G644" s="30"/>
      <c r="H644" s="30"/>
      <c r="I644" s="30"/>
      <c r="J644" s="30"/>
      <c r="K644" s="30"/>
      <c r="L644" s="30"/>
      <c r="M644" s="30"/>
      <c r="N644" s="30"/>
      <c r="O644" s="30"/>
      <c r="P644" s="30"/>
      <c r="Q644" s="30"/>
      <c r="R644" s="30"/>
      <c r="S644" s="30"/>
      <c r="T644" s="30"/>
      <c r="U644" s="30"/>
      <c r="V644" s="30"/>
      <c r="W644" s="30"/>
      <c r="X644" s="30"/>
    </row>
    <row r="645" spans="1:24" ht="12.75" x14ac:dyDescent="0.2">
      <c r="A645" s="359"/>
      <c r="B645" s="30"/>
      <c r="C645" s="360"/>
      <c r="D645" s="30"/>
      <c r="E645" s="30"/>
      <c r="F645" s="30"/>
      <c r="G645" s="30"/>
      <c r="H645" s="30"/>
      <c r="I645" s="30"/>
      <c r="J645" s="30"/>
      <c r="K645" s="30"/>
      <c r="L645" s="30"/>
      <c r="M645" s="30"/>
      <c r="N645" s="30"/>
      <c r="O645" s="30"/>
      <c r="P645" s="30"/>
      <c r="Q645" s="30"/>
      <c r="R645" s="30"/>
      <c r="S645" s="30"/>
      <c r="T645" s="30"/>
      <c r="U645" s="30"/>
      <c r="V645" s="30"/>
      <c r="W645" s="30"/>
      <c r="X645" s="30"/>
    </row>
    <row r="646" spans="1:24" ht="12.75" x14ac:dyDescent="0.2">
      <c r="A646" s="359"/>
      <c r="B646" s="30"/>
      <c r="C646" s="360"/>
      <c r="D646" s="30"/>
      <c r="E646" s="30"/>
      <c r="F646" s="30"/>
      <c r="G646" s="30"/>
      <c r="H646" s="30"/>
      <c r="I646" s="30"/>
      <c r="J646" s="30"/>
      <c r="K646" s="30"/>
      <c r="L646" s="30"/>
      <c r="M646" s="30"/>
      <c r="N646" s="30"/>
      <c r="O646" s="30"/>
      <c r="P646" s="30"/>
      <c r="Q646" s="30"/>
      <c r="R646" s="30"/>
      <c r="S646" s="30"/>
      <c r="T646" s="30"/>
      <c r="U646" s="30"/>
      <c r="V646" s="30"/>
      <c r="W646" s="30"/>
      <c r="X646" s="30"/>
    </row>
    <row r="647" spans="1:24" ht="12.75" x14ac:dyDescent="0.2">
      <c r="A647" s="359"/>
      <c r="B647" s="30"/>
      <c r="C647" s="360"/>
      <c r="D647" s="30"/>
      <c r="E647" s="30"/>
      <c r="F647" s="30"/>
      <c r="G647" s="30"/>
      <c r="H647" s="30"/>
      <c r="I647" s="30"/>
      <c r="J647" s="30"/>
      <c r="K647" s="30"/>
      <c r="L647" s="30"/>
      <c r="M647" s="30"/>
      <c r="N647" s="30"/>
      <c r="O647" s="30"/>
      <c r="P647" s="30"/>
      <c r="Q647" s="30"/>
      <c r="R647" s="30"/>
      <c r="S647" s="30"/>
      <c r="T647" s="30"/>
      <c r="U647" s="30"/>
      <c r="V647" s="30"/>
      <c r="W647" s="30"/>
      <c r="X647" s="30"/>
    </row>
    <row r="648" spans="1:24" ht="12.75" x14ac:dyDescent="0.2">
      <c r="A648" s="359"/>
      <c r="B648" s="30"/>
      <c r="C648" s="360"/>
      <c r="D648" s="30"/>
      <c r="E648" s="30"/>
      <c r="F648" s="30"/>
      <c r="G648" s="30"/>
      <c r="H648" s="30"/>
      <c r="I648" s="30"/>
      <c r="J648" s="30"/>
      <c r="K648" s="30"/>
      <c r="L648" s="30"/>
      <c r="M648" s="30"/>
      <c r="N648" s="30"/>
      <c r="O648" s="30"/>
      <c r="P648" s="30"/>
      <c r="Q648" s="30"/>
      <c r="R648" s="30"/>
      <c r="S648" s="30"/>
      <c r="T648" s="30"/>
      <c r="U648" s="30"/>
      <c r="V648" s="30"/>
      <c r="W648" s="30"/>
      <c r="X648" s="30"/>
    </row>
    <row r="649" spans="1:24" ht="12.75" x14ac:dyDescent="0.2">
      <c r="A649" s="359"/>
      <c r="B649" s="30"/>
      <c r="C649" s="360"/>
      <c r="D649" s="30"/>
      <c r="E649" s="30"/>
      <c r="F649" s="30"/>
      <c r="G649" s="30"/>
      <c r="H649" s="30"/>
      <c r="I649" s="30"/>
      <c r="J649" s="30"/>
      <c r="K649" s="30"/>
      <c r="L649" s="30"/>
      <c r="M649" s="30"/>
      <c r="N649" s="30"/>
      <c r="O649" s="30"/>
      <c r="P649" s="30"/>
      <c r="Q649" s="30"/>
      <c r="R649" s="30"/>
      <c r="S649" s="30"/>
      <c r="T649" s="30"/>
      <c r="U649" s="30"/>
      <c r="V649" s="30"/>
      <c r="W649" s="30"/>
      <c r="X649" s="354"/>
    </row>
    <row r="650" spans="1:24" ht="18" x14ac:dyDescent="0.25">
      <c r="A650" s="359"/>
      <c r="B650" s="30"/>
      <c r="C650" s="360"/>
      <c r="D650" s="30"/>
      <c r="E650" s="30"/>
      <c r="F650" s="30"/>
      <c r="G650" s="30"/>
      <c r="H650" s="30"/>
      <c r="I650" s="30"/>
      <c r="J650" s="30"/>
      <c r="K650" s="30"/>
      <c r="L650" s="30"/>
      <c r="M650" s="30"/>
      <c r="N650" s="30"/>
      <c r="O650" s="30"/>
      <c r="P650" s="30"/>
      <c r="Q650" s="30"/>
      <c r="R650" s="30"/>
      <c r="S650" s="30"/>
      <c r="T650" s="30"/>
      <c r="U650" s="30"/>
      <c r="V650" s="30"/>
      <c r="W650" s="30"/>
      <c r="X650" s="362"/>
    </row>
    <row r="651" spans="1:24" ht="18" x14ac:dyDescent="0.25">
      <c r="A651" s="359"/>
      <c r="B651" s="30"/>
      <c r="C651" s="360"/>
      <c r="D651" s="30"/>
      <c r="E651" s="30"/>
      <c r="F651" s="30"/>
      <c r="G651" s="30"/>
      <c r="H651" s="30"/>
      <c r="I651" s="30"/>
      <c r="J651" s="30"/>
      <c r="K651" s="30"/>
      <c r="L651" s="30"/>
      <c r="M651" s="30"/>
      <c r="N651" s="30"/>
      <c r="O651" s="30"/>
      <c r="P651" s="30"/>
      <c r="Q651" s="30"/>
      <c r="R651" s="30"/>
      <c r="S651" s="30"/>
      <c r="T651" s="30"/>
      <c r="U651" s="30"/>
      <c r="V651" s="30"/>
      <c r="W651" s="30"/>
      <c r="X651" s="362"/>
    </row>
    <row r="652" spans="1:24" ht="18" x14ac:dyDescent="0.25">
      <c r="A652" s="359"/>
      <c r="B652" s="30"/>
      <c r="C652" s="360"/>
      <c r="D652" s="30"/>
      <c r="E652" s="30"/>
      <c r="F652" s="30"/>
      <c r="G652" s="30"/>
      <c r="H652" s="30"/>
      <c r="I652" s="30"/>
      <c r="J652" s="30"/>
      <c r="K652" s="30"/>
      <c r="L652" s="30"/>
      <c r="M652" s="30"/>
      <c r="N652" s="30"/>
      <c r="O652" s="30"/>
      <c r="P652" s="30"/>
      <c r="Q652" s="30"/>
      <c r="R652" s="30"/>
      <c r="S652" s="30"/>
      <c r="T652" s="30"/>
      <c r="U652" s="30"/>
      <c r="V652" s="30"/>
      <c r="W652" s="30"/>
      <c r="X652" s="362"/>
    </row>
    <row r="653" spans="1:24" ht="18" x14ac:dyDescent="0.25">
      <c r="A653" s="359"/>
      <c r="B653" s="30"/>
      <c r="C653" s="360"/>
      <c r="D653" s="30"/>
      <c r="E653" s="30"/>
      <c r="F653" s="30"/>
      <c r="G653" s="30"/>
      <c r="H653" s="30"/>
      <c r="I653" s="30"/>
      <c r="J653" s="30"/>
      <c r="K653" s="30"/>
      <c r="L653" s="30"/>
      <c r="M653" s="30"/>
      <c r="N653" s="30"/>
      <c r="O653" s="30"/>
      <c r="P653" s="30"/>
      <c r="Q653" s="30"/>
      <c r="R653" s="30"/>
      <c r="S653" s="30"/>
      <c r="T653" s="30"/>
      <c r="U653" s="30"/>
      <c r="V653" s="30"/>
      <c r="W653" s="30"/>
      <c r="X653" s="362"/>
    </row>
    <row r="654" spans="1:24" ht="18" x14ac:dyDescent="0.25">
      <c r="A654" s="359"/>
      <c r="B654" s="30"/>
      <c r="C654" s="360"/>
      <c r="D654" s="30"/>
      <c r="E654" s="30"/>
      <c r="F654" s="30"/>
      <c r="G654" s="30"/>
      <c r="H654" s="30"/>
      <c r="I654" s="30"/>
      <c r="J654" s="30"/>
      <c r="K654" s="30"/>
      <c r="L654" s="30"/>
      <c r="M654" s="30"/>
      <c r="N654" s="30"/>
      <c r="O654" s="30"/>
      <c r="P654" s="30"/>
      <c r="Q654" s="30"/>
      <c r="R654" s="30"/>
      <c r="S654" s="30"/>
      <c r="T654" s="30"/>
      <c r="U654" s="30"/>
      <c r="V654" s="30"/>
      <c r="W654" s="30"/>
      <c r="X654" s="362"/>
    </row>
    <row r="655" spans="1:24" ht="18" x14ac:dyDescent="0.25">
      <c r="A655" s="359"/>
      <c r="B655" s="30"/>
      <c r="C655" s="360"/>
      <c r="D655" s="30"/>
      <c r="E655" s="30"/>
      <c r="F655" s="30"/>
      <c r="G655" s="30"/>
      <c r="H655" s="30"/>
      <c r="I655" s="30"/>
      <c r="J655" s="30"/>
      <c r="K655" s="30"/>
      <c r="L655" s="30"/>
      <c r="M655" s="30"/>
      <c r="N655" s="30"/>
      <c r="O655" s="30"/>
      <c r="P655" s="30"/>
      <c r="Q655" s="30"/>
      <c r="R655" s="30"/>
      <c r="S655" s="30"/>
      <c r="T655" s="30"/>
      <c r="U655" s="30"/>
      <c r="V655" s="30"/>
      <c r="W655" s="30"/>
      <c r="X655" s="362"/>
    </row>
    <row r="656" spans="1:24" ht="12.75" x14ac:dyDescent="0.2">
      <c r="A656" s="359"/>
      <c r="B656" s="30"/>
      <c r="C656" s="360"/>
      <c r="D656" s="30"/>
      <c r="E656" s="30"/>
      <c r="F656" s="30"/>
      <c r="G656" s="30"/>
      <c r="H656" s="30"/>
      <c r="I656" s="30"/>
      <c r="J656" s="30"/>
      <c r="K656" s="30"/>
      <c r="L656" s="30"/>
      <c r="M656" s="30"/>
      <c r="N656" s="30"/>
      <c r="O656" s="30"/>
      <c r="P656" s="30"/>
      <c r="Q656" s="30"/>
      <c r="R656" s="30"/>
      <c r="S656" s="30"/>
      <c r="T656" s="30"/>
      <c r="U656" s="30"/>
      <c r="V656" s="30"/>
      <c r="W656" s="30"/>
      <c r="X656" s="30"/>
    </row>
    <row r="657" spans="1:24" ht="12.75" x14ac:dyDescent="0.2">
      <c r="A657" s="359"/>
      <c r="B657" s="30"/>
      <c r="C657" s="360"/>
      <c r="D657" s="30"/>
      <c r="E657" s="30"/>
      <c r="F657" s="30"/>
      <c r="G657" s="30"/>
      <c r="H657" s="30"/>
      <c r="I657" s="30"/>
      <c r="J657" s="30"/>
      <c r="K657" s="30"/>
      <c r="L657" s="30"/>
      <c r="M657" s="30"/>
      <c r="N657" s="30"/>
      <c r="O657" s="30"/>
      <c r="P657" s="30"/>
      <c r="Q657" s="30"/>
      <c r="R657" s="30"/>
      <c r="S657" s="30"/>
      <c r="T657" s="30"/>
      <c r="U657" s="30"/>
      <c r="V657" s="30"/>
      <c r="W657" s="30"/>
      <c r="X657" s="30"/>
    </row>
    <row r="658" spans="1:24" ht="12.75" x14ac:dyDescent="0.2">
      <c r="A658" s="359"/>
      <c r="B658" s="30"/>
      <c r="C658" s="360"/>
      <c r="D658" s="30"/>
      <c r="E658" s="30"/>
      <c r="F658" s="30"/>
      <c r="G658" s="30"/>
      <c r="H658" s="30"/>
      <c r="I658" s="30"/>
      <c r="J658" s="30"/>
      <c r="K658" s="30"/>
      <c r="L658" s="30"/>
      <c r="M658" s="30"/>
      <c r="N658" s="30"/>
      <c r="O658" s="30"/>
      <c r="P658" s="30"/>
      <c r="Q658" s="30"/>
      <c r="R658" s="30"/>
      <c r="S658" s="30"/>
      <c r="T658" s="30"/>
      <c r="U658" s="30"/>
      <c r="V658" s="30"/>
      <c r="W658" s="30"/>
      <c r="X658" s="30"/>
    </row>
    <row r="659" spans="1:24" ht="12.75" x14ac:dyDescent="0.2">
      <c r="A659" s="359"/>
      <c r="B659" s="30"/>
      <c r="C659" s="360"/>
      <c r="D659" s="30"/>
      <c r="E659" s="30"/>
      <c r="F659" s="30"/>
      <c r="G659" s="30"/>
      <c r="H659" s="30"/>
      <c r="I659" s="30"/>
      <c r="J659" s="30"/>
      <c r="K659" s="30"/>
      <c r="L659" s="30"/>
      <c r="M659" s="30"/>
      <c r="N659" s="30"/>
      <c r="O659" s="30"/>
      <c r="P659" s="30"/>
      <c r="Q659" s="30"/>
      <c r="R659" s="30"/>
      <c r="S659" s="30"/>
      <c r="T659" s="30"/>
      <c r="U659" s="30"/>
      <c r="V659" s="30"/>
      <c r="W659" s="30"/>
      <c r="X659" s="30"/>
    </row>
    <row r="660" spans="1:24" ht="12.75" x14ac:dyDescent="0.2">
      <c r="A660" s="359"/>
      <c r="B660" s="30"/>
      <c r="C660" s="360"/>
      <c r="D660" s="30"/>
      <c r="E660" s="30"/>
      <c r="F660" s="30"/>
      <c r="G660" s="30"/>
      <c r="H660" s="30"/>
      <c r="I660" s="30"/>
      <c r="J660" s="30"/>
      <c r="K660" s="30"/>
      <c r="L660" s="30"/>
      <c r="M660" s="30"/>
      <c r="N660" s="30"/>
      <c r="O660" s="30"/>
      <c r="P660" s="30"/>
      <c r="Q660" s="30"/>
      <c r="R660" s="30"/>
      <c r="S660" s="30"/>
      <c r="T660" s="30"/>
      <c r="U660" s="30"/>
      <c r="V660" s="30"/>
      <c r="W660" s="30"/>
      <c r="X660" s="30"/>
    </row>
    <row r="661" spans="1:24" ht="12.75" x14ac:dyDescent="0.2">
      <c r="A661" s="359"/>
      <c r="B661" s="30"/>
      <c r="C661" s="360"/>
      <c r="D661" s="30"/>
      <c r="E661" s="30"/>
      <c r="F661" s="30"/>
      <c r="G661" s="30"/>
      <c r="H661" s="30"/>
      <c r="I661" s="30"/>
      <c r="J661" s="30"/>
      <c r="K661" s="30"/>
      <c r="L661" s="30"/>
      <c r="M661" s="30"/>
      <c r="N661" s="30"/>
      <c r="O661" s="30"/>
      <c r="P661" s="30"/>
      <c r="Q661" s="30"/>
      <c r="R661" s="30"/>
      <c r="S661" s="30"/>
      <c r="T661" s="30"/>
      <c r="U661" s="30"/>
      <c r="V661" s="30"/>
      <c r="W661" s="30"/>
      <c r="X661" s="30"/>
    </row>
    <row r="662" spans="1:24" ht="12.75" x14ac:dyDescent="0.2">
      <c r="A662" s="359"/>
      <c r="B662" s="30"/>
      <c r="C662" s="360"/>
      <c r="D662" s="30"/>
      <c r="E662" s="30"/>
      <c r="F662" s="30"/>
      <c r="G662" s="30"/>
      <c r="H662" s="30"/>
      <c r="I662" s="30"/>
      <c r="J662" s="30"/>
      <c r="K662" s="30"/>
      <c r="L662" s="30"/>
      <c r="M662" s="30"/>
      <c r="N662" s="30"/>
      <c r="O662" s="30"/>
      <c r="P662" s="30"/>
      <c r="Q662" s="30"/>
      <c r="R662" s="30"/>
      <c r="S662" s="30"/>
      <c r="T662" s="30"/>
      <c r="U662" s="30"/>
      <c r="V662" s="30"/>
      <c r="W662" s="30"/>
      <c r="X662" s="30"/>
    </row>
    <row r="663" spans="1:24" ht="12.75" x14ac:dyDescent="0.2">
      <c r="A663" s="359"/>
      <c r="B663" s="30"/>
      <c r="C663" s="360"/>
      <c r="D663" s="30"/>
      <c r="E663" s="30"/>
      <c r="F663" s="30"/>
      <c r="G663" s="30"/>
      <c r="H663" s="30"/>
      <c r="I663" s="30"/>
      <c r="J663" s="30"/>
      <c r="K663" s="30"/>
      <c r="L663" s="30"/>
      <c r="M663" s="30"/>
      <c r="N663" s="30"/>
      <c r="O663" s="30"/>
      <c r="P663" s="30"/>
      <c r="Q663" s="30"/>
      <c r="R663" s="30"/>
      <c r="S663" s="30"/>
      <c r="T663" s="30"/>
      <c r="U663" s="30"/>
      <c r="V663" s="30"/>
      <c r="W663" s="30"/>
      <c r="X663" s="30"/>
    </row>
    <row r="664" spans="1:24" ht="12.75" x14ac:dyDescent="0.2">
      <c r="A664" s="359"/>
      <c r="B664" s="30"/>
      <c r="C664" s="360"/>
      <c r="D664" s="30"/>
      <c r="E664" s="30"/>
      <c r="F664" s="30"/>
      <c r="G664" s="30"/>
      <c r="H664" s="30"/>
      <c r="I664" s="30"/>
      <c r="J664" s="30"/>
      <c r="K664" s="30"/>
      <c r="L664" s="30"/>
      <c r="M664" s="30"/>
      <c r="N664" s="30"/>
      <c r="O664" s="30"/>
      <c r="P664" s="30"/>
      <c r="Q664" s="30"/>
      <c r="R664" s="30"/>
      <c r="S664" s="30"/>
      <c r="T664" s="30"/>
      <c r="U664" s="30"/>
      <c r="V664" s="30"/>
      <c r="W664" s="30"/>
      <c r="X664" s="30"/>
    </row>
    <row r="665" spans="1:24" ht="12.75" x14ac:dyDescent="0.2">
      <c r="A665" s="359"/>
      <c r="B665" s="30"/>
      <c r="C665" s="360"/>
      <c r="D665" s="30"/>
      <c r="E665" s="30"/>
      <c r="F665" s="30"/>
      <c r="G665" s="30"/>
      <c r="H665" s="30"/>
      <c r="I665" s="30"/>
      <c r="J665" s="30"/>
      <c r="K665" s="30"/>
      <c r="L665" s="30"/>
      <c r="M665" s="30"/>
      <c r="N665" s="30"/>
      <c r="O665" s="30"/>
      <c r="P665" s="30"/>
      <c r="Q665" s="30"/>
      <c r="R665" s="30"/>
      <c r="S665" s="30"/>
      <c r="T665" s="30"/>
      <c r="U665" s="30"/>
      <c r="V665" s="30"/>
      <c r="W665" s="30"/>
      <c r="X665" s="30"/>
    </row>
    <row r="666" spans="1:24" ht="12.75" x14ac:dyDescent="0.2">
      <c r="A666" s="359"/>
      <c r="B666" s="30"/>
      <c r="C666" s="360"/>
      <c r="D666" s="30"/>
      <c r="E666" s="30"/>
      <c r="F666" s="30"/>
      <c r="G666" s="30"/>
      <c r="H666" s="30"/>
      <c r="I666" s="30"/>
      <c r="J666" s="30"/>
      <c r="K666" s="30"/>
      <c r="L666" s="30"/>
      <c r="M666" s="30"/>
      <c r="N666" s="30"/>
      <c r="O666" s="30"/>
      <c r="P666" s="30"/>
      <c r="Q666" s="30"/>
      <c r="R666" s="30"/>
      <c r="S666" s="30"/>
      <c r="T666" s="30"/>
      <c r="U666" s="30"/>
      <c r="V666" s="30"/>
      <c r="W666" s="30"/>
      <c r="X666" s="30"/>
    </row>
    <row r="667" spans="1:24" ht="12.75" x14ac:dyDescent="0.2">
      <c r="A667" s="359"/>
      <c r="B667" s="30"/>
      <c r="C667" s="360"/>
      <c r="D667" s="30"/>
      <c r="E667" s="30"/>
      <c r="F667" s="30"/>
      <c r="G667" s="30"/>
      <c r="H667" s="30"/>
      <c r="I667" s="30"/>
      <c r="J667" s="30"/>
      <c r="K667" s="30"/>
      <c r="L667" s="30"/>
      <c r="M667" s="30"/>
      <c r="N667" s="30"/>
      <c r="O667" s="30"/>
      <c r="P667" s="30"/>
      <c r="Q667" s="30"/>
      <c r="R667" s="30"/>
      <c r="S667" s="30"/>
      <c r="T667" s="30"/>
      <c r="U667" s="30"/>
      <c r="V667" s="30"/>
      <c r="W667" s="30"/>
      <c r="X667" s="30"/>
    </row>
    <row r="668" spans="1:24" ht="12.75" x14ac:dyDescent="0.2">
      <c r="A668" s="359"/>
      <c r="B668" s="30"/>
      <c r="C668" s="360"/>
      <c r="D668" s="30"/>
      <c r="E668" s="30"/>
      <c r="F668" s="30"/>
      <c r="G668" s="30"/>
      <c r="H668" s="30"/>
      <c r="I668" s="30"/>
      <c r="J668" s="30"/>
      <c r="K668" s="30"/>
      <c r="L668" s="30"/>
      <c r="M668" s="30"/>
      <c r="N668" s="30"/>
      <c r="O668" s="30"/>
      <c r="P668" s="30"/>
      <c r="Q668" s="30"/>
      <c r="R668" s="30"/>
      <c r="S668" s="30"/>
      <c r="T668" s="30"/>
      <c r="U668" s="30"/>
      <c r="V668" s="30"/>
      <c r="W668" s="30"/>
      <c r="X668" s="30"/>
    </row>
    <row r="669" spans="1:24" ht="12.75" x14ac:dyDescent="0.2">
      <c r="A669" s="359"/>
      <c r="B669" s="30"/>
      <c r="C669" s="360"/>
      <c r="D669" s="30"/>
      <c r="E669" s="30"/>
      <c r="F669" s="30"/>
      <c r="G669" s="30"/>
      <c r="H669" s="30"/>
      <c r="I669" s="30"/>
      <c r="J669" s="30"/>
      <c r="K669" s="30"/>
      <c r="L669" s="30"/>
      <c r="M669" s="30"/>
      <c r="N669" s="30"/>
      <c r="O669" s="30"/>
      <c r="P669" s="30"/>
      <c r="Q669" s="30"/>
      <c r="R669" s="30"/>
      <c r="S669" s="30"/>
      <c r="T669" s="30"/>
      <c r="U669" s="30"/>
      <c r="V669" s="30"/>
      <c r="W669" s="30"/>
      <c r="X669" s="30"/>
    </row>
    <row r="670" spans="1:24" ht="12.75" x14ac:dyDescent="0.2">
      <c r="A670" s="359"/>
      <c r="B670" s="30"/>
      <c r="C670" s="360"/>
      <c r="D670" s="30"/>
      <c r="E670" s="30"/>
      <c r="F670" s="30"/>
      <c r="G670" s="30"/>
      <c r="H670" s="30"/>
      <c r="I670" s="30"/>
      <c r="J670" s="30"/>
      <c r="K670" s="30"/>
      <c r="L670" s="30"/>
      <c r="M670" s="30"/>
      <c r="N670" s="30"/>
      <c r="O670" s="30"/>
      <c r="P670" s="30"/>
      <c r="Q670" s="30"/>
      <c r="R670" s="30"/>
      <c r="S670" s="30"/>
      <c r="T670" s="30"/>
      <c r="U670" s="30"/>
      <c r="V670" s="30"/>
      <c r="W670" s="30"/>
      <c r="X670" s="30"/>
    </row>
    <row r="671" spans="1:24" ht="12.75" x14ac:dyDescent="0.2">
      <c r="A671" s="359"/>
      <c r="B671" s="30"/>
      <c r="C671" s="360"/>
      <c r="D671" s="30"/>
      <c r="E671" s="30"/>
      <c r="F671" s="30"/>
      <c r="G671" s="30"/>
      <c r="H671" s="30"/>
      <c r="I671" s="30"/>
      <c r="J671" s="30"/>
      <c r="K671" s="30"/>
      <c r="L671" s="30"/>
      <c r="M671" s="30"/>
      <c r="N671" s="30"/>
      <c r="O671" s="30"/>
      <c r="P671" s="30"/>
      <c r="Q671" s="30"/>
      <c r="R671" s="30"/>
      <c r="S671" s="30"/>
      <c r="T671" s="30"/>
      <c r="U671" s="30"/>
      <c r="V671" s="30"/>
      <c r="W671" s="30"/>
      <c r="X671" s="30"/>
    </row>
    <row r="672" spans="1:24" ht="12.75" x14ac:dyDescent="0.2">
      <c r="A672" s="359"/>
      <c r="B672" s="30"/>
      <c r="C672" s="360"/>
      <c r="D672" s="30"/>
      <c r="E672" s="30"/>
      <c r="F672" s="30"/>
      <c r="G672" s="30"/>
      <c r="H672" s="30"/>
      <c r="I672" s="30"/>
      <c r="J672" s="30"/>
      <c r="K672" s="30"/>
      <c r="L672" s="30"/>
      <c r="M672" s="30"/>
      <c r="N672" s="30"/>
      <c r="O672" s="30"/>
      <c r="P672" s="30"/>
      <c r="Q672" s="30"/>
      <c r="R672" s="30"/>
      <c r="S672" s="30"/>
      <c r="T672" s="30"/>
      <c r="U672" s="30"/>
      <c r="V672" s="30"/>
      <c r="W672" s="30"/>
      <c r="X672" s="30"/>
    </row>
    <row r="673" spans="1:112" ht="12.75" x14ac:dyDescent="0.2">
      <c r="A673" s="359"/>
      <c r="B673" s="30"/>
      <c r="C673" s="360"/>
      <c r="D673" s="30"/>
      <c r="E673" s="30"/>
      <c r="F673" s="30"/>
      <c r="G673" s="30"/>
      <c r="H673" s="30"/>
      <c r="I673" s="30"/>
      <c r="J673" s="30"/>
      <c r="K673" s="30"/>
      <c r="L673" s="30"/>
      <c r="M673" s="30"/>
      <c r="N673" s="30"/>
      <c r="O673" s="30"/>
      <c r="P673" s="30"/>
      <c r="Q673" s="30"/>
      <c r="R673" s="30"/>
      <c r="S673" s="30"/>
      <c r="T673" s="30"/>
      <c r="U673" s="30"/>
      <c r="V673" s="30"/>
      <c r="W673" s="30"/>
      <c r="X673" s="30"/>
    </row>
    <row r="674" spans="1:112" ht="12.75" x14ac:dyDescent="0.2">
      <c r="A674" s="359"/>
      <c r="B674" s="30"/>
      <c r="C674" s="360"/>
      <c r="D674" s="30"/>
      <c r="E674" s="30"/>
      <c r="F674" s="30"/>
      <c r="G674" s="30"/>
      <c r="H674" s="30"/>
      <c r="I674" s="30"/>
      <c r="J674" s="30"/>
      <c r="K674" s="30"/>
      <c r="L674" s="30"/>
      <c r="M674" s="30"/>
      <c r="N674" s="30"/>
      <c r="O674" s="30"/>
      <c r="P674" s="30"/>
      <c r="Q674" s="30"/>
      <c r="R674" s="30"/>
      <c r="S674" s="30"/>
      <c r="T674" s="30"/>
      <c r="U674" s="30"/>
      <c r="V674" s="30"/>
      <c r="W674" s="30"/>
      <c r="X674" s="30"/>
    </row>
    <row r="675" spans="1:112" ht="12.75" x14ac:dyDescent="0.2">
      <c r="A675" s="359"/>
      <c r="B675" s="30"/>
      <c r="C675" s="360"/>
      <c r="D675" s="30"/>
      <c r="E675" s="30"/>
      <c r="F675" s="30"/>
      <c r="G675" s="30"/>
      <c r="H675" s="30"/>
      <c r="I675" s="30"/>
      <c r="J675" s="30"/>
      <c r="K675" s="30"/>
      <c r="L675" s="30"/>
      <c r="M675" s="30"/>
      <c r="N675" s="30"/>
      <c r="O675" s="30"/>
      <c r="P675" s="30"/>
      <c r="Q675" s="30"/>
      <c r="R675" s="30"/>
      <c r="S675" s="30"/>
      <c r="T675" s="30"/>
      <c r="U675" s="30"/>
      <c r="V675" s="30"/>
      <c r="W675" s="30"/>
      <c r="X675" s="30"/>
    </row>
    <row r="676" spans="1:112" ht="12.75" x14ac:dyDescent="0.2">
      <c r="A676" s="359"/>
      <c r="B676" s="30"/>
      <c r="C676" s="360"/>
      <c r="D676" s="30"/>
      <c r="E676" s="30"/>
      <c r="F676" s="30"/>
      <c r="G676" s="30"/>
      <c r="H676" s="30"/>
      <c r="I676" s="30"/>
      <c r="J676" s="30"/>
      <c r="K676" s="30"/>
      <c r="L676" s="30"/>
      <c r="M676" s="30"/>
      <c r="N676" s="30"/>
      <c r="O676" s="30"/>
      <c r="P676" s="30"/>
      <c r="Q676" s="30"/>
      <c r="R676" s="30"/>
      <c r="S676" s="30"/>
      <c r="T676" s="30"/>
      <c r="U676" s="30"/>
      <c r="V676" s="30"/>
      <c r="W676" s="30"/>
      <c r="X676" s="30"/>
    </row>
    <row r="677" spans="1:112" ht="12.75" x14ac:dyDescent="0.2">
      <c r="A677" s="359"/>
      <c r="B677" s="30"/>
      <c r="C677" s="360"/>
      <c r="D677" s="30"/>
      <c r="E677" s="30"/>
      <c r="F677" s="30"/>
      <c r="G677" s="30"/>
      <c r="H677" s="30"/>
      <c r="I677" s="30"/>
      <c r="J677" s="30"/>
      <c r="K677" s="30"/>
      <c r="L677" s="30"/>
      <c r="M677" s="30"/>
      <c r="N677" s="30"/>
      <c r="O677" s="30"/>
      <c r="P677" s="30"/>
      <c r="Q677" s="30"/>
      <c r="R677" s="30"/>
      <c r="S677" s="30"/>
      <c r="T677" s="30"/>
      <c r="U677" s="30"/>
      <c r="V677" s="30"/>
      <c r="W677" s="30"/>
      <c r="X677" s="30"/>
    </row>
    <row r="678" spans="1:112" ht="12.75" x14ac:dyDescent="0.2">
      <c r="A678" s="359"/>
      <c r="B678" s="30"/>
      <c r="C678" s="360"/>
      <c r="D678" s="30"/>
      <c r="E678" s="30"/>
      <c r="F678" s="30"/>
      <c r="G678" s="30"/>
      <c r="H678" s="30"/>
      <c r="I678" s="30"/>
      <c r="J678" s="30"/>
      <c r="K678" s="30"/>
      <c r="L678" s="30"/>
      <c r="M678" s="30"/>
      <c r="N678" s="30"/>
      <c r="O678" s="30"/>
      <c r="P678" s="30"/>
      <c r="Q678" s="30"/>
      <c r="R678" s="30"/>
      <c r="S678" s="30"/>
      <c r="T678" s="30"/>
      <c r="U678" s="30"/>
      <c r="V678" s="30"/>
      <c r="W678" s="30"/>
      <c r="X678" s="30"/>
    </row>
    <row r="679" spans="1:112" ht="12.75" x14ac:dyDescent="0.2">
      <c r="A679" s="359"/>
      <c r="B679" s="30"/>
      <c r="C679" s="360"/>
      <c r="D679" s="30"/>
      <c r="E679" s="30"/>
      <c r="F679" s="30"/>
      <c r="G679" s="30"/>
      <c r="H679" s="30"/>
      <c r="I679" s="30"/>
      <c r="J679" s="30"/>
      <c r="K679" s="30"/>
      <c r="L679" s="30"/>
      <c r="M679" s="30"/>
      <c r="N679" s="30"/>
      <c r="O679" s="30"/>
      <c r="P679" s="30"/>
      <c r="Q679" s="30"/>
      <c r="R679" s="30"/>
      <c r="S679" s="30"/>
      <c r="T679" s="30"/>
      <c r="U679" s="30"/>
      <c r="V679" s="30"/>
      <c r="W679" s="30"/>
      <c r="X679" s="30"/>
    </row>
    <row r="680" spans="1:112" s="30" customFormat="1" ht="12.75" x14ac:dyDescent="0.2">
      <c r="A680" s="359"/>
      <c r="C680" s="360"/>
      <c r="CI680" s="5"/>
      <c r="CJ680" s="5"/>
      <c r="CK680" s="5"/>
      <c r="CL680" s="5"/>
      <c r="CM680" s="5"/>
      <c r="CN680" s="5"/>
      <c r="CO680" s="5"/>
      <c r="CP680" s="5"/>
      <c r="CQ680" s="5"/>
      <c r="CR680" s="5"/>
      <c r="CS680" s="5"/>
      <c r="CT680" s="5"/>
      <c r="CU680" s="5"/>
      <c r="CV680" s="5"/>
      <c r="CW680" s="5"/>
      <c r="CX680" s="5"/>
      <c r="CY680" s="5"/>
      <c r="CZ680" s="5"/>
      <c r="DA680" s="5"/>
      <c r="DB680" s="5"/>
      <c r="DC680" s="5"/>
      <c r="DD680" s="5"/>
      <c r="DE680" s="5"/>
      <c r="DF680" s="5"/>
      <c r="DG680" s="5"/>
      <c r="DH680" s="5"/>
    </row>
    <row r="681" spans="1:112" s="30" customFormat="1" ht="12.75" x14ac:dyDescent="0.2">
      <c r="A681" s="359"/>
      <c r="C681" s="360"/>
      <c r="CI681" s="5"/>
      <c r="CJ681" s="5"/>
      <c r="CK681" s="5"/>
      <c r="CL681" s="5"/>
      <c r="CM681" s="5"/>
      <c r="CN681" s="5"/>
      <c r="CO681" s="5"/>
      <c r="CP681" s="5"/>
      <c r="CQ681" s="5"/>
      <c r="CR681" s="5"/>
      <c r="CS681" s="5"/>
      <c r="CT681" s="5"/>
      <c r="CU681" s="5"/>
      <c r="CV681" s="5"/>
      <c r="CW681" s="5"/>
      <c r="CX681" s="5"/>
      <c r="CY681" s="5"/>
      <c r="CZ681" s="5"/>
      <c r="DA681" s="5"/>
      <c r="DB681" s="5"/>
      <c r="DC681" s="5"/>
      <c r="DD681" s="5"/>
      <c r="DE681" s="5"/>
      <c r="DF681" s="5"/>
      <c r="DG681" s="5"/>
      <c r="DH681" s="5"/>
    </row>
    <row r="682" spans="1:112" s="30" customFormat="1" ht="12.75" x14ac:dyDescent="0.2">
      <c r="A682" s="359"/>
      <c r="C682" s="360"/>
      <c r="CI682" s="5"/>
      <c r="CJ682" s="5"/>
      <c r="CK682" s="5"/>
      <c r="CL682" s="5"/>
      <c r="CM682" s="5"/>
      <c r="CN682" s="5"/>
      <c r="CO682" s="5"/>
      <c r="CP682" s="5"/>
      <c r="CQ682" s="5"/>
      <c r="CR682" s="5"/>
      <c r="CS682" s="5"/>
      <c r="CT682" s="5"/>
      <c r="CU682" s="5"/>
      <c r="CV682" s="5"/>
      <c r="CW682" s="5"/>
      <c r="CX682" s="5"/>
      <c r="CY682" s="5"/>
      <c r="CZ682" s="5"/>
      <c r="DA682" s="5"/>
      <c r="DB682" s="5"/>
      <c r="DC682" s="5"/>
      <c r="DD682" s="5"/>
      <c r="DE682" s="5"/>
      <c r="DF682" s="5"/>
      <c r="DG682" s="5"/>
      <c r="DH682" s="5"/>
    </row>
    <row r="683" spans="1:112" s="30" customFormat="1" ht="12.75" x14ac:dyDescent="0.2">
      <c r="A683" s="359"/>
      <c r="C683" s="360"/>
      <c r="CI683" s="5"/>
      <c r="CJ683" s="5"/>
      <c r="CK683" s="5"/>
      <c r="CL683" s="5"/>
      <c r="CM683" s="5"/>
      <c r="CN683" s="5"/>
      <c r="CO683" s="5"/>
      <c r="CP683" s="5"/>
      <c r="CQ683" s="5"/>
      <c r="CR683" s="5"/>
      <c r="CS683" s="5"/>
      <c r="CT683" s="5"/>
      <c r="CU683" s="5"/>
      <c r="CV683" s="5"/>
      <c r="CW683" s="5"/>
      <c r="CX683" s="5"/>
      <c r="CY683" s="5"/>
      <c r="CZ683" s="5"/>
      <c r="DA683" s="5"/>
      <c r="DB683" s="5"/>
      <c r="DC683" s="5"/>
      <c r="DD683" s="5"/>
      <c r="DE683" s="5"/>
      <c r="DF683" s="5"/>
      <c r="DG683" s="5"/>
      <c r="DH683" s="5"/>
    </row>
    <row r="684" spans="1:112" s="30" customFormat="1" ht="12.75" x14ac:dyDescent="0.2">
      <c r="A684" s="359"/>
      <c r="C684" s="360"/>
      <c r="CI684" s="5"/>
      <c r="CJ684" s="5"/>
      <c r="CK684" s="5"/>
      <c r="CL684" s="5"/>
      <c r="CM684" s="5"/>
      <c r="CN684" s="5"/>
      <c r="CO684" s="5"/>
      <c r="CP684" s="5"/>
      <c r="CQ684" s="5"/>
      <c r="CR684" s="5"/>
      <c r="CS684" s="5"/>
      <c r="CT684" s="5"/>
      <c r="CU684" s="5"/>
      <c r="CV684" s="5"/>
      <c r="CW684" s="5"/>
      <c r="CX684" s="5"/>
      <c r="CY684" s="5"/>
      <c r="CZ684" s="5"/>
      <c r="DA684" s="5"/>
      <c r="DB684" s="5"/>
      <c r="DC684" s="5"/>
      <c r="DD684" s="5"/>
      <c r="DE684" s="5"/>
      <c r="DF684" s="5"/>
      <c r="DG684" s="5"/>
      <c r="DH684" s="5"/>
    </row>
    <row r="685" spans="1:112" s="30" customFormat="1" ht="12.75" x14ac:dyDescent="0.2">
      <c r="A685" s="359"/>
      <c r="C685" s="360"/>
      <c r="CI685" s="5"/>
      <c r="CJ685" s="5"/>
      <c r="CK685" s="5"/>
      <c r="CL685" s="5"/>
      <c r="CM685" s="5"/>
      <c r="CN685" s="5"/>
      <c r="CO685" s="5"/>
      <c r="CP685" s="5"/>
      <c r="CQ685" s="5"/>
      <c r="CR685" s="5"/>
      <c r="CS685" s="5"/>
      <c r="CT685" s="5"/>
      <c r="CU685" s="5"/>
      <c r="CV685" s="5"/>
      <c r="CW685" s="5"/>
      <c r="CX685" s="5"/>
      <c r="CY685" s="5"/>
      <c r="CZ685" s="5"/>
      <c r="DA685" s="5"/>
      <c r="DB685" s="5"/>
      <c r="DC685" s="5"/>
      <c r="DD685" s="5"/>
      <c r="DE685" s="5"/>
      <c r="DF685" s="5"/>
      <c r="DG685" s="5"/>
      <c r="DH685" s="5"/>
    </row>
    <row r="686" spans="1:112" s="30" customFormat="1" ht="12.75" x14ac:dyDescent="0.2">
      <c r="A686" s="359"/>
      <c r="C686" s="360"/>
      <c r="CI686" s="5"/>
      <c r="CJ686" s="5"/>
      <c r="CK686" s="5"/>
      <c r="CL686" s="5"/>
      <c r="CM686" s="5"/>
      <c r="CN686" s="5"/>
      <c r="CO686" s="5"/>
      <c r="CP686" s="5"/>
      <c r="CQ686" s="5"/>
      <c r="CR686" s="5"/>
      <c r="CS686" s="5"/>
      <c r="CT686" s="5"/>
      <c r="CU686" s="5"/>
      <c r="CV686" s="5"/>
      <c r="CW686" s="5"/>
      <c r="CX686" s="5"/>
      <c r="CY686" s="5"/>
      <c r="CZ686" s="5"/>
      <c r="DA686" s="5"/>
      <c r="DB686" s="5"/>
      <c r="DC686" s="5"/>
      <c r="DD686" s="5"/>
      <c r="DE686" s="5"/>
      <c r="DF686" s="5"/>
      <c r="DG686" s="5"/>
      <c r="DH686" s="5"/>
    </row>
    <row r="687" spans="1:112" s="30" customFormat="1" ht="12.75" x14ac:dyDescent="0.2">
      <c r="A687" s="359"/>
      <c r="C687" s="360"/>
      <c r="CI687" s="5"/>
      <c r="CJ687" s="5"/>
      <c r="CK687" s="5"/>
      <c r="CL687" s="5"/>
      <c r="CM687" s="5"/>
      <c r="CN687" s="5"/>
      <c r="CO687" s="5"/>
      <c r="CP687" s="5"/>
      <c r="CQ687" s="5"/>
      <c r="CR687" s="5"/>
      <c r="CS687" s="5"/>
      <c r="CT687" s="5"/>
      <c r="CU687" s="5"/>
      <c r="CV687" s="5"/>
      <c r="CW687" s="5"/>
      <c r="CX687" s="5"/>
      <c r="CY687" s="5"/>
      <c r="CZ687" s="5"/>
      <c r="DA687" s="5"/>
      <c r="DB687" s="5"/>
      <c r="DC687" s="5"/>
      <c r="DD687" s="5"/>
      <c r="DE687" s="5"/>
      <c r="DF687" s="5"/>
      <c r="DG687" s="5"/>
      <c r="DH687" s="5"/>
    </row>
    <row r="688" spans="1:112" s="30" customFormat="1" ht="12.75" x14ac:dyDescent="0.2">
      <c r="A688" s="359"/>
      <c r="C688" s="360"/>
      <c r="CI688" s="5"/>
      <c r="CJ688" s="5"/>
      <c r="CK688" s="5"/>
      <c r="CL688" s="5"/>
      <c r="CM688" s="5"/>
      <c r="CN688" s="5"/>
      <c r="CO688" s="5"/>
      <c r="CP688" s="5"/>
      <c r="CQ688" s="5"/>
      <c r="CR688" s="5"/>
      <c r="CS688" s="5"/>
      <c r="CT688" s="5"/>
      <c r="CU688" s="5"/>
      <c r="CV688" s="5"/>
      <c r="CW688" s="5"/>
      <c r="CX688" s="5"/>
      <c r="CY688" s="5"/>
      <c r="CZ688" s="5"/>
      <c r="DA688" s="5"/>
      <c r="DB688" s="5"/>
      <c r="DC688" s="5"/>
      <c r="DD688" s="5"/>
      <c r="DE688" s="5"/>
      <c r="DF688" s="5"/>
      <c r="DG688" s="5"/>
      <c r="DH688" s="5"/>
    </row>
    <row r="689" spans="1:112" s="30" customFormat="1" ht="12.75" x14ac:dyDescent="0.2">
      <c r="A689" s="359"/>
      <c r="C689" s="360"/>
      <c r="CI689" s="5"/>
      <c r="CJ689" s="5"/>
      <c r="CK689" s="5"/>
      <c r="CL689" s="5"/>
      <c r="CM689" s="5"/>
      <c r="CN689" s="5"/>
      <c r="CO689" s="5"/>
      <c r="CP689" s="5"/>
      <c r="CQ689" s="5"/>
      <c r="CR689" s="5"/>
      <c r="CS689" s="5"/>
      <c r="CT689" s="5"/>
      <c r="CU689" s="5"/>
      <c r="CV689" s="5"/>
      <c r="CW689" s="5"/>
      <c r="CX689" s="5"/>
      <c r="CY689" s="5"/>
      <c r="CZ689" s="5"/>
      <c r="DA689" s="5"/>
      <c r="DB689" s="5"/>
      <c r="DC689" s="5"/>
      <c r="DD689" s="5"/>
      <c r="DE689" s="5"/>
      <c r="DF689" s="5"/>
      <c r="DG689" s="5"/>
      <c r="DH689" s="5"/>
    </row>
    <row r="690" spans="1:112" s="30" customFormat="1" ht="12.75" x14ac:dyDescent="0.2">
      <c r="A690" s="359"/>
      <c r="C690" s="360"/>
      <c r="CI690" s="5"/>
      <c r="CJ690" s="5"/>
      <c r="CK690" s="5"/>
      <c r="CL690" s="5"/>
      <c r="CM690" s="5"/>
      <c r="CN690" s="5"/>
      <c r="CO690" s="5"/>
      <c r="CP690" s="5"/>
      <c r="CQ690" s="5"/>
      <c r="CR690" s="5"/>
      <c r="CS690" s="5"/>
      <c r="CT690" s="5"/>
      <c r="CU690" s="5"/>
      <c r="CV690" s="5"/>
      <c r="CW690" s="5"/>
      <c r="CX690" s="5"/>
      <c r="CY690" s="5"/>
      <c r="CZ690" s="5"/>
      <c r="DA690" s="5"/>
      <c r="DB690" s="5"/>
      <c r="DC690" s="5"/>
      <c r="DD690" s="5"/>
      <c r="DE690" s="5"/>
      <c r="DF690" s="5"/>
      <c r="DG690" s="5"/>
      <c r="DH690" s="5"/>
    </row>
    <row r="691" spans="1:112" s="30" customFormat="1" ht="12.75" x14ac:dyDescent="0.2">
      <c r="A691" s="359"/>
      <c r="C691" s="360"/>
      <c r="CI691" s="5"/>
      <c r="CJ691" s="5"/>
      <c r="CK691" s="5"/>
      <c r="CL691" s="5"/>
      <c r="CM691" s="5"/>
      <c r="CN691" s="5"/>
      <c r="CO691" s="5"/>
      <c r="CP691" s="5"/>
      <c r="CQ691" s="5"/>
      <c r="CR691" s="5"/>
      <c r="CS691" s="5"/>
      <c r="CT691" s="5"/>
      <c r="CU691" s="5"/>
      <c r="CV691" s="5"/>
      <c r="CW691" s="5"/>
      <c r="CX691" s="5"/>
      <c r="CY691" s="5"/>
      <c r="CZ691" s="5"/>
      <c r="DA691" s="5"/>
      <c r="DB691" s="5"/>
      <c r="DC691" s="5"/>
      <c r="DD691" s="5"/>
      <c r="DE691" s="5"/>
      <c r="DF691" s="5"/>
      <c r="DG691" s="5"/>
      <c r="DH691" s="5"/>
    </row>
    <row r="692" spans="1:112" s="30" customFormat="1" ht="12.75" x14ac:dyDescent="0.2">
      <c r="A692" s="359"/>
      <c r="C692" s="360"/>
      <c r="CI692" s="5"/>
      <c r="CJ692" s="5"/>
      <c r="CK692" s="5"/>
      <c r="CL692" s="5"/>
      <c r="CM692" s="5"/>
      <c r="CN692" s="5"/>
      <c r="CO692" s="5"/>
      <c r="CP692" s="5"/>
      <c r="CQ692" s="5"/>
      <c r="CR692" s="5"/>
      <c r="CS692" s="5"/>
      <c r="CT692" s="5"/>
      <c r="CU692" s="5"/>
      <c r="CV692" s="5"/>
      <c r="CW692" s="5"/>
      <c r="CX692" s="5"/>
      <c r="CY692" s="5"/>
      <c r="CZ692" s="5"/>
      <c r="DA692" s="5"/>
      <c r="DB692" s="5"/>
      <c r="DC692" s="5"/>
      <c r="DD692" s="5"/>
      <c r="DE692" s="5"/>
      <c r="DF692" s="5"/>
      <c r="DG692" s="5"/>
      <c r="DH692" s="5"/>
    </row>
    <row r="693" spans="1:112" s="30" customFormat="1" ht="12.75" x14ac:dyDescent="0.2">
      <c r="A693" s="359"/>
      <c r="C693" s="360"/>
      <c r="CI693" s="5"/>
      <c r="CJ693" s="5"/>
      <c r="CK693" s="5"/>
      <c r="CL693" s="5"/>
      <c r="CM693" s="5"/>
      <c r="CN693" s="5"/>
      <c r="CO693" s="5"/>
      <c r="CP693" s="5"/>
      <c r="CQ693" s="5"/>
      <c r="CR693" s="5"/>
      <c r="CS693" s="5"/>
      <c r="CT693" s="5"/>
      <c r="CU693" s="5"/>
      <c r="CV693" s="5"/>
      <c r="CW693" s="5"/>
      <c r="CX693" s="5"/>
      <c r="CY693" s="5"/>
      <c r="CZ693" s="5"/>
      <c r="DA693" s="5"/>
      <c r="DB693" s="5"/>
      <c r="DC693" s="5"/>
      <c r="DD693" s="5"/>
      <c r="DE693" s="5"/>
      <c r="DF693" s="5"/>
      <c r="DG693" s="5"/>
      <c r="DH693" s="5"/>
    </row>
    <row r="694" spans="1:112" s="30" customFormat="1" ht="12.75" x14ac:dyDescent="0.2">
      <c r="A694" s="359"/>
      <c r="C694" s="360"/>
      <c r="CI694" s="5"/>
      <c r="CJ694" s="5"/>
      <c r="CK694" s="5"/>
      <c r="CL694" s="5"/>
      <c r="CM694" s="5"/>
      <c r="CN694" s="5"/>
      <c r="CO694" s="5"/>
      <c r="CP694" s="5"/>
      <c r="CQ694" s="5"/>
      <c r="CR694" s="5"/>
      <c r="CS694" s="5"/>
      <c r="CT694" s="5"/>
      <c r="CU694" s="5"/>
      <c r="CV694" s="5"/>
      <c r="CW694" s="5"/>
      <c r="CX694" s="5"/>
      <c r="CY694" s="5"/>
      <c r="CZ694" s="5"/>
      <c r="DA694" s="5"/>
      <c r="DB694" s="5"/>
      <c r="DC694" s="5"/>
      <c r="DD694" s="5"/>
      <c r="DE694" s="5"/>
      <c r="DF694" s="5"/>
      <c r="DG694" s="5"/>
      <c r="DH694" s="5"/>
    </row>
    <row r="695" spans="1:112" s="30" customFormat="1" ht="12.75" x14ac:dyDescent="0.2">
      <c r="A695" s="359"/>
      <c r="C695" s="360"/>
      <c r="CI695" s="5"/>
      <c r="CJ695" s="5"/>
      <c r="CK695" s="5"/>
      <c r="CL695" s="5"/>
      <c r="CM695" s="5"/>
      <c r="CN695" s="5"/>
      <c r="CO695" s="5"/>
      <c r="CP695" s="5"/>
      <c r="CQ695" s="5"/>
      <c r="CR695" s="5"/>
      <c r="CS695" s="5"/>
      <c r="CT695" s="5"/>
      <c r="CU695" s="5"/>
      <c r="CV695" s="5"/>
      <c r="CW695" s="5"/>
      <c r="CX695" s="5"/>
      <c r="CY695" s="5"/>
      <c r="CZ695" s="5"/>
      <c r="DA695" s="5"/>
      <c r="DB695" s="5"/>
      <c r="DC695" s="5"/>
      <c r="DD695" s="5"/>
      <c r="DE695" s="5"/>
      <c r="DF695" s="5"/>
      <c r="DG695" s="5"/>
      <c r="DH695" s="5"/>
    </row>
    <row r="696" spans="1:112" ht="12.75" x14ac:dyDescent="0.2">
      <c r="A696" s="359"/>
      <c r="B696" s="30"/>
      <c r="C696" s="360"/>
      <c r="D696" s="30"/>
      <c r="E696" s="30"/>
      <c r="F696" s="30"/>
      <c r="G696" s="30"/>
      <c r="H696" s="30"/>
      <c r="I696" s="30"/>
      <c r="J696" s="30"/>
      <c r="K696" s="30"/>
      <c r="L696" s="30"/>
      <c r="M696" s="30"/>
      <c r="N696" s="30"/>
      <c r="O696" s="30"/>
      <c r="P696" s="30"/>
      <c r="Q696" s="30"/>
      <c r="R696" s="30"/>
      <c r="S696" s="30"/>
      <c r="T696" s="30"/>
      <c r="U696" s="30"/>
      <c r="V696" s="30"/>
      <c r="W696" s="30"/>
      <c r="X696" s="30"/>
    </row>
    <row r="697" spans="1:112" ht="12.75" x14ac:dyDescent="0.2">
      <c r="A697" s="359"/>
      <c r="B697" s="30"/>
      <c r="C697" s="360"/>
      <c r="D697" s="30"/>
      <c r="E697" s="30"/>
      <c r="F697" s="30"/>
      <c r="G697" s="30"/>
      <c r="H697" s="30"/>
      <c r="I697" s="30"/>
      <c r="J697" s="30"/>
      <c r="K697" s="30"/>
      <c r="L697" s="30"/>
      <c r="M697" s="30"/>
      <c r="N697" s="30"/>
      <c r="O697" s="30"/>
      <c r="P697" s="30"/>
      <c r="Q697" s="30"/>
      <c r="R697" s="30"/>
      <c r="S697" s="30"/>
      <c r="T697" s="30"/>
      <c r="U697" s="30"/>
      <c r="V697" s="30"/>
      <c r="W697" s="30"/>
      <c r="X697" s="30"/>
    </row>
    <row r="698" spans="1:112" ht="12.75" x14ac:dyDescent="0.2">
      <c r="A698" s="359"/>
      <c r="B698" s="30"/>
      <c r="C698" s="360"/>
      <c r="D698" s="30"/>
      <c r="E698" s="30"/>
      <c r="F698" s="30"/>
      <c r="G698" s="30"/>
      <c r="H698" s="30"/>
      <c r="I698" s="30"/>
      <c r="J698" s="30"/>
      <c r="K698" s="30"/>
      <c r="L698" s="30"/>
      <c r="M698" s="30"/>
      <c r="N698" s="30"/>
      <c r="O698" s="30"/>
      <c r="P698" s="30"/>
      <c r="Q698" s="30"/>
      <c r="R698" s="30"/>
      <c r="S698" s="30"/>
      <c r="T698" s="30"/>
      <c r="U698" s="30"/>
      <c r="V698" s="30"/>
      <c r="W698" s="30"/>
      <c r="X698" s="30"/>
    </row>
    <row r="699" spans="1:112" ht="12.75" x14ac:dyDescent="0.2">
      <c r="A699" s="359"/>
      <c r="B699" s="30"/>
      <c r="C699" s="360"/>
      <c r="D699" s="30"/>
      <c r="E699" s="30"/>
      <c r="F699" s="30"/>
      <c r="G699" s="30"/>
      <c r="H699" s="30"/>
      <c r="I699" s="30"/>
      <c r="J699" s="30"/>
      <c r="K699" s="30"/>
      <c r="L699" s="30"/>
      <c r="M699" s="30"/>
      <c r="N699" s="30"/>
      <c r="O699" s="30"/>
      <c r="P699" s="30"/>
      <c r="Q699" s="30"/>
      <c r="R699" s="30"/>
      <c r="S699" s="30"/>
      <c r="T699" s="30"/>
      <c r="U699" s="30"/>
      <c r="V699" s="30"/>
      <c r="W699" s="30"/>
      <c r="X699" s="30"/>
    </row>
    <row r="700" spans="1:112" ht="12.75" x14ac:dyDescent="0.2">
      <c r="A700" s="359"/>
      <c r="B700" s="30"/>
      <c r="C700" s="360"/>
      <c r="D700" s="30"/>
      <c r="E700" s="30"/>
      <c r="F700" s="30"/>
      <c r="G700" s="30"/>
      <c r="H700" s="30"/>
      <c r="I700" s="30"/>
      <c r="J700" s="30"/>
      <c r="K700" s="30"/>
      <c r="L700" s="30"/>
      <c r="M700" s="30"/>
      <c r="N700" s="30"/>
      <c r="O700" s="30"/>
      <c r="P700" s="30"/>
      <c r="Q700" s="30"/>
      <c r="R700" s="30"/>
      <c r="S700" s="30"/>
      <c r="T700" s="30"/>
      <c r="U700" s="30"/>
      <c r="V700" s="30"/>
      <c r="W700" s="30"/>
      <c r="X700" s="30"/>
    </row>
    <row r="701" spans="1:112" ht="12.75" x14ac:dyDescent="0.2">
      <c r="A701" s="359"/>
      <c r="B701" s="30"/>
      <c r="C701" s="360"/>
      <c r="D701" s="30"/>
      <c r="E701" s="30"/>
      <c r="F701" s="30"/>
      <c r="G701" s="30"/>
      <c r="H701" s="30"/>
      <c r="I701" s="30"/>
      <c r="J701" s="30"/>
      <c r="K701" s="30"/>
      <c r="L701" s="30"/>
      <c r="M701" s="30"/>
      <c r="N701" s="30"/>
      <c r="O701" s="30"/>
      <c r="P701" s="30"/>
      <c r="Q701" s="30"/>
      <c r="R701" s="30"/>
      <c r="S701" s="30"/>
      <c r="T701" s="30"/>
      <c r="U701" s="30"/>
      <c r="V701" s="30"/>
      <c r="W701" s="30"/>
      <c r="X701" s="30"/>
    </row>
    <row r="702" spans="1:112" ht="12.75" x14ac:dyDescent="0.2">
      <c r="A702" s="359"/>
      <c r="B702" s="30"/>
      <c r="C702" s="360"/>
      <c r="D702" s="30"/>
      <c r="E702" s="30"/>
      <c r="F702" s="30"/>
      <c r="G702" s="30"/>
      <c r="H702" s="30"/>
      <c r="I702" s="30"/>
      <c r="J702" s="30"/>
      <c r="K702" s="30"/>
      <c r="L702" s="30"/>
      <c r="M702" s="30"/>
      <c r="N702" s="30"/>
      <c r="O702" s="30"/>
      <c r="P702" s="30"/>
      <c r="Q702" s="30"/>
      <c r="R702" s="30"/>
      <c r="S702" s="30"/>
      <c r="T702" s="30"/>
      <c r="U702" s="30"/>
      <c r="V702" s="30"/>
      <c r="W702" s="30"/>
      <c r="X702" s="30"/>
    </row>
    <row r="703" spans="1:112" ht="12.75" x14ac:dyDescent="0.2">
      <c r="A703" s="359"/>
      <c r="B703" s="30"/>
      <c r="C703" s="360"/>
      <c r="D703" s="30"/>
      <c r="E703" s="30"/>
      <c r="F703" s="30"/>
      <c r="G703" s="30"/>
      <c r="H703" s="30"/>
      <c r="I703" s="30"/>
      <c r="J703" s="30"/>
      <c r="K703" s="30"/>
      <c r="L703" s="30"/>
      <c r="M703" s="30"/>
      <c r="N703" s="30"/>
      <c r="O703" s="30"/>
      <c r="P703" s="30"/>
      <c r="Q703" s="30"/>
      <c r="R703" s="30"/>
      <c r="S703" s="30"/>
      <c r="T703" s="30"/>
      <c r="U703" s="30"/>
      <c r="V703" s="30"/>
      <c r="W703" s="30"/>
      <c r="X703" s="30"/>
    </row>
    <row r="704" spans="1:112" ht="12.75" x14ac:dyDescent="0.2">
      <c r="A704" s="359"/>
      <c r="B704" s="30"/>
      <c r="C704" s="360"/>
      <c r="D704" s="30"/>
      <c r="E704" s="30"/>
      <c r="F704" s="30"/>
      <c r="G704" s="30"/>
      <c r="H704" s="30"/>
      <c r="I704" s="30"/>
      <c r="J704" s="30"/>
      <c r="K704" s="30"/>
      <c r="L704" s="30"/>
      <c r="M704" s="30"/>
      <c r="N704" s="30"/>
      <c r="O704" s="30"/>
      <c r="P704" s="30"/>
      <c r="Q704" s="30"/>
      <c r="R704" s="30"/>
      <c r="S704" s="30"/>
      <c r="T704" s="30"/>
      <c r="U704" s="30"/>
      <c r="V704" s="30"/>
      <c r="W704" s="30"/>
      <c r="X704" s="30"/>
    </row>
    <row r="705" spans="1:24" ht="12.75" x14ac:dyDescent="0.2">
      <c r="A705" s="359"/>
      <c r="B705" s="30"/>
      <c r="C705" s="360"/>
      <c r="D705" s="30"/>
      <c r="E705" s="30"/>
      <c r="F705" s="30"/>
      <c r="G705" s="30"/>
      <c r="H705" s="30"/>
      <c r="I705" s="30"/>
      <c r="J705" s="30"/>
      <c r="K705" s="30"/>
      <c r="L705" s="30"/>
      <c r="M705" s="30"/>
      <c r="N705" s="30"/>
      <c r="O705" s="30"/>
      <c r="P705" s="30"/>
      <c r="Q705" s="30"/>
      <c r="R705" s="30"/>
      <c r="S705" s="30"/>
      <c r="T705" s="30"/>
      <c r="U705" s="30"/>
      <c r="V705" s="30"/>
      <c r="W705" s="30"/>
      <c r="X705" s="30"/>
    </row>
    <row r="706" spans="1:24" ht="12.75" x14ac:dyDescent="0.2">
      <c r="A706" s="359"/>
      <c r="B706" s="30"/>
      <c r="C706" s="360"/>
      <c r="D706" s="30"/>
      <c r="E706" s="30"/>
      <c r="F706" s="30"/>
      <c r="G706" s="30"/>
      <c r="H706" s="30"/>
      <c r="I706" s="30"/>
      <c r="J706" s="30"/>
      <c r="K706" s="30"/>
      <c r="L706" s="30"/>
      <c r="M706" s="30"/>
      <c r="N706" s="30"/>
      <c r="O706" s="30"/>
      <c r="P706" s="30"/>
      <c r="Q706" s="30"/>
      <c r="R706" s="30"/>
      <c r="S706" s="30"/>
      <c r="T706" s="30"/>
      <c r="U706" s="30"/>
      <c r="V706" s="30"/>
      <c r="W706" s="30"/>
      <c r="X706" s="30"/>
    </row>
    <row r="707" spans="1:24" ht="12.75" x14ac:dyDescent="0.2">
      <c r="A707" s="359"/>
      <c r="B707" s="30"/>
      <c r="C707" s="360"/>
      <c r="D707" s="30"/>
      <c r="E707" s="30"/>
      <c r="F707" s="30"/>
      <c r="G707" s="30"/>
      <c r="H707" s="30"/>
      <c r="I707" s="30"/>
      <c r="J707" s="30"/>
      <c r="K707" s="30"/>
      <c r="L707" s="30"/>
      <c r="M707" s="30"/>
      <c r="N707" s="30"/>
      <c r="O707" s="30"/>
      <c r="P707" s="30"/>
      <c r="Q707" s="30"/>
      <c r="R707" s="30"/>
      <c r="S707" s="30"/>
      <c r="T707" s="30"/>
      <c r="U707" s="30"/>
      <c r="V707" s="30"/>
      <c r="W707" s="30"/>
      <c r="X707" s="30"/>
    </row>
    <row r="708" spans="1:24" ht="12.75" x14ac:dyDescent="0.2">
      <c r="A708" s="359"/>
      <c r="B708" s="30"/>
      <c r="C708" s="360"/>
      <c r="D708" s="30"/>
      <c r="E708" s="30"/>
      <c r="F708" s="30"/>
      <c r="G708" s="30"/>
      <c r="H708" s="30"/>
      <c r="I708" s="30"/>
      <c r="J708" s="30"/>
      <c r="K708" s="30"/>
      <c r="L708" s="30"/>
      <c r="M708" s="30"/>
      <c r="N708" s="30"/>
      <c r="O708" s="30"/>
      <c r="P708" s="30"/>
      <c r="Q708" s="30"/>
      <c r="R708" s="30"/>
      <c r="S708" s="30"/>
      <c r="T708" s="30"/>
      <c r="U708" s="30"/>
      <c r="V708" s="30"/>
      <c r="W708" s="30"/>
      <c r="X708" s="30"/>
    </row>
    <row r="709" spans="1:24" x14ac:dyDescent="0.2">
      <c r="A709" s="354"/>
      <c r="B709" s="371"/>
      <c r="C709" s="372"/>
      <c r="D709" s="30"/>
      <c r="E709" s="30"/>
      <c r="F709" s="30"/>
      <c r="G709" s="30"/>
      <c r="H709" s="30"/>
      <c r="I709" s="30"/>
      <c r="J709" s="30"/>
      <c r="K709" s="30"/>
      <c r="L709" s="30"/>
      <c r="M709" s="30"/>
      <c r="N709" s="30"/>
      <c r="O709" s="30"/>
      <c r="P709" s="30"/>
      <c r="Q709" s="30"/>
      <c r="R709" s="30"/>
      <c r="S709" s="30"/>
      <c r="T709" s="30"/>
      <c r="U709" s="30"/>
      <c r="V709" s="361"/>
      <c r="W709" s="30"/>
      <c r="X709" s="373"/>
    </row>
    <row r="710" spans="1:24" x14ac:dyDescent="0.2">
      <c r="A710" s="354"/>
      <c r="B710" s="371"/>
      <c r="C710" s="372"/>
      <c r="D710" s="30"/>
      <c r="E710" s="30"/>
      <c r="F710" s="30"/>
      <c r="G710" s="30"/>
      <c r="H710" s="30"/>
      <c r="I710" s="30"/>
      <c r="J710" s="30"/>
      <c r="K710" s="30"/>
      <c r="L710" s="30"/>
      <c r="M710" s="30"/>
      <c r="N710" s="30"/>
      <c r="O710" s="30"/>
      <c r="P710" s="30"/>
      <c r="Q710" s="30"/>
      <c r="R710" s="30"/>
      <c r="S710" s="30"/>
      <c r="T710" s="30"/>
      <c r="U710" s="30"/>
      <c r="V710" s="361"/>
      <c r="W710" s="30"/>
      <c r="X710" s="373"/>
    </row>
    <row r="711" spans="1:24" x14ac:dyDescent="0.2">
      <c r="A711" s="354"/>
      <c r="B711" s="371"/>
      <c r="C711" s="372"/>
      <c r="D711" s="30"/>
      <c r="E711" s="30"/>
      <c r="F711" s="30"/>
      <c r="G711" s="30"/>
      <c r="H711" s="30"/>
      <c r="I711" s="30"/>
      <c r="J711" s="30"/>
      <c r="K711" s="30"/>
      <c r="L711" s="30"/>
      <c r="M711" s="30"/>
      <c r="N711" s="30"/>
      <c r="O711" s="30"/>
      <c r="P711" s="30"/>
      <c r="Q711" s="30"/>
      <c r="R711" s="30"/>
      <c r="S711" s="30"/>
      <c r="T711" s="30"/>
      <c r="U711" s="30"/>
      <c r="V711" s="361"/>
      <c r="W711" s="30"/>
      <c r="X711" s="373"/>
    </row>
    <row r="712" spans="1:24" x14ac:dyDescent="0.2">
      <c r="A712" s="354"/>
      <c r="B712" s="371"/>
      <c r="C712" s="372"/>
      <c r="D712" s="30"/>
      <c r="E712" s="30"/>
      <c r="F712" s="30"/>
      <c r="G712" s="30"/>
      <c r="H712" s="30"/>
      <c r="I712" s="30"/>
      <c r="J712" s="30"/>
      <c r="K712" s="30"/>
      <c r="L712" s="30"/>
      <c r="M712" s="30"/>
      <c r="N712" s="30"/>
      <c r="O712" s="30"/>
      <c r="P712" s="30"/>
      <c r="Q712" s="30"/>
      <c r="R712" s="30"/>
      <c r="S712" s="30"/>
      <c r="T712" s="30"/>
      <c r="U712" s="30"/>
      <c r="V712" s="361"/>
      <c r="W712" s="30"/>
      <c r="X712" s="373"/>
    </row>
    <row r="713" spans="1:24" x14ac:dyDescent="0.2">
      <c r="A713" s="354"/>
      <c r="B713" s="371"/>
      <c r="C713" s="372"/>
      <c r="D713" s="30"/>
      <c r="E713" s="30"/>
      <c r="F713" s="30"/>
      <c r="G713" s="30"/>
      <c r="H713" s="30"/>
      <c r="I713" s="30"/>
      <c r="J713" s="30"/>
      <c r="K713" s="30"/>
      <c r="L713" s="30"/>
      <c r="M713" s="30"/>
      <c r="N713" s="30"/>
      <c r="O713" s="30"/>
      <c r="P713" s="30"/>
      <c r="Q713" s="30"/>
      <c r="R713" s="30"/>
      <c r="S713" s="30"/>
      <c r="T713" s="30"/>
      <c r="U713" s="30"/>
      <c r="V713" s="361"/>
      <c r="W713" s="30"/>
      <c r="X713" s="373"/>
    </row>
    <row r="714" spans="1:24" x14ac:dyDescent="0.2">
      <c r="A714" s="354"/>
      <c r="B714" s="371"/>
      <c r="C714" s="372"/>
      <c r="D714" s="30"/>
      <c r="E714" s="30"/>
      <c r="F714" s="30"/>
      <c r="G714" s="30"/>
      <c r="H714" s="30"/>
      <c r="I714" s="30"/>
      <c r="J714" s="30"/>
      <c r="K714" s="30"/>
      <c r="L714" s="30"/>
      <c r="M714" s="30"/>
      <c r="N714" s="30"/>
      <c r="O714" s="30"/>
      <c r="P714" s="30"/>
      <c r="Q714" s="30"/>
      <c r="R714" s="30"/>
      <c r="S714" s="30"/>
      <c r="T714" s="30"/>
      <c r="U714" s="30"/>
      <c r="V714" s="361"/>
      <c r="W714" s="30"/>
      <c r="X714" s="373"/>
    </row>
    <row r="715" spans="1:24" x14ac:dyDescent="0.2">
      <c r="A715" s="354"/>
      <c r="B715" s="371"/>
      <c r="C715" s="372"/>
      <c r="D715" s="30"/>
      <c r="E715" s="30"/>
      <c r="F715" s="30"/>
      <c r="G715" s="30"/>
      <c r="H715" s="30"/>
      <c r="I715" s="30"/>
      <c r="J715" s="30"/>
      <c r="K715" s="30"/>
      <c r="L715" s="30"/>
      <c r="M715" s="30"/>
      <c r="N715" s="30"/>
      <c r="O715" s="30"/>
      <c r="P715" s="30"/>
      <c r="Q715" s="30"/>
      <c r="R715" s="30"/>
      <c r="S715" s="30"/>
      <c r="T715" s="30"/>
      <c r="U715" s="30"/>
      <c r="V715" s="361"/>
      <c r="W715" s="30"/>
      <c r="X715" s="373"/>
    </row>
    <row r="716" spans="1:24" x14ac:dyDescent="0.2">
      <c r="A716" s="354"/>
      <c r="B716" s="371"/>
      <c r="C716" s="372"/>
      <c r="D716" s="30"/>
      <c r="E716" s="30"/>
      <c r="F716" s="30"/>
      <c r="G716" s="30"/>
      <c r="H716" s="30"/>
      <c r="I716" s="30"/>
      <c r="J716" s="30"/>
      <c r="K716" s="30"/>
      <c r="L716" s="30"/>
      <c r="M716" s="30"/>
      <c r="N716" s="30"/>
      <c r="O716" s="30"/>
      <c r="P716" s="30"/>
      <c r="Q716" s="30"/>
      <c r="R716" s="30"/>
      <c r="S716" s="30"/>
      <c r="T716" s="30"/>
      <c r="U716" s="30"/>
      <c r="V716" s="361"/>
      <c r="W716" s="30"/>
      <c r="X716" s="373"/>
    </row>
    <row r="717" spans="1:24" x14ac:dyDescent="0.2">
      <c r="A717" s="354"/>
      <c r="B717" s="371"/>
      <c r="C717" s="372"/>
      <c r="D717" s="30"/>
      <c r="E717" s="30"/>
      <c r="F717" s="30"/>
      <c r="G717" s="30"/>
      <c r="H717" s="30"/>
      <c r="I717" s="30"/>
      <c r="J717" s="30"/>
      <c r="K717" s="30"/>
      <c r="L717" s="30"/>
      <c r="M717" s="30"/>
      <c r="N717" s="30"/>
      <c r="O717" s="30"/>
      <c r="P717" s="30"/>
      <c r="Q717" s="30"/>
      <c r="R717" s="30"/>
      <c r="S717" s="30"/>
      <c r="T717" s="30"/>
      <c r="U717" s="30"/>
      <c r="V717" s="361"/>
      <c r="W717" s="30"/>
      <c r="X717" s="373"/>
    </row>
    <row r="718" spans="1:24" x14ac:dyDescent="0.2">
      <c r="A718" s="354"/>
      <c r="B718" s="371"/>
      <c r="C718" s="372"/>
      <c r="D718" s="30"/>
      <c r="E718" s="30"/>
      <c r="F718" s="30"/>
      <c r="G718" s="30"/>
      <c r="H718" s="30"/>
      <c r="I718" s="30"/>
      <c r="J718" s="30"/>
      <c r="K718" s="30"/>
      <c r="L718" s="30"/>
      <c r="M718" s="30"/>
      <c r="N718" s="30"/>
      <c r="O718" s="30"/>
      <c r="P718" s="30"/>
      <c r="Q718" s="30"/>
      <c r="R718" s="30"/>
      <c r="S718" s="30"/>
      <c r="T718" s="30"/>
      <c r="U718" s="30"/>
      <c r="V718" s="361"/>
      <c r="W718" s="30"/>
      <c r="X718" s="373"/>
    </row>
    <row r="719" spans="1:24" x14ac:dyDescent="0.2">
      <c r="A719" s="354"/>
      <c r="B719" s="371"/>
      <c r="C719" s="372"/>
      <c r="D719" s="30"/>
      <c r="E719" s="30"/>
      <c r="F719" s="30"/>
      <c r="G719" s="30"/>
      <c r="H719" s="30"/>
      <c r="I719" s="30"/>
      <c r="J719" s="30"/>
      <c r="K719" s="30"/>
      <c r="L719" s="30"/>
      <c r="M719" s="30"/>
      <c r="N719" s="30"/>
      <c r="O719" s="30"/>
      <c r="P719" s="30"/>
      <c r="Q719" s="30"/>
      <c r="R719" s="30"/>
      <c r="S719" s="30"/>
      <c r="T719" s="30"/>
      <c r="U719" s="30"/>
      <c r="V719" s="361"/>
      <c r="W719" s="30"/>
      <c r="X719" s="373"/>
    </row>
    <row r="720" spans="1:24" x14ac:dyDescent="0.2">
      <c r="A720" s="354"/>
      <c r="B720" s="371"/>
      <c r="C720" s="372"/>
      <c r="D720" s="30"/>
      <c r="E720" s="30"/>
      <c r="F720" s="30"/>
      <c r="G720" s="30"/>
      <c r="H720" s="30"/>
      <c r="I720" s="30"/>
      <c r="J720" s="30"/>
      <c r="K720" s="30"/>
      <c r="L720" s="30"/>
      <c r="M720" s="30"/>
      <c r="N720" s="30"/>
      <c r="O720" s="30"/>
      <c r="P720" s="30"/>
      <c r="Q720" s="30"/>
      <c r="R720" s="30"/>
      <c r="S720" s="30"/>
      <c r="T720" s="30"/>
      <c r="U720" s="30"/>
      <c r="V720" s="361"/>
      <c r="W720" s="30"/>
      <c r="X720" s="373"/>
    </row>
    <row r="721" spans="1:86" x14ac:dyDescent="0.2">
      <c r="A721" s="354"/>
      <c r="B721" s="371"/>
      <c r="C721" s="372"/>
      <c r="D721" s="30"/>
      <c r="E721" s="30"/>
      <c r="F721" s="30"/>
      <c r="G721" s="30"/>
      <c r="H721" s="30"/>
      <c r="I721" s="30"/>
      <c r="J721" s="30"/>
      <c r="K721" s="30"/>
      <c r="L721" s="30"/>
      <c r="M721" s="30"/>
      <c r="N721" s="30"/>
      <c r="O721" s="30"/>
      <c r="P721" s="30"/>
      <c r="Q721" s="30"/>
      <c r="R721" s="30"/>
      <c r="S721" s="30"/>
      <c r="T721" s="30"/>
      <c r="U721" s="30"/>
      <c r="V721" s="361"/>
      <c r="W721" s="30"/>
      <c r="X721" s="373"/>
    </row>
    <row r="722" spans="1:86" x14ac:dyDescent="0.2">
      <c r="A722" s="354"/>
      <c r="B722" s="371"/>
      <c r="C722" s="372"/>
      <c r="D722" s="30"/>
      <c r="E722" s="30"/>
      <c r="F722" s="30"/>
      <c r="G722" s="30"/>
      <c r="H722" s="30"/>
      <c r="I722" s="30"/>
      <c r="J722" s="30"/>
      <c r="K722" s="30"/>
      <c r="L722" s="30"/>
      <c r="M722" s="30"/>
      <c r="N722" s="30"/>
      <c r="O722" s="30"/>
      <c r="P722" s="30"/>
      <c r="Q722" s="30"/>
      <c r="R722" s="30"/>
      <c r="S722" s="30"/>
      <c r="T722" s="30"/>
      <c r="U722" s="30"/>
      <c r="V722" s="361"/>
      <c r="W722" s="30"/>
      <c r="X722" s="373"/>
    </row>
    <row r="723" spans="1:86" x14ac:dyDescent="0.2">
      <c r="A723" s="354"/>
      <c r="B723" s="371"/>
      <c r="C723" s="372"/>
      <c r="D723" s="30"/>
      <c r="E723" s="30"/>
      <c r="F723" s="30"/>
      <c r="G723" s="30"/>
      <c r="H723" s="30"/>
      <c r="I723" s="30"/>
      <c r="J723" s="30"/>
      <c r="K723" s="30"/>
      <c r="L723" s="30"/>
      <c r="M723" s="30"/>
      <c r="N723" s="30"/>
      <c r="O723" s="30"/>
      <c r="P723" s="30"/>
      <c r="Q723" s="30"/>
      <c r="R723" s="30"/>
      <c r="S723" s="30"/>
      <c r="T723" s="30"/>
      <c r="U723" s="30"/>
      <c r="V723" s="361"/>
      <c r="W723" s="30"/>
      <c r="X723" s="373"/>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c r="BR723" s="5"/>
      <c r="BS723" s="5"/>
      <c r="BT723" s="5"/>
      <c r="BU723" s="5"/>
      <c r="BV723" s="5"/>
      <c r="BW723" s="5"/>
      <c r="BX723" s="5"/>
      <c r="BY723" s="5"/>
      <c r="BZ723" s="5"/>
      <c r="CA723" s="5"/>
      <c r="CB723" s="5"/>
      <c r="CC723" s="5"/>
      <c r="CD723" s="5"/>
      <c r="CE723" s="5"/>
      <c r="CF723" s="5"/>
      <c r="CG723" s="5"/>
      <c r="CH723" s="5"/>
    </row>
    <row r="724" spans="1:86" x14ac:dyDescent="0.2">
      <c r="A724" s="354"/>
      <c r="B724" s="371"/>
      <c r="C724" s="372"/>
      <c r="D724" s="30"/>
      <c r="E724" s="30"/>
      <c r="F724" s="30"/>
      <c r="G724" s="30"/>
      <c r="H724" s="30"/>
      <c r="I724" s="30"/>
      <c r="J724" s="30"/>
      <c r="K724" s="30"/>
      <c r="L724" s="30"/>
      <c r="M724" s="30"/>
      <c r="N724" s="30"/>
      <c r="O724" s="30"/>
      <c r="P724" s="30"/>
      <c r="Q724" s="30"/>
      <c r="R724" s="30"/>
      <c r="S724" s="30"/>
      <c r="T724" s="30"/>
      <c r="U724" s="30"/>
      <c r="V724" s="361"/>
      <c r="W724" s="30"/>
      <c r="X724" s="373"/>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c r="BR724" s="5"/>
      <c r="BS724" s="5"/>
      <c r="BT724" s="5"/>
      <c r="BU724" s="5"/>
      <c r="BV724" s="5"/>
      <c r="BW724" s="5"/>
      <c r="BX724" s="5"/>
      <c r="BY724" s="5"/>
      <c r="BZ724" s="5"/>
      <c r="CA724" s="5"/>
      <c r="CB724" s="5"/>
      <c r="CC724" s="5"/>
      <c r="CD724" s="5"/>
      <c r="CE724" s="5"/>
      <c r="CF724" s="5"/>
      <c r="CG724" s="5"/>
      <c r="CH724" s="5"/>
    </row>
    <row r="725" spans="1:86" x14ac:dyDescent="0.2">
      <c r="A725" s="354"/>
      <c r="B725" s="371"/>
      <c r="C725" s="372"/>
      <c r="D725" s="30"/>
      <c r="E725" s="30"/>
      <c r="F725" s="30"/>
      <c r="G725" s="30"/>
      <c r="H725" s="30"/>
      <c r="I725" s="30"/>
      <c r="J725" s="30"/>
      <c r="K725" s="30"/>
      <c r="L725" s="30"/>
      <c r="M725" s="30"/>
      <c r="N725" s="30"/>
      <c r="O725" s="30"/>
      <c r="P725" s="30"/>
      <c r="Q725" s="30"/>
      <c r="R725" s="30"/>
      <c r="S725" s="30"/>
      <c r="T725" s="30"/>
      <c r="U725" s="30"/>
      <c r="V725" s="361"/>
      <c r="W725" s="30"/>
      <c r="X725" s="373"/>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c r="BR725" s="5"/>
      <c r="BS725" s="5"/>
      <c r="BT725" s="5"/>
      <c r="BU725" s="5"/>
      <c r="BV725" s="5"/>
      <c r="BW725" s="5"/>
      <c r="BX725" s="5"/>
      <c r="BY725" s="5"/>
      <c r="BZ725" s="5"/>
      <c r="CA725" s="5"/>
      <c r="CB725" s="5"/>
      <c r="CC725" s="5"/>
      <c r="CD725" s="5"/>
      <c r="CE725" s="5"/>
      <c r="CF725" s="5"/>
      <c r="CG725" s="5"/>
      <c r="CH725" s="5"/>
    </row>
    <row r="726" spans="1:86" x14ac:dyDescent="0.2">
      <c r="A726" s="354"/>
      <c r="B726" s="371"/>
      <c r="C726" s="372"/>
      <c r="D726" s="30"/>
      <c r="E726" s="30"/>
      <c r="F726" s="30"/>
      <c r="G726" s="30"/>
      <c r="H726" s="30"/>
      <c r="I726" s="30"/>
      <c r="J726" s="30"/>
      <c r="K726" s="30"/>
      <c r="L726" s="30"/>
      <c r="M726" s="30"/>
      <c r="N726" s="30"/>
      <c r="O726" s="30"/>
      <c r="P726" s="30"/>
      <c r="Q726" s="30"/>
      <c r="R726" s="30"/>
      <c r="S726" s="30"/>
      <c r="T726" s="30"/>
      <c r="U726" s="30"/>
      <c r="V726" s="361"/>
      <c r="W726" s="30"/>
      <c r="X726" s="373"/>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c r="BR726" s="5"/>
      <c r="BS726" s="5"/>
      <c r="BT726" s="5"/>
      <c r="BU726" s="5"/>
      <c r="BV726" s="5"/>
      <c r="BW726" s="5"/>
      <c r="BX726" s="5"/>
      <c r="BY726" s="5"/>
      <c r="BZ726" s="5"/>
      <c r="CA726" s="5"/>
      <c r="CB726" s="5"/>
      <c r="CC726" s="5"/>
      <c r="CD726" s="5"/>
      <c r="CE726" s="5"/>
      <c r="CF726" s="5"/>
      <c r="CG726" s="5"/>
      <c r="CH726" s="5"/>
    </row>
    <row r="727" spans="1:86" x14ac:dyDescent="0.2">
      <c r="A727" s="354"/>
      <c r="B727" s="371"/>
      <c r="C727" s="372"/>
      <c r="D727" s="30"/>
      <c r="E727" s="30"/>
      <c r="F727" s="30"/>
      <c r="G727" s="30"/>
      <c r="H727" s="30"/>
      <c r="I727" s="30"/>
      <c r="J727" s="30"/>
      <c r="K727" s="30"/>
      <c r="L727" s="30"/>
      <c r="M727" s="30"/>
      <c r="N727" s="30"/>
      <c r="O727" s="30"/>
      <c r="P727" s="30"/>
      <c r="Q727" s="30"/>
      <c r="R727" s="30"/>
      <c r="S727" s="30"/>
      <c r="T727" s="30"/>
      <c r="U727" s="30"/>
      <c r="V727" s="361"/>
      <c r="W727" s="30"/>
      <c r="X727" s="373"/>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c r="BR727" s="5"/>
      <c r="BS727" s="5"/>
      <c r="BT727" s="5"/>
      <c r="BU727" s="5"/>
      <c r="BV727" s="5"/>
      <c r="BW727" s="5"/>
      <c r="BX727" s="5"/>
      <c r="BY727" s="5"/>
      <c r="BZ727" s="5"/>
      <c r="CA727" s="5"/>
      <c r="CB727" s="5"/>
      <c r="CC727" s="5"/>
      <c r="CD727" s="5"/>
      <c r="CE727" s="5"/>
      <c r="CF727" s="5"/>
      <c r="CG727" s="5"/>
      <c r="CH727" s="5"/>
    </row>
    <row r="728" spans="1:86" x14ac:dyDescent="0.2">
      <c r="A728" s="354"/>
      <c r="B728" s="371"/>
      <c r="C728" s="372"/>
      <c r="D728" s="30"/>
      <c r="E728" s="30"/>
      <c r="F728" s="30"/>
      <c r="G728" s="30"/>
      <c r="H728" s="30"/>
      <c r="I728" s="30"/>
      <c r="J728" s="30"/>
      <c r="K728" s="30"/>
      <c r="L728" s="30"/>
      <c r="M728" s="30"/>
      <c r="N728" s="30"/>
      <c r="O728" s="30"/>
      <c r="P728" s="30"/>
      <c r="Q728" s="30"/>
      <c r="R728" s="30"/>
      <c r="S728" s="30"/>
      <c r="T728" s="30"/>
      <c r="U728" s="30"/>
      <c r="V728" s="361"/>
      <c r="W728" s="30"/>
      <c r="X728" s="373"/>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c r="CA728" s="5"/>
      <c r="CB728" s="5"/>
      <c r="CC728" s="5"/>
      <c r="CD728" s="5"/>
      <c r="CE728" s="5"/>
      <c r="CF728" s="5"/>
      <c r="CG728" s="5"/>
      <c r="CH728" s="5"/>
    </row>
    <row r="729" spans="1:86" x14ac:dyDescent="0.2">
      <c r="A729" s="354"/>
      <c r="B729" s="371"/>
      <c r="C729" s="372"/>
      <c r="D729" s="30"/>
      <c r="E729" s="30"/>
      <c r="F729" s="30"/>
      <c r="G729" s="30"/>
      <c r="H729" s="30"/>
      <c r="I729" s="30"/>
      <c r="J729" s="30"/>
      <c r="K729" s="30"/>
      <c r="L729" s="30"/>
      <c r="M729" s="30"/>
      <c r="N729" s="30"/>
      <c r="O729" s="30"/>
      <c r="P729" s="30"/>
      <c r="Q729" s="30"/>
      <c r="R729" s="30"/>
      <c r="S729" s="30"/>
      <c r="T729" s="30"/>
      <c r="U729" s="30"/>
      <c r="V729" s="361"/>
      <c r="W729" s="30"/>
      <c r="X729" s="373"/>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row>
    <row r="730" spans="1:86" x14ac:dyDescent="0.2">
      <c r="A730" s="354"/>
      <c r="B730" s="371"/>
      <c r="C730" s="372"/>
      <c r="D730" s="30"/>
      <c r="E730" s="30"/>
      <c r="F730" s="30"/>
      <c r="G730" s="30"/>
      <c r="H730" s="30"/>
      <c r="I730" s="30"/>
      <c r="J730" s="30"/>
      <c r="K730" s="30"/>
      <c r="L730" s="30"/>
      <c r="M730" s="30"/>
      <c r="N730" s="30"/>
      <c r="O730" s="30"/>
      <c r="P730" s="30"/>
      <c r="Q730" s="30"/>
      <c r="R730" s="30"/>
      <c r="S730" s="30"/>
      <c r="T730" s="30"/>
      <c r="U730" s="30"/>
      <c r="V730" s="361"/>
      <c r="W730" s="30"/>
      <c r="X730" s="373"/>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row>
    <row r="731" spans="1:86" x14ac:dyDescent="0.2">
      <c r="A731" s="354"/>
      <c r="B731" s="371"/>
      <c r="C731" s="372"/>
      <c r="D731" s="30"/>
      <c r="E731" s="30"/>
      <c r="F731" s="30"/>
      <c r="G731" s="30"/>
      <c r="H731" s="30"/>
      <c r="I731" s="30"/>
      <c r="J731" s="30"/>
      <c r="K731" s="30"/>
      <c r="L731" s="30"/>
      <c r="M731" s="30"/>
      <c r="N731" s="30"/>
      <c r="O731" s="30"/>
      <c r="P731" s="30"/>
      <c r="Q731" s="30"/>
      <c r="R731" s="30"/>
      <c r="S731" s="30"/>
      <c r="T731" s="30"/>
      <c r="U731" s="30"/>
      <c r="V731" s="361"/>
      <c r="W731" s="30"/>
      <c r="X731" s="373"/>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row>
    <row r="732" spans="1:86" x14ac:dyDescent="0.2">
      <c r="A732" s="354"/>
      <c r="B732" s="371"/>
      <c r="C732" s="372"/>
      <c r="D732" s="30"/>
      <c r="E732" s="30"/>
      <c r="F732" s="30"/>
      <c r="G732" s="30"/>
      <c r="H732" s="30"/>
      <c r="I732" s="30"/>
      <c r="J732" s="30"/>
      <c r="K732" s="30"/>
      <c r="L732" s="30"/>
      <c r="M732" s="30"/>
      <c r="N732" s="30"/>
      <c r="O732" s="30"/>
      <c r="P732" s="30"/>
      <c r="Q732" s="30"/>
      <c r="R732" s="30"/>
      <c r="S732" s="30"/>
      <c r="T732" s="30"/>
      <c r="U732" s="30"/>
      <c r="V732" s="361"/>
      <c r="W732" s="30"/>
      <c r="X732" s="373"/>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row>
    <row r="733" spans="1:86" x14ac:dyDescent="0.2">
      <c r="A733" s="354"/>
      <c r="B733" s="371"/>
      <c r="C733" s="372"/>
      <c r="D733" s="30"/>
      <c r="E733" s="30"/>
      <c r="F733" s="30"/>
      <c r="G733" s="30"/>
      <c r="H733" s="30"/>
      <c r="I733" s="30"/>
      <c r="J733" s="30"/>
      <c r="K733" s="30"/>
      <c r="L733" s="30"/>
      <c r="M733" s="30"/>
      <c r="N733" s="30"/>
      <c r="O733" s="30"/>
      <c r="P733" s="30"/>
      <c r="Q733" s="30"/>
      <c r="R733" s="30"/>
      <c r="S733" s="30"/>
      <c r="T733" s="30"/>
      <c r="U733" s="30"/>
      <c r="V733" s="361"/>
      <c r="W733" s="30"/>
      <c r="X733" s="373"/>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row>
    <row r="734" spans="1:86" x14ac:dyDescent="0.2">
      <c r="A734" s="354"/>
      <c r="B734" s="371"/>
      <c r="C734" s="372"/>
      <c r="D734" s="30"/>
      <c r="E734" s="30"/>
      <c r="F734" s="30"/>
      <c r="G734" s="30"/>
      <c r="H734" s="30"/>
      <c r="I734" s="30"/>
      <c r="J734" s="30"/>
      <c r="K734" s="30"/>
      <c r="L734" s="30"/>
      <c r="M734" s="30"/>
      <c r="N734" s="30"/>
      <c r="O734" s="30"/>
      <c r="P734" s="30"/>
      <c r="Q734" s="30"/>
      <c r="R734" s="30"/>
      <c r="S734" s="30"/>
      <c r="T734" s="30"/>
      <c r="U734" s="30"/>
      <c r="V734" s="361"/>
      <c r="W734" s="30"/>
      <c r="X734" s="373"/>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c r="BR734" s="5"/>
      <c r="BS734" s="5"/>
      <c r="BT734" s="5"/>
      <c r="BU734" s="5"/>
      <c r="BV734" s="5"/>
      <c r="BW734" s="5"/>
      <c r="BX734" s="5"/>
      <c r="BY734" s="5"/>
      <c r="BZ734" s="5"/>
      <c r="CA734" s="5"/>
      <c r="CB734" s="5"/>
      <c r="CC734" s="5"/>
      <c r="CD734" s="5"/>
      <c r="CE734" s="5"/>
      <c r="CF734" s="5"/>
      <c r="CG734" s="5"/>
      <c r="CH734" s="5"/>
    </row>
    <row r="735" spans="1:86" x14ac:dyDescent="0.2">
      <c r="A735" s="354"/>
      <c r="B735" s="371"/>
      <c r="C735" s="372"/>
      <c r="D735" s="30"/>
      <c r="E735" s="30"/>
      <c r="F735" s="30"/>
      <c r="G735" s="30"/>
      <c r="H735" s="30"/>
      <c r="I735" s="30"/>
      <c r="J735" s="30"/>
      <c r="K735" s="30"/>
      <c r="L735" s="30"/>
      <c r="M735" s="30"/>
      <c r="N735" s="30"/>
      <c r="O735" s="30"/>
      <c r="P735" s="30"/>
      <c r="Q735" s="30"/>
      <c r="R735" s="30"/>
      <c r="S735" s="30"/>
      <c r="T735" s="30"/>
      <c r="U735" s="30"/>
      <c r="V735" s="361"/>
      <c r="W735" s="30"/>
      <c r="X735" s="373"/>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c r="BR735" s="5"/>
      <c r="BS735" s="5"/>
      <c r="BT735" s="5"/>
      <c r="BU735" s="5"/>
      <c r="BV735" s="5"/>
      <c r="BW735" s="5"/>
      <c r="BX735" s="5"/>
      <c r="BY735" s="5"/>
      <c r="BZ735" s="5"/>
      <c r="CA735" s="5"/>
      <c r="CB735" s="5"/>
      <c r="CC735" s="5"/>
      <c r="CD735" s="5"/>
      <c r="CE735" s="5"/>
      <c r="CF735" s="5"/>
      <c r="CG735" s="5"/>
      <c r="CH735" s="5"/>
    </row>
    <row r="736" spans="1:86" x14ac:dyDescent="0.2">
      <c r="A736" s="354"/>
      <c r="B736" s="371"/>
      <c r="C736" s="372"/>
      <c r="D736" s="30"/>
      <c r="E736" s="30"/>
      <c r="F736" s="30"/>
      <c r="G736" s="30"/>
      <c r="H736" s="30"/>
      <c r="I736" s="30"/>
      <c r="J736" s="30"/>
      <c r="K736" s="30"/>
      <c r="L736" s="30"/>
      <c r="M736" s="30"/>
      <c r="N736" s="30"/>
      <c r="O736" s="30"/>
      <c r="P736" s="30"/>
      <c r="Q736" s="30"/>
      <c r="R736" s="30"/>
      <c r="S736" s="30"/>
      <c r="T736" s="30"/>
      <c r="U736" s="30"/>
      <c r="V736" s="361"/>
      <c r="W736" s="30"/>
      <c r="X736" s="373"/>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c r="BR736" s="5"/>
      <c r="BS736" s="5"/>
      <c r="BT736" s="5"/>
      <c r="BU736" s="5"/>
      <c r="BV736" s="5"/>
      <c r="BW736" s="5"/>
      <c r="BX736" s="5"/>
      <c r="BY736" s="5"/>
      <c r="BZ736" s="5"/>
      <c r="CA736" s="5"/>
      <c r="CB736" s="5"/>
      <c r="CC736" s="5"/>
      <c r="CD736" s="5"/>
      <c r="CE736" s="5"/>
      <c r="CF736" s="5"/>
      <c r="CG736" s="5"/>
      <c r="CH736" s="5"/>
    </row>
    <row r="737" spans="1:86" x14ac:dyDescent="0.2">
      <c r="A737" s="354"/>
      <c r="B737" s="371"/>
      <c r="C737" s="372"/>
      <c r="D737" s="30"/>
      <c r="E737" s="30"/>
      <c r="F737" s="30"/>
      <c r="G737" s="30"/>
      <c r="H737" s="30"/>
      <c r="I737" s="30"/>
      <c r="J737" s="30"/>
      <c r="K737" s="30"/>
      <c r="L737" s="30"/>
      <c r="M737" s="30"/>
      <c r="N737" s="30"/>
      <c r="O737" s="30"/>
      <c r="P737" s="30"/>
      <c r="Q737" s="30"/>
      <c r="R737" s="30"/>
      <c r="S737" s="30"/>
      <c r="T737" s="30"/>
      <c r="U737" s="30"/>
      <c r="V737" s="361"/>
      <c r="W737" s="30"/>
      <c r="X737" s="373"/>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row>
    <row r="738" spans="1:86" x14ac:dyDescent="0.2">
      <c r="A738" s="354"/>
      <c r="B738" s="371"/>
      <c r="C738" s="372"/>
      <c r="D738" s="30"/>
      <c r="E738" s="30"/>
      <c r="F738" s="30"/>
      <c r="G738" s="30"/>
      <c r="H738" s="30"/>
      <c r="I738" s="30"/>
      <c r="J738" s="30"/>
      <c r="K738" s="30"/>
      <c r="L738" s="30"/>
      <c r="M738" s="30"/>
      <c r="N738" s="30"/>
      <c r="O738" s="30"/>
      <c r="P738" s="30"/>
      <c r="Q738" s="30"/>
      <c r="R738" s="30"/>
      <c r="S738" s="30"/>
      <c r="T738" s="30"/>
      <c r="U738" s="30"/>
      <c r="V738" s="361"/>
      <c r="W738" s="30"/>
      <c r="X738" s="373"/>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c r="BR738" s="5"/>
      <c r="BS738" s="5"/>
      <c r="BT738" s="5"/>
      <c r="BU738" s="5"/>
      <c r="BV738" s="5"/>
      <c r="BW738" s="5"/>
      <c r="BX738" s="5"/>
      <c r="BY738" s="5"/>
      <c r="BZ738" s="5"/>
      <c r="CA738" s="5"/>
      <c r="CB738" s="5"/>
      <c r="CC738" s="5"/>
      <c r="CD738" s="5"/>
      <c r="CE738" s="5"/>
      <c r="CF738" s="5"/>
      <c r="CG738" s="5"/>
      <c r="CH738" s="5"/>
    </row>
    <row r="739" spans="1:86" x14ac:dyDescent="0.2">
      <c r="A739" s="354"/>
      <c r="B739" s="371"/>
      <c r="C739" s="372"/>
      <c r="D739" s="30"/>
      <c r="E739" s="30"/>
      <c r="F739" s="30"/>
      <c r="G739" s="30"/>
      <c r="H739" s="30"/>
      <c r="I739" s="30"/>
      <c r="J739" s="30"/>
      <c r="K739" s="30"/>
      <c r="L739" s="30"/>
      <c r="M739" s="30"/>
      <c r="N739" s="30"/>
      <c r="O739" s="30"/>
      <c r="P739" s="30"/>
      <c r="Q739" s="30"/>
      <c r="R739" s="30"/>
      <c r="S739" s="30"/>
      <c r="T739" s="30"/>
      <c r="U739" s="30"/>
      <c r="V739" s="361"/>
      <c r="W739" s="30"/>
      <c r="X739" s="373"/>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c r="BR739" s="5"/>
      <c r="BS739" s="5"/>
      <c r="BT739" s="5"/>
      <c r="BU739" s="5"/>
      <c r="BV739" s="5"/>
      <c r="BW739" s="5"/>
      <c r="BX739" s="5"/>
      <c r="BY739" s="5"/>
      <c r="BZ739" s="5"/>
      <c r="CA739" s="5"/>
      <c r="CB739" s="5"/>
      <c r="CC739" s="5"/>
      <c r="CD739" s="5"/>
      <c r="CE739" s="5"/>
      <c r="CF739" s="5"/>
      <c r="CG739" s="5"/>
      <c r="CH739" s="5"/>
    </row>
    <row r="740" spans="1:86" x14ac:dyDescent="0.2">
      <c r="A740" s="354"/>
      <c r="B740" s="371"/>
      <c r="C740" s="372"/>
      <c r="D740" s="30"/>
      <c r="E740" s="30"/>
      <c r="F740" s="30"/>
      <c r="G740" s="30"/>
      <c r="H740" s="30"/>
      <c r="I740" s="30"/>
      <c r="J740" s="30"/>
      <c r="K740" s="30"/>
      <c r="L740" s="30"/>
      <c r="M740" s="30"/>
      <c r="N740" s="30"/>
      <c r="O740" s="30"/>
      <c r="P740" s="30"/>
      <c r="Q740" s="30"/>
      <c r="R740" s="30"/>
      <c r="S740" s="30"/>
      <c r="T740" s="30"/>
      <c r="U740" s="30"/>
      <c r="V740" s="361"/>
      <c r="W740" s="30"/>
      <c r="X740" s="373"/>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c r="BR740" s="5"/>
      <c r="BS740" s="5"/>
      <c r="BT740" s="5"/>
      <c r="BU740" s="5"/>
      <c r="BV740" s="5"/>
      <c r="BW740" s="5"/>
      <c r="BX740" s="5"/>
      <c r="BY740" s="5"/>
      <c r="BZ740" s="5"/>
      <c r="CA740" s="5"/>
      <c r="CB740" s="5"/>
      <c r="CC740" s="5"/>
      <c r="CD740" s="5"/>
      <c r="CE740" s="5"/>
      <c r="CF740" s="5"/>
      <c r="CG740" s="5"/>
      <c r="CH740" s="5"/>
    </row>
    <row r="741" spans="1:86" x14ac:dyDescent="0.2">
      <c r="A741" s="354"/>
      <c r="B741" s="371"/>
      <c r="C741" s="372"/>
      <c r="D741" s="30"/>
      <c r="E741" s="30"/>
      <c r="F741" s="30"/>
      <c r="G741" s="30"/>
      <c r="H741" s="30"/>
      <c r="I741" s="30"/>
      <c r="J741" s="30"/>
      <c r="K741" s="30"/>
      <c r="L741" s="30"/>
      <c r="M741" s="30"/>
      <c r="N741" s="30"/>
      <c r="O741" s="30"/>
      <c r="P741" s="30"/>
      <c r="Q741" s="30"/>
      <c r="R741" s="30"/>
      <c r="S741" s="30"/>
      <c r="T741" s="30"/>
      <c r="U741" s="30"/>
      <c r="V741" s="361"/>
      <c r="W741" s="30"/>
      <c r="X741" s="373"/>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c r="BR741" s="5"/>
      <c r="BS741" s="5"/>
      <c r="BT741" s="5"/>
      <c r="BU741" s="5"/>
      <c r="BV741" s="5"/>
      <c r="BW741" s="5"/>
      <c r="BX741" s="5"/>
      <c r="BY741" s="5"/>
      <c r="BZ741" s="5"/>
      <c r="CA741" s="5"/>
      <c r="CB741" s="5"/>
      <c r="CC741" s="5"/>
      <c r="CD741" s="5"/>
      <c r="CE741" s="5"/>
      <c r="CF741" s="5"/>
      <c r="CG741" s="5"/>
      <c r="CH741" s="5"/>
    </row>
    <row r="742" spans="1:86" x14ac:dyDescent="0.2">
      <c r="A742" s="354"/>
      <c r="B742" s="371"/>
      <c r="C742" s="372"/>
      <c r="D742" s="30"/>
      <c r="E742" s="30"/>
      <c r="F742" s="30"/>
      <c r="G742" s="30"/>
      <c r="H742" s="30"/>
      <c r="I742" s="30"/>
      <c r="J742" s="30"/>
      <c r="K742" s="30"/>
      <c r="L742" s="30"/>
      <c r="M742" s="30"/>
      <c r="N742" s="30"/>
      <c r="O742" s="30"/>
      <c r="P742" s="30"/>
      <c r="Q742" s="30"/>
      <c r="R742" s="30"/>
      <c r="S742" s="30"/>
      <c r="T742" s="30"/>
      <c r="U742" s="30"/>
      <c r="V742" s="361"/>
      <c r="W742" s="30"/>
      <c r="X742" s="373"/>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row>
    <row r="743" spans="1:86" x14ac:dyDescent="0.2">
      <c r="A743" s="354"/>
      <c r="B743" s="371"/>
      <c r="C743" s="372"/>
      <c r="D743" s="30"/>
      <c r="E743" s="30"/>
      <c r="F743" s="30"/>
      <c r="G743" s="30"/>
      <c r="H743" s="30"/>
      <c r="I743" s="30"/>
      <c r="J743" s="30"/>
      <c r="K743" s="30"/>
      <c r="L743" s="30"/>
      <c r="M743" s="30"/>
      <c r="N743" s="30"/>
      <c r="O743" s="30"/>
      <c r="P743" s="30"/>
      <c r="Q743" s="30"/>
      <c r="R743" s="30"/>
      <c r="S743" s="30"/>
      <c r="T743" s="30"/>
      <c r="U743" s="30"/>
      <c r="V743" s="361"/>
      <c r="W743" s="30"/>
      <c r="X743" s="373"/>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row>
    <row r="744" spans="1:86" x14ac:dyDescent="0.2">
      <c r="A744" s="354"/>
      <c r="B744" s="371"/>
      <c r="C744" s="372"/>
      <c r="D744" s="30"/>
      <c r="E744" s="30"/>
      <c r="F744" s="30"/>
      <c r="G744" s="30"/>
      <c r="H744" s="30"/>
      <c r="I744" s="30"/>
      <c r="J744" s="30"/>
      <c r="K744" s="30"/>
      <c r="L744" s="30"/>
      <c r="M744" s="30"/>
      <c r="N744" s="30"/>
      <c r="O744" s="30"/>
      <c r="P744" s="30"/>
      <c r="Q744" s="30"/>
      <c r="R744" s="30"/>
      <c r="S744" s="30"/>
      <c r="T744" s="30"/>
      <c r="U744" s="30"/>
      <c r="V744" s="361"/>
      <c r="W744" s="30"/>
      <c r="X744" s="373"/>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c r="BR744" s="5"/>
      <c r="BS744" s="5"/>
      <c r="BT744" s="5"/>
      <c r="BU744" s="5"/>
      <c r="BV744" s="5"/>
      <c r="BW744" s="5"/>
      <c r="BX744" s="5"/>
      <c r="BY744" s="5"/>
      <c r="BZ744" s="5"/>
      <c r="CA744" s="5"/>
      <c r="CB744" s="5"/>
      <c r="CC744" s="5"/>
      <c r="CD744" s="5"/>
      <c r="CE744" s="5"/>
      <c r="CF744" s="5"/>
      <c r="CG744" s="5"/>
      <c r="CH744" s="5"/>
    </row>
    <row r="745" spans="1:86" x14ac:dyDescent="0.2">
      <c r="A745" s="354"/>
      <c r="B745" s="371"/>
      <c r="C745" s="372"/>
      <c r="D745" s="30"/>
      <c r="E745" s="30"/>
      <c r="F745" s="30"/>
      <c r="G745" s="30"/>
      <c r="H745" s="30"/>
      <c r="I745" s="30"/>
      <c r="J745" s="30"/>
      <c r="K745" s="30"/>
      <c r="L745" s="30"/>
      <c r="M745" s="30"/>
      <c r="N745" s="30"/>
      <c r="O745" s="30"/>
      <c r="P745" s="30"/>
      <c r="Q745" s="30"/>
      <c r="R745" s="30"/>
      <c r="S745" s="30"/>
      <c r="T745" s="30"/>
      <c r="U745" s="30"/>
      <c r="V745" s="361"/>
      <c r="W745" s="30"/>
      <c r="X745" s="373"/>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c r="BR745" s="5"/>
      <c r="BS745" s="5"/>
      <c r="BT745" s="5"/>
      <c r="BU745" s="5"/>
      <c r="BV745" s="5"/>
      <c r="BW745" s="5"/>
      <c r="BX745" s="5"/>
      <c r="BY745" s="5"/>
      <c r="BZ745" s="5"/>
      <c r="CA745" s="5"/>
      <c r="CB745" s="5"/>
      <c r="CC745" s="5"/>
      <c r="CD745" s="5"/>
      <c r="CE745" s="5"/>
      <c r="CF745" s="5"/>
      <c r="CG745" s="5"/>
      <c r="CH745" s="5"/>
    </row>
    <row r="746" spans="1:86" x14ac:dyDescent="0.2">
      <c r="A746" s="354"/>
      <c r="B746" s="371"/>
      <c r="C746" s="372"/>
      <c r="D746" s="30"/>
      <c r="E746" s="30"/>
      <c r="F746" s="30"/>
      <c r="G746" s="30"/>
      <c r="H746" s="30"/>
      <c r="I746" s="30"/>
      <c r="J746" s="30"/>
      <c r="K746" s="30"/>
      <c r="L746" s="30"/>
      <c r="M746" s="30"/>
      <c r="N746" s="30"/>
      <c r="O746" s="30"/>
      <c r="P746" s="30"/>
      <c r="Q746" s="30"/>
      <c r="R746" s="30"/>
      <c r="S746" s="30"/>
      <c r="T746" s="30"/>
      <c r="U746" s="30"/>
      <c r="V746" s="361"/>
      <c r="W746" s="30"/>
      <c r="X746" s="373"/>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c r="BR746" s="5"/>
      <c r="BS746" s="5"/>
      <c r="BT746" s="5"/>
      <c r="BU746" s="5"/>
      <c r="BV746" s="5"/>
      <c r="BW746" s="5"/>
      <c r="BX746" s="5"/>
      <c r="BY746" s="5"/>
      <c r="BZ746" s="5"/>
      <c r="CA746" s="5"/>
      <c r="CB746" s="5"/>
      <c r="CC746" s="5"/>
      <c r="CD746" s="5"/>
      <c r="CE746" s="5"/>
      <c r="CF746" s="5"/>
      <c r="CG746" s="5"/>
      <c r="CH746" s="5"/>
    </row>
    <row r="747" spans="1:86" x14ac:dyDescent="0.2">
      <c r="A747" s="354"/>
      <c r="B747" s="371"/>
      <c r="C747" s="372"/>
      <c r="D747" s="30"/>
      <c r="E747" s="30"/>
      <c r="F747" s="30"/>
      <c r="G747" s="30"/>
      <c r="H747" s="30"/>
      <c r="I747" s="30"/>
      <c r="J747" s="30"/>
      <c r="K747" s="30"/>
      <c r="L747" s="30"/>
      <c r="M747" s="30"/>
      <c r="N747" s="30"/>
      <c r="O747" s="30"/>
      <c r="P747" s="30"/>
      <c r="Q747" s="30"/>
      <c r="R747" s="30"/>
      <c r="S747" s="30"/>
      <c r="T747" s="30"/>
      <c r="U747" s="30"/>
      <c r="V747" s="361"/>
      <c r="W747" s="30"/>
      <c r="X747" s="373"/>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c r="BR747" s="5"/>
      <c r="BS747" s="5"/>
      <c r="BT747" s="5"/>
      <c r="BU747" s="5"/>
      <c r="BV747" s="5"/>
      <c r="BW747" s="5"/>
      <c r="BX747" s="5"/>
      <c r="BY747" s="5"/>
      <c r="BZ747" s="5"/>
      <c r="CA747" s="5"/>
      <c r="CB747" s="5"/>
      <c r="CC747" s="5"/>
      <c r="CD747" s="5"/>
      <c r="CE747" s="5"/>
      <c r="CF747" s="5"/>
      <c r="CG747" s="5"/>
      <c r="CH747" s="5"/>
    </row>
    <row r="748" spans="1:86" x14ac:dyDescent="0.2">
      <c r="A748" s="354"/>
      <c r="B748" s="371"/>
      <c r="C748" s="372"/>
      <c r="D748" s="30"/>
      <c r="E748" s="30"/>
      <c r="F748" s="30"/>
      <c r="G748" s="30"/>
      <c r="H748" s="30"/>
      <c r="I748" s="30"/>
      <c r="J748" s="30"/>
      <c r="K748" s="30"/>
      <c r="L748" s="30"/>
      <c r="M748" s="30"/>
      <c r="N748" s="30"/>
      <c r="O748" s="30"/>
      <c r="P748" s="30"/>
      <c r="Q748" s="30"/>
      <c r="R748" s="30"/>
      <c r="S748" s="30"/>
      <c r="T748" s="30"/>
      <c r="U748" s="30"/>
      <c r="V748" s="361"/>
      <c r="W748" s="30"/>
      <c r="X748" s="373"/>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c r="BR748" s="5"/>
      <c r="BS748" s="5"/>
      <c r="BT748" s="5"/>
      <c r="BU748" s="5"/>
      <c r="BV748" s="5"/>
      <c r="BW748" s="5"/>
      <c r="BX748" s="5"/>
      <c r="BY748" s="5"/>
      <c r="BZ748" s="5"/>
      <c r="CA748" s="5"/>
      <c r="CB748" s="5"/>
      <c r="CC748" s="5"/>
      <c r="CD748" s="5"/>
      <c r="CE748" s="5"/>
      <c r="CF748" s="5"/>
      <c r="CG748" s="5"/>
      <c r="CH748" s="5"/>
    </row>
    <row r="749" spans="1:86" x14ac:dyDescent="0.2">
      <c r="A749" s="354"/>
      <c r="B749" s="371"/>
      <c r="C749" s="372"/>
      <c r="D749" s="30"/>
      <c r="E749" s="30"/>
      <c r="F749" s="30"/>
      <c r="G749" s="30"/>
      <c r="H749" s="30"/>
      <c r="I749" s="30"/>
      <c r="J749" s="30"/>
      <c r="K749" s="30"/>
      <c r="L749" s="30"/>
      <c r="M749" s="30"/>
      <c r="N749" s="30"/>
      <c r="O749" s="30"/>
      <c r="P749" s="30"/>
      <c r="Q749" s="30"/>
      <c r="R749" s="30"/>
      <c r="S749" s="30"/>
      <c r="T749" s="30"/>
      <c r="U749" s="30"/>
      <c r="V749" s="361"/>
      <c r="W749" s="30"/>
      <c r="X749" s="373"/>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c r="BR749" s="5"/>
      <c r="BS749" s="5"/>
      <c r="BT749" s="5"/>
      <c r="BU749" s="5"/>
      <c r="BV749" s="5"/>
      <c r="BW749" s="5"/>
      <c r="BX749" s="5"/>
      <c r="BY749" s="5"/>
      <c r="BZ749" s="5"/>
      <c r="CA749" s="5"/>
      <c r="CB749" s="5"/>
      <c r="CC749" s="5"/>
      <c r="CD749" s="5"/>
      <c r="CE749" s="5"/>
      <c r="CF749" s="5"/>
      <c r="CG749" s="5"/>
      <c r="CH749" s="5"/>
    </row>
    <row r="750" spans="1:86" x14ac:dyDescent="0.2">
      <c r="A750" s="354"/>
      <c r="B750" s="371"/>
      <c r="C750" s="372"/>
      <c r="D750" s="30"/>
      <c r="E750" s="30"/>
      <c r="F750" s="30"/>
      <c r="G750" s="30"/>
      <c r="H750" s="30"/>
      <c r="I750" s="30"/>
      <c r="J750" s="30"/>
      <c r="K750" s="30"/>
      <c r="L750" s="30"/>
      <c r="M750" s="30"/>
      <c r="N750" s="30"/>
      <c r="O750" s="30"/>
      <c r="P750" s="30"/>
      <c r="Q750" s="30"/>
      <c r="R750" s="30"/>
      <c r="S750" s="30"/>
      <c r="T750" s="30"/>
      <c r="U750" s="30"/>
      <c r="V750" s="361"/>
      <c r="W750" s="30"/>
      <c r="X750" s="373"/>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row>
    <row r="751" spans="1:86" x14ac:dyDescent="0.2">
      <c r="A751" s="354"/>
      <c r="B751" s="371"/>
      <c r="C751" s="372"/>
      <c r="D751" s="30"/>
      <c r="E751" s="30"/>
      <c r="F751" s="30"/>
      <c r="G751" s="30"/>
      <c r="H751" s="30"/>
      <c r="I751" s="30"/>
      <c r="J751" s="30"/>
      <c r="K751" s="30"/>
      <c r="L751" s="30"/>
      <c r="M751" s="30"/>
      <c r="N751" s="30"/>
      <c r="O751" s="30"/>
      <c r="P751" s="30"/>
      <c r="Q751" s="30"/>
      <c r="R751" s="30"/>
      <c r="S751" s="30"/>
      <c r="T751" s="30"/>
      <c r="U751" s="30"/>
      <c r="V751" s="361"/>
      <c r="W751" s="30"/>
      <c r="X751" s="373"/>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row>
    <row r="752" spans="1:86" x14ac:dyDescent="0.2">
      <c r="A752" s="354"/>
      <c r="B752" s="371"/>
      <c r="C752" s="372"/>
      <c r="D752" s="30"/>
      <c r="E752" s="30"/>
      <c r="F752" s="30"/>
      <c r="G752" s="30"/>
      <c r="H752" s="30"/>
      <c r="I752" s="30"/>
      <c r="J752" s="30"/>
      <c r="K752" s="30"/>
      <c r="L752" s="30"/>
      <c r="M752" s="30"/>
      <c r="N752" s="30"/>
      <c r="O752" s="30"/>
      <c r="P752" s="30"/>
      <c r="Q752" s="30"/>
      <c r="R752" s="30"/>
      <c r="S752" s="30"/>
      <c r="T752" s="30"/>
      <c r="U752" s="30"/>
      <c r="V752" s="361"/>
      <c r="W752" s="30"/>
      <c r="X752" s="373"/>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row>
    <row r="753" spans="1:86" x14ac:dyDescent="0.2">
      <c r="A753" s="354"/>
      <c r="B753" s="371"/>
      <c r="C753" s="372"/>
      <c r="D753" s="30"/>
      <c r="E753" s="30"/>
      <c r="F753" s="30"/>
      <c r="G753" s="30"/>
      <c r="H753" s="30"/>
      <c r="I753" s="30"/>
      <c r="J753" s="30"/>
      <c r="K753" s="30"/>
      <c r="L753" s="30"/>
      <c r="M753" s="30"/>
      <c r="N753" s="30"/>
      <c r="O753" s="30"/>
      <c r="P753" s="30"/>
      <c r="Q753" s="30"/>
      <c r="R753" s="30"/>
      <c r="S753" s="30"/>
      <c r="T753" s="30"/>
      <c r="U753" s="30"/>
      <c r="V753" s="361"/>
      <c r="W753" s="30"/>
      <c r="X753" s="373"/>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c r="BR753" s="5"/>
      <c r="BS753" s="5"/>
      <c r="BT753" s="5"/>
      <c r="BU753" s="5"/>
      <c r="BV753" s="5"/>
      <c r="BW753" s="5"/>
      <c r="BX753" s="5"/>
      <c r="BY753" s="5"/>
      <c r="BZ753" s="5"/>
      <c r="CA753" s="5"/>
      <c r="CB753" s="5"/>
      <c r="CC753" s="5"/>
      <c r="CD753" s="5"/>
      <c r="CE753" s="5"/>
      <c r="CF753" s="5"/>
      <c r="CG753" s="5"/>
      <c r="CH753" s="5"/>
    </row>
    <row r="754" spans="1:86" x14ac:dyDescent="0.2">
      <c r="A754" s="354"/>
      <c r="B754" s="371"/>
      <c r="C754" s="372"/>
      <c r="D754" s="30"/>
      <c r="E754" s="30"/>
      <c r="F754" s="30"/>
      <c r="G754" s="30"/>
      <c r="H754" s="30"/>
      <c r="I754" s="30"/>
      <c r="J754" s="30"/>
      <c r="K754" s="30"/>
      <c r="L754" s="30"/>
      <c r="M754" s="30"/>
      <c r="N754" s="30"/>
      <c r="O754" s="30"/>
      <c r="P754" s="30"/>
      <c r="Q754" s="30"/>
      <c r="R754" s="30"/>
      <c r="S754" s="30"/>
      <c r="T754" s="30"/>
      <c r="U754" s="30"/>
      <c r="V754" s="361"/>
      <c r="W754" s="30"/>
      <c r="X754" s="373"/>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c r="BR754" s="5"/>
      <c r="BS754" s="5"/>
      <c r="BT754" s="5"/>
      <c r="BU754" s="5"/>
      <c r="BV754" s="5"/>
      <c r="BW754" s="5"/>
      <c r="BX754" s="5"/>
      <c r="BY754" s="5"/>
      <c r="BZ754" s="5"/>
      <c r="CA754" s="5"/>
      <c r="CB754" s="5"/>
      <c r="CC754" s="5"/>
      <c r="CD754" s="5"/>
      <c r="CE754" s="5"/>
      <c r="CF754" s="5"/>
      <c r="CG754" s="5"/>
      <c r="CH754" s="5"/>
    </row>
    <row r="755" spans="1:86" x14ac:dyDescent="0.2">
      <c r="A755" s="354"/>
      <c r="B755" s="371"/>
      <c r="C755" s="372"/>
      <c r="D755" s="30"/>
      <c r="E755" s="30"/>
      <c r="F755" s="30"/>
      <c r="G755" s="30"/>
      <c r="H755" s="30"/>
      <c r="I755" s="30"/>
      <c r="J755" s="30"/>
      <c r="K755" s="30"/>
      <c r="L755" s="30"/>
      <c r="M755" s="30"/>
      <c r="N755" s="30"/>
      <c r="O755" s="30"/>
      <c r="P755" s="30"/>
      <c r="Q755" s="30"/>
      <c r="R755" s="30"/>
      <c r="S755" s="30"/>
      <c r="T755" s="30"/>
      <c r="U755" s="30"/>
      <c r="V755" s="361"/>
      <c r="W755" s="30"/>
      <c r="X755" s="373"/>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c r="BR755" s="5"/>
      <c r="BS755" s="5"/>
      <c r="BT755" s="5"/>
      <c r="BU755" s="5"/>
      <c r="BV755" s="5"/>
      <c r="BW755" s="5"/>
      <c r="BX755" s="5"/>
      <c r="BY755" s="5"/>
      <c r="BZ755" s="5"/>
      <c r="CA755" s="5"/>
      <c r="CB755" s="5"/>
      <c r="CC755" s="5"/>
      <c r="CD755" s="5"/>
      <c r="CE755" s="5"/>
      <c r="CF755" s="5"/>
      <c r="CG755" s="5"/>
      <c r="CH755" s="5"/>
    </row>
    <row r="756" spans="1:86" x14ac:dyDescent="0.2">
      <c r="A756" s="354"/>
      <c r="B756" s="371"/>
      <c r="C756" s="372"/>
      <c r="D756" s="30"/>
      <c r="E756" s="30"/>
      <c r="F756" s="30"/>
      <c r="G756" s="30"/>
      <c r="H756" s="30"/>
      <c r="I756" s="30"/>
      <c r="J756" s="30"/>
      <c r="K756" s="30"/>
      <c r="L756" s="30"/>
      <c r="M756" s="30"/>
      <c r="N756" s="30"/>
      <c r="O756" s="30"/>
      <c r="P756" s="30"/>
      <c r="Q756" s="30"/>
      <c r="R756" s="30"/>
      <c r="S756" s="30"/>
      <c r="T756" s="30"/>
      <c r="U756" s="30"/>
      <c r="V756" s="361"/>
      <c r="W756" s="30"/>
      <c r="X756" s="373"/>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c r="CA756" s="5"/>
      <c r="CB756" s="5"/>
      <c r="CC756" s="5"/>
      <c r="CD756" s="5"/>
      <c r="CE756" s="5"/>
      <c r="CF756" s="5"/>
      <c r="CG756" s="5"/>
      <c r="CH756" s="5"/>
    </row>
    <row r="757" spans="1:86" x14ac:dyDescent="0.2">
      <c r="A757" s="354"/>
      <c r="B757" s="371"/>
      <c r="C757" s="372"/>
      <c r="D757" s="30"/>
      <c r="E757" s="30"/>
      <c r="F757" s="30"/>
      <c r="G757" s="30"/>
      <c r="H757" s="30"/>
      <c r="I757" s="30"/>
      <c r="J757" s="30"/>
      <c r="K757" s="30"/>
      <c r="L757" s="30"/>
      <c r="M757" s="30"/>
      <c r="N757" s="30"/>
      <c r="O757" s="30"/>
      <c r="P757" s="30"/>
      <c r="Q757" s="30"/>
      <c r="R757" s="30"/>
      <c r="S757" s="30"/>
      <c r="T757" s="30"/>
      <c r="U757" s="30"/>
      <c r="V757" s="361"/>
      <c r="W757" s="30"/>
      <c r="X757" s="373"/>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c r="BR757" s="5"/>
      <c r="BS757" s="5"/>
      <c r="BT757" s="5"/>
      <c r="BU757" s="5"/>
      <c r="BV757" s="5"/>
      <c r="BW757" s="5"/>
      <c r="BX757" s="5"/>
      <c r="BY757" s="5"/>
      <c r="BZ757" s="5"/>
      <c r="CA757" s="5"/>
      <c r="CB757" s="5"/>
      <c r="CC757" s="5"/>
      <c r="CD757" s="5"/>
      <c r="CE757" s="5"/>
      <c r="CF757" s="5"/>
      <c r="CG757" s="5"/>
      <c r="CH757" s="5"/>
    </row>
    <row r="758" spans="1:86" x14ac:dyDescent="0.2">
      <c r="A758" s="354"/>
      <c r="B758" s="371"/>
      <c r="C758" s="372"/>
      <c r="D758" s="30"/>
      <c r="E758" s="30"/>
      <c r="F758" s="30"/>
      <c r="G758" s="30"/>
      <c r="H758" s="30"/>
      <c r="I758" s="30"/>
      <c r="J758" s="30"/>
      <c r="K758" s="30"/>
      <c r="L758" s="30"/>
      <c r="M758" s="30"/>
      <c r="N758" s="30"/>
      <c r="O758" s="30"/>
      <c r="P758" s="30"/>
      <c r="Q758" s="30"/>
      <c r="R758" s="30"/>
      <c r="S758" s="30"/>
      <c r="T758" s="30"/>
      <c r="U758" s="30"/>
      <c r="V758" s="361"/>
      <c r="W758" s="30"/>
      <c r="X758" s="373"/>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c r="BR758" s="5"/>
      <c r="BS758" s="5"/>
      <c r="BT758" s="5"/>
      <c r="BU758" s="5"/>
      <c r="BV758" s="5"/>
      <c r="BW758" s="5"/>
      <c r="BX758" s="5"/>
      <c r="BY758" s="5"/>
      <c r="BZ758" s="5"/>
      <c r="CA758" s="5"/>
      <c r="CB758" s="5"/>
      <c r="CC758" s="5"/>
      <c r="CD758" s="5"/>
      <c r="CE758" s="5"/>
      <c r="CF758" s="5"/>
      <c r="CG758" s="5"/>
      <c r="CH758" s="5"/>
    </row>
    <row r="759" spans="1:86" x14ac:dyDescent="0.2">
      <c r="A759" s="354"/>
      <c r="B759" s="371"/>
      <c r="C759" s="372"/>
      <c r="D759" s="30"/>
      <c r="E759" s="30"/>
      <c r="F759" s="30"/>
      <c r="G759" s="30"/>
      <c r="H759" s="30"/>
      <c r="I759" s="30"/>
      <c r="J759" s="30"/>
      <c r="K759" s="30"/>
      <c r="L759" s="30"/>
      <c r="M759" s="30"/>
      <c r="N759" s="30"/>
      <c r="O759" s="30"/>
      <c r="P759" s="30"/>
      <c r="Q759" s="30"/>
      <c r="R759" s="30"/>
      <c r="S759" s="30"/>
      <c r="T759" s="30"/>
      <c r="U759" s="30"/>
      <c r="V759" s="361"/>
      <c r="W759" s="30"/>
      <c r="X759" s="373"/>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c r="CA759" s="5"/>
      <c r="CB759" s="5"/>
      <c r="CC759" s="5"/>
      <c r="CD759" s="5"/>
      <c r="CE759" s="5"/>
      <c r="CF759" s="5"/>
      <c r="CG759" s="5"/>
      <c r="CH759" s="5"/>
    </row>
    <row r="760" spans="1:86" x14ac:dyDescent="0.2">
      <c r="A760" s="354"/>
      <c r="B760" s="371"/>
      <c r="C760" s="372"/>
      <c r="D760" s="30"/>
      <c r="E760" s="30"/>
      <c r="F760" s="30"/>
      <c r="G760" s="30"/>
      <c r="H760" s="30"/>
      <c r="I760" s="30"/>
      <c r="J760" s="30"/>
      <c r="K760" s="30"/>
      <c r="L760" s="30"/>
      <c r="M760" s="30"/>
      <c r="N760" s="30"/>
      <c r="O760" s="30"/>
      <c r="P760" s="30"/>
      <c r="Q760" s="30"/>
      <c r="R760" s="30"/>
      <c r="S760" s="30"/>
      <c r="T760" s="30"/>
      <c r="U760" s="30"/>
      <c r="V760" s="361"/>
      <c r="W760" s="30"/>
      <c r="X760" s="373"/>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c r="BR760" s="5"/>
      <c r="BS760" s="5"/>
      <c r="BT760" s="5"/>
      <c r="BU760" s="5"/>
      <c r="BV760" s="5"/>
      <c r="BW760" s="5"/>
      <c r="BX760" s="5"/>
      <c r="BY760" s="5"/>
      <c r="BZ760" s="5"/>
      <c r="CA760" s="5"/>
      <c r="CB760" s="5"/>
      <c r="CC760" s="5"/>
      <c r="CD760" s="5"/>
      <c r="CE760" s="5"/>
      <c r="CF760" s="5"/>
      <c r="CG760" s="5"/>
      <c r="CH760" s="5"/>
    </row>
    <row r="761" spans="1:86" x14ac:dyDescent="0.2">
      <c r="A761" s="354"/>
      <c r="B761" s="371"/>
      <c r="C761" s="372"/>
      <c r="D761" s="30"/>
      <c r="E761" s="30"/>
      <c r="F761" s="30"/>
      <c r="G761" s="30"/>
      <c r="H761" s="30"/>
      <c r="I761" s="30"/>
      <c r="J761" s="30"/>
      <c r="K761" s="30"/>
      <c r="L761" s="30"/>
      <c r="M761" s="30"/>
      <c r="N761" s="30"/>
      <c r="O761" s="30"/>
      <c r="P761" s="30"/>
      <c r="Q761" s="30"/>
      <c r="R761" s="30"/>
      <c r="S761" s="30"/>
      <c r="T761" s="30"/>
      <c r="U761" s="30"/>
      <c r="V761" s="361"/>
      <c r="W761" s="30"/>
      <c r="X761" s="373"/>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c r="CA761" s="5"/>
      <c r="CB761" s="5"/>
      <c r="CC761" s="5"/>
      <c r="CD761" s="5"/>
      <c r="CE761" s="5"/>
      <c r="CF761" s="5"/>
      <c r="CG761" s="5"/>
      <c r="CH761" s="5"/>
    </row>
    <row r="762" spans="1:86" x14ac:dyDescent="0.2">
      <c r="A762" s="354"/>
      <c r="B762" s="371"/>
      <c r="C762" s="372"/>
      <c r="D762" s="30"/>
      <c r="E762" s="30"/>
      <c r="F762" s="30"/>
      <c r="G762" s="30"/>
      <c r="H762" s="30"/>
      <c r="I762" s="30"/>
      <c r="J762" s="30"/>
      <c r="K762" s="30"/>
      <c r="L762" s="30"/>
      <c r="M762" s="30"/>
      <c r="N762" s="30"/>
      <c r="O762" s="30"/>
      <c r="P762" s="30"/>
      <c r="Q762" s="30"/>
      <c r="R762" s="30"/>
      <c r="S762" s="30"/>
      <c r="T762" s="30"/>
      <c r="U762" s="30"/>
      <c r="V762" s="361"/>
      <c r="W762" s="30"/>
      <c r="X762" s="373"/>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c r="CA762" s="5"/>
      <c r="CB762" s="5"/>
      <c r="CC762" s="5"/>
      <c r="CD762" s="5"/>
      <c r="CE762" s="5"/>
      <c r="CF762" s="5"/>
      <c r="CG762" s="5"/>
      <c r="CH762" s="5"/>
    </row>
    <row r="763" spans="1:86" x14ac:dyDescent="0.2">
      <c r="A763" s="354"/>
      <c r="B763" s="371"/>
      <c r="C763" s="372"/>
      <c r="D763" s="30"/>
      <c r="E763" s="30"/>
      <c r="F763" s="30"/>
      <c r="G763" s="30"/>
      <c r="H763" s="30"/>
      <c r="I763" s="30"/>
      <c r="J763" s="30"/>
      <c r="K763" s="30"/>
      <c r="L763" s="30"/>
      <c r="M763" s="30"/>
      <c r="N763" s="30"/>
      <c r="O763" s="30"/>
      <c r="P763" s="30"/>
      <c r="Q763" s="30"/>
      <c r="R763" s="30"/>
      <c r="S763" s="30"/>
      <c r="T763" s="30"/>
      <c r="U763" s="30"/>
      <c r="V763" s="361"/>
      <c r="W763" s="30"/>
      <c r="X763" s="373"/>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c r="CA763" s="5"/>
      <c r="CB763" s="5"/>
      <c r="CC763" s="5"/>
      <c r="CD763" s="5"/>
      <c r="CE763" s="5"/>
      <c r="CF763" s="5"/>
      <c r="CG763" s="5"/>
      <c r="CH763" s="5"/>
    </row>
    <row r="764" spans="1:86" x14ac:dyDescent="0.2">
      <c r="A764" s="354"/>
      <c r="B764" s="371"/>
      <c r="C764" s="372"/>
      <c r="D764" s="30"/>
      <c r="E764" s="30"/>
      <c r="F764" s="30"/>
      <c r="G764" s="30"/>
      <c r="H764" s="30"/>
      <c r="I764" s="30"/>
      <c r="J764" s="30"/>
      <c r="K764" s="30"/>
      <c r="L764" s="30"/>
      <c r="M764" s="30"/>
      <c r="N764" s="30"/>
      <c r="O764" s="30"/>
      <c r="P764" s="30"/>
      <c r="Q764" s="30"/>
      <c r="R764" s="30"/>
      <c r="S764" s="30"/>
      <c r="T764" s="30"/>
      <c r="U764" s="30"/>
      <c r="V764" s="361"/>
      <c r="W764" s="30"/>
      <c r="X764" s="373"/>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c r="BR764" s="5"/>
      <c r="BS764" s="5"/>
      <c r="BT764" s="5"/>
      <c r="BU764" s="5"/>
      <c r="BV764" s="5"/>
      <c r="BW764" s="5"/>
      <c r="BX764" s="5"/>
      <c r="BY764" s="5"/>
      <c r="BZ764" s="5"/>
      <c r="CA764" s="5"/>
      <c r="CB764" s="5"/>
      <c r="CC764" s="5"/>
      <c r="CD764" s="5"/>
      <c r="CE764" s="5"/>
      <c r="CF764" s="5"/>
      <c r="CG764" s="5"/>
      <c r="CH764" s="5"/>
    </row>
    <row r="765" spans="1:86" x14ac:dyDescent="0.2">
      <c r="A765" s="354"/>
      <c r="B765" s="371"/>
      <c r="C765" s="372"/>
      <c r="D765" s="30"/>
      <c r="E765" s="30"/>
      <c r="F765" s="30"/>
      <c r="G765" s="30"/>
      <c r="H765" s="30"/>
      <c r="I765" s="30"/>
      <c r="J765" s="30"/>
      <c r="K765" s="30"/>
      <c r="L765" s="30"/>
      <c r="M765" s="30"/>
      <c r="N765" s="30"/>
      <c r="O765" s="30"/>
      <c r="P765" s="30"/>
      <c r="Q765" s="30"/>
      <c r="R765" s="30"/>
      <c r="S765" s="30"/>
      <c r="T765" s="30"/>
      <c r="U765" s="30"/>
      <c r="V765" s="361"/>
      <c r="W765" s="30"/>
      <c r="X765" s="373"/>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c r="BR765" s="5"/>
      <c r="BS765" s="5"/>
      <c r="BT765" s="5"/>
      <c r="BU765" s="5"/>
      <c r="BV765" s="5"/>
      <c r="BW765" s="5"/>
      <c r="BX765" s="5"/>
      <c r="BY765" s="5"/>
      <c r="BZ765" s="5"/>
      <c r="CA765" s="5"/>
      <c r="CB765" s="5"/>
      <c r="CC765" s="5"/>
      <c r="CD765" s="5"/>
      <c r="CE765" s="5"/>
      <c r="CF765" s="5"/>
      <c r="CG765" s="5"/>
      <c r="CH765" s="5"/>
    </row>
    <row r="766" spans="1:86" x14ac:dyDescent="0.2">
      <c r="A766" s="354"/>
      <c r="B766" s="371"/>
      <c r="C766" s="372"/>
      <c r="D766" s="30"/>
      <c r="E766" s="30"/>
      <c r="F766" s="30"/>
      <c r="G766" s="30"/>
      <c r="H766" s="30"/>
      <c r="I766" s="30"/>
      <c r="J766" s="30"/>
      <c r="K766" s="30"/>
      <c r="L766" s="30"/>
      <c r="M766" s="30"/>
      <c r="N766" s="30"/>
      <c r="O766" s="30"/>
      <c r="P766" s="30"/>
      <c r="Q766" s="30"/>
      <c r="R766" s="30"/>
      <c r="S766" s="30"/>
      <c r="T766" s="30"/>
      <c r="U766" s="30"/>
      <c r="V766" s="361"/>
      <c r="W766" s="30"/>
      <c r="X766" s="373"/>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c r="BR766" s="5"/>
      <c r="BS766" s="5"/>
      <c r="BT766" s="5"/>
      <c r="BU766" s="5"/>
      <c r="BV766" s="5"/>
      <c r="BW766" s="5"/>
      <c r="BX766" s="5"/>
      <c r="BY766" s="5"/>
      <c r="BZ766" s="5"/>
      <c r="CA766" s="5"/>
      <c r="CB766" s="5"/>
      <c r="CC766" s="5"/>
      <c r="CD766" s="5"/>
      <c r="CE766" s="5"/>
      <c r="CF766" s="5"/>
      <c r="CG766" s="5"/>
      <c r="CH766" s="5"/>
    </row>
    <row r="767" spans="1:86" x14ac:dyDescent="0.2">
      <c r="A767" s="354"/>
      <c r="B767" s="371"/>
      <c r="C767" s="372"/>
      <c r="D767" s="30"/>
      <c r="E767" s="30"/>
      <c r="F767" s="30"/>
      <c r="G767" s="30"/>
      <c r="H767" s="30"/>
      <c r="I767" s="30"/>
      <c r="J767" s="30"/>
      <c r="K767" s="30"/>
      <c r="L767" s="30"/>
      <c r="M767" s="30"/>
      <c r="N767" s="30"/>
      <c r="O767" s="30"/>
      <c r="P767" s="30"/>
      <c r="Q767" s="30"/>
      <c r="R767" s="30"/>
      <c r="S767" s="30"/>
      <c r="T767" s="30"/>
      <c r="U767" s="30"/>
      <c r="V767" s="361"/>
      <c r="W767" s="30"/>
      <c r="X767" s="373"/>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c r="BR767" s="5"/>
      <c r="BS767" s="5"/>
      <c r="BT767" s="5"/>
      <c r="BU767" s="5"/>
      <c r="BV767" s="5"/>
      <c r="BW767" s="5"/>
      <c r="BX767" s="5"/>
      <c r="BY767" s="5"/>
      <c r="BZ767" s="5"/>
      <c r="CA767" s="5"/>
      <c r="CB767" s="5"/>
      <c r="CC767" s="5"/>
      <c r="CD767" s="5"/>
      <c r="CE767" s="5"/>
      <c r="CF767" s="5"/>
      <c r="CG767" s="5"/>
      <c r="CH767" s="5"/>
    </row>
    <row r="768" spans="1:86" x14ac:dyDescent="0.2">
      <c r="A768" s="354"/>
      <c r="B768" s="371"/>
      <c r="C768" s="372"/>
      <c r="D768" s="30"/>
      <c r="E768" s="30"/>
      <c r="F768" s="30"/>
      <c r="G768" s="30"/>
      <c r="H768" s="30"/>
      <c r="I768" s="30"/>
      <c r="J768" s="30"/>
      <c r="K768" s="30"/>
      <c r="L768" s="30"/>
      <c r="M768" s="30"/>
      <c r="N768" s="30"/>
      <c r="O768" s="30"/>
      <c r="P768" s="30"/>
      <c r="Q768" s="30"/>
      <c r="R768" s="30"/>
      <c r="S768" s="30"/>
      <c r="T768" s="30"/>
      <c r="U768" s="30"/>
      <c r="V768" s="361"/>
      <c r="W768" s="30"/>
      <c r="X768" s="373"/>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c r="CA768" s="5"/>
      <c r="CB768" s="5"/>
      <c r="CC768" s="5"/>
      <c r="CD768" s="5"/>
      <c r="CE768" s="5"/>
      <c r="CF768" s="5"/>
      <c r="CG768" s="5"/>
      <c r="CH768" s="5"/>
    </row>
    <row r="769" spans="1:86" x14ac:dyDescent="0.2">
      <c r="A769" s="354"/>
      <c r="B769" s="371"/>
      <c r="C769" s="372"/>
      <c r="D769" s="30"/>
      <c r="E769" s="30"/>
      <c r="F769" s="30"/>
      <c r="G769" s="30"/>
      <c r="H769" s="30"/>
      <c r="I769" s="30"/>
      <c r="J769" s="30"/>
      <c r="K769" s="30"/>
      <c r="L769" s="30"/>
      <c r="M769" s="30"/>
      <c r="N769" s="30"/>
      <c r="O769" s="30"/>
      <c r="P769" s="30"/>
      <c r="Q769" s="30"/>
      <c r="R769" s="30"/>
      <c r="S769" s="30"/>
      <c r="T769" s="30"/>
      <c r="U769" s="30"/>
      <c r="V769" s="361"/>
      <c r="W769" s="30"/>
      <c r="X769" s="373"/>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c r="CA769" s="5"/>
      <c r="CB769" s="5"/>
      <c r="CC769" s="5"/>
      <c r="CD769" s="5"/>
      <c r="CE769" s="5"/>
      <c r="CF769" s="5"/>
      <c r="CG769" s="5"/>
      <c r="CH769" s="5"/>
    </row>
    <row r="770" spans="1:86" x14ac:dyDescent="0.2">
      <c r="A770" s="354"/>
      <c r="B770" s="371"/>
      <c r="C770" s="372"/>
      <c r="D770" s="30"/>
      <c r="E770" s="30"/>
      <c r="F770" s="30"/>
      <c r="G770" s="30"/>
      <c r="H770" s="30"/>
      <c r="I770" s="30"/>
      <c r="J770" s="30"/>
      <c r="K770" s="30"/>
      <c r="L770" s="30"/>
      <c r="M770" s="30"/>
      <c r="N770" s="30"/>
      <c r="O770" s="30"/>
      <c r="P770" s="30"/>
      <c r="Q770" s="30"/>
      <c r="R770" s="30"/>
      <c r="S770" s="30"/>
      <c r="T770" s="30"/>
      <c r="U770" s="30"/>
      <c r="V770" s="361"/>
      <c r="W770" s="30"/>
      <c r="X770" s="373"/>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c r="CA770" s="5"/>
      <c r="CB770" s="5"/>
      <c r="CC770" s="5"/>
      <c r="CD770" s="5"/>
      <c r="CE770" s="5"/>
      <c r="CF770" s="5"/>
      <c r="CG770" s="5"/>
      <c r="CH770" s="5"/>
    </row>
    <row r="771" spans="1:86" x14ac:dyDescent="0.2">
      <c r="A771" s="354"/>
      <c r="B771" s="371"/>
      <c r="C771" s="372"/>
      <c r="D771" s="30"/>
      <c r="E771" s="30"/>
      <c r="F771" s="30"/>
      <c r="G771" s="30"/>
      <c r="H771" s="30"/>
      <c r="I771" s="30"/>
      <c r="J771" s="30"/>
      <c r="K771" s="30"/>
      <c r="L771" s="30"/>
      <c r="M771" s="30"/>
      <c r="N771" s="30"/>
      <c r="O771" s="30"/>
      <c r="P771" s="30"/>
      <c r="Q771" s="30"/>
      <c r="R771" s="30"/>
      <c r="S771" s="30"/>
      <c r="T771" s="30"/>
      <c r="U771" s="30"/>
      <c r="V771" s="361"/>
      <c r="W771" s="30"/>
      <c r="X771" s="373"/>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c r="CA771" s="5"/>
      <c r="CB771" s="5"/>
      <c r="CC771" s="5"/>
      <c r="CD771" s="5"/>
      <c r="CE771" s="5"/>
      <c r="CF771" s="5"/>
      <c r="CG771" s="5"/>
      <c r="CH771" s="5"/>
    </row>
    <row r="772" spans="1:86" x14ac:dyDescent="0.2">
      <c r="A772" s="354"/>
      <c r="B772" s="371"/>
      <c r="C772" s="372"/>
      <c r="D772" s="30"/>
      <c r="E772" s="30"/>
      <c r="F772" s="30"/>
      <c r="G772" s="30"/>
      <c r="H772" s="30"/>
      <c r="I772" s="30"/>
      <c r="J772" s="30"/>
      <c r="K772" s="30"/>
      <c r="L772" s="30"/>
      <c r="M772" s="30"/>
      <c r="N772" s="30"/>
      <c r="O772" s="30"/>
      <c r="P772" s="30"/>
      <c r="Q772" s="30"/>
      <c r="R772" s="30"/>
      <c r="S772" s="30"/>
      <c r="T772" s="30"/>
      <c r="U772" s="30"/>
      <c r="V772" s="361"/>
      <c r="W772" s="30"/>
      <c r="X772" s="373"/>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c r="CA772" s="5"/>
      <c r="CB772" s="5"/>
      <c r="CC772" s="5"/>
      <c r="CD772" s="5"/>
      <c r="CE772" s="5"/>
      <c r="CF772" s="5"/>
      <c r="CG772" s="5"/>
      <c r="CH772" s="5"/>
    </row>
    <row r="773" spans="1:86" x14ac:dyDescent="0.2">
      <c r="A773" s="354"/>
      <c r="B773" s="371"/>
      <c r="C773" s="372"/>
      <c r="D773" s="30"/>
      <c r="E773" s="30"/>
      <c r="F773" s="30"/>
      <c r="G773" s="30"/>
      <c r="H773" s="30"/>
      <c r="I773" s="30"/>
      <c r="J773" s="30"/>
      <c r="K773" s="30"/>
      <c r="L773" s="30"/>
      <c r="M773" s="30"/>
      <c r="N773" s="30"/>
      <c r="O773" s="30"/>
      <c r="P773" s="30"/>
      <c r="Q773" s="30"/>
      <c r="R773" s="30"/>
      <c r="S773" s="30"/>
      <c r="T773" s="30"/>
      <c r="U773" s="30"/>
      <c r="V773" s="361"/>
      <c r="W773" s="30"/>
      <c r="X773" s="373"/>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c r="BR773" s="5"/>
      <c r="BS773" s="5"/>
      <c r="BT773" s="5"/>
      <c r="BU773" s="5"/>
      <c r="BV773" s="5"/>
      <c r="BW773" s="5"/>
      <c r="BX773" s="5"/>
      <c r="BY773" s="5"/>
      <c r="BZ773" s="5"/>
      <c r="CA773" s="5"/>
      <c r="CB773" s="5"/>
      <c r="CC773" s="5"/>
      <c r="CD773" s="5"/>
      <c r="CE773" s="5"/>
      <c r="CF773" s="5"/>
      <c r="CG773" s="5"/>
      <c r="CH773" s="5"/>
    </row>
    <row r="774" spans="1:86" x14ac:dyDescent="0.2">
      <c r="A774" s="354"/>
      <c r="B774" s="371"/>
      <c r="C774" s="372"/>
      <c r="D774" s="30"/>
      <c r="E774" s="30"/>
      <c r="F774" s="30"/>
      <c r="G774" s="30"/>
      <c r="H774" s="30"/>
      <c r="I774" s="30"/>
      <c r="J774" s="30"/>
      <c r="K774" s="30"/>
      <c r="L774" s="30"/>
      <c r="M774" s="30"/>
      <c r="N774" s="30"/>
      <c r="O774" s="30"/>
      <c r="P774" s="30"/>
      <c r="Q774" s="30"/>
      <c r="R774" s="30"/>
      <c r="S774" s="30"/>
      <c r="T774" s="30"/>
      <c r="U774" s="30"/>
      <c r="V774" s="361"/>
      <c r="W774" s="30"/>
      <c r="X774" s="373"/>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c r="CA774" s="5"/>
      <c r="CB774" s="5"/>
      <c r="CC774" s="5"/>
      <c r="CD774" s="5"/>
      <c r="CE774" s="5"/>
      <c r="CF774" s="5"/>
      <c r="CG774" s="5"/>
      <c r="CH774" s="5"/>
    </row>
    <row r="775" spans="1:86" x14ac:dyDescent="0.2">
      <c r="A775" s="354"/>
      <c r="B775" s="371"/>
      <c r="C775" s="372"/>
      <c r="D775" s="30"/>
      <c r="E775" s="30"/>
      <c r="F775" s="30"/>
      <c r="G775" s="30"/>
      <c r="H775" s="30"/>
      <c r="I775" s="30"/>
      <c r="J775" s="30"/>
      <c r="K775" s="30"/>
      <c r="L775" s="30"/>
      <c r="M775" s="30"/>
      <c r="N775" s="30"/>
      <c r="O775" s="30"/>
      <c r="P775" s="30"/>
      <c r="Q775" s="30"/>
      <c r="R775" s="30"/>
      <c r="S775" s="30"/>
      <c r="T775" s="30"/>
      <c r="U775" s="30"/>
      <c r="V775" s="361"/>
      <c r="W775" s="30"/>
      <c r="X775" s="373"/>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c r="BR775" s="5"/>
      <c r="BS775" s="5"/>
      <c r="BT775" s="5"/>
      <c r="BU775" s="5"/>
      <c r="BV775" s="5"/>
      <c r="BW775" s="5"/>
      <c r="BX775" s="5"/>
      <c r="BY775" s="5"/>
      <c r="BZ775" s="5"/>
      <c r="CA775" s="5"/>
      <c r="CB775" s="5"/>
      <c r="CC775" s="5"/>
      <c r="CD775" s="5"/>
      <c r="CE775" s="5"/>
      <c r="CF775" s="5"/>
      <c r="CG775" s="5"/>
      <c r="CH775" s="5"/>
    </row>
    <row r="776" spans="1:86" x14ac:dyDescent="0.2">
      <c r="A776" s="354"/>
      <c r="B776" s="371"/>
      <c r="C776" s="372"/>
      <c r="D776" s="30"/>
      <c r="E776" s="30"/>
      <c r="F776" s="30"/>
      <c r="G776" s="30"/>
      <c r="H776" s="30"/>
      <c r="I776" s="30"/>
      <c r="J776" s="30"/>
      <c r="K776" s="30"/>
      <c r="L776" s="30"/>
      <c r="M776" s="30"/>
      <c r="N776" s="30"/>
      <c r="O776" s="30"/>
      <c r="P776" s="30"/>
      <c r="Q776" s="30"/>
      <c r="R776" s="30"/>
      <c r="S776" s="30"/>
      <c r="T776" s="30"/>
      <c r="U776" s="30"/>
      <c r="V776" s="361"/>
      <c r="W776" s="30"/>
      <c r="X776" s="373"/>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c r="CA776" s="5"/>
      <c r="CB776" s="5"/>
      <c r="CC776" s="5"/>
      <c r="CD776" s="5"/>
      <c r="CE776" s="5"/>
      <c r="CF776" s="5"/>
      <c r="CG776" s="5"/>
      <c r="CH776" s="5"/>
    </row>
    <row r="777" spans="1:86" x14ac:dyDescent="0.2">
      <c r="A777" s="354"/>
      <c r="B777" s="371"/>
      <c r="C777" s="372"/>
      <c r="D777" s="30"/>
      <c r="E777" s="30"/>
      <c r="F777" s="30"/>
      <c r="G777" s="30"/>
      <c r="H777" s="30"/>
      <c r="I777" s="30"/>
      <c r="J777" s="30"/>
      <c r="K777" s="30"/>
      <c r="L777" s="30"/>
      <c r="M777" s="30"/>
      <c r="N777" s="30"/>
      <c r="O777" s="30"/>
      <c r="P777" s="30"/>
      <c r="Q777" s="30"/>
      <c r="R777" s="30"/>
      <c r="S777" s="30"/>
      <c r="T777" s="30"/>
      <c r="U777" s="30"/>
      <c r="V777" s="361"/>
      <c r="W777" s="30"/>
      <c r="X777" s="373"/>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c r="CA777" s="5"/>
      <c r="CB777" s="5"/>
      <c r="CC777" s="5"/>
      <c r="CD777" s="5"/>
      <c r="CE777" s="5"/>
      <c r="CF777" s="5"/>
      <c r="CG777" s="5"/>
      <c r="CH777" s="5"/>
    </row>
    <row r="778" spans="1:86" x14ac:dyDescent="0.2">
      <c r="A778" s="354"/>
      <c r="B778" s="371"/>
      <c r="C778" s="372"/>
      <c r="D778" s="30"/>
      <c r="E778" s="30"/>
      <c r="F778" s="30"/>
      <c r="G778" s="30"/>
      <c r="H778" s="30"/>
      <c r="I778" s="30"/>
      <c r="J778" s="30"/>
      <c r="K778" s="30"/>
      <c r="L778" s="30"/>
      <c r="M778" s="30"/>
      <c r="N778" s="30"/>
      <c r="O778" s="30"/>
      <c r="P778" s="30"/>
      <c r="Q778" s="30"/>
      <c r="R778" s="30"/>
      <c r="S778" s="30"/>
      <c r="T778" s="30"/>
      <c r="U778" s="30"/>
      <c r="V778" s="361"/>
      <c r="W778" s="30"/>
      <c r="X778" s="373"/>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row>
    <row r="779" spans="1:86" x14ac:dyDescent="0.2">
      <c r="A779" s="354"/>
      <c r="B779" s="371"/>
      <c r="C779" s="372"/>
      <c r="D779" s="30"/>
      <c r="E779" s="30"/>
      <c r="F779" s="30"/>
      <c r="G779" s="30"/>
      <c r="H779" s="30"/>
      <c r="I779" s="30"/>
      <c r="J779" s="30"/>
      <c r="K779" s="30"/>
      <c r="L779" s="30"/>
      <c r="M779" s="30"/>
      <c r="N779" s="30"/>
      <c r="O779" s="30"/>
      <c r="P779" s="30"/>
      <c r="Q779" s="30"/>
      <c r="R779" s="30"/>
      <c r="S779" s="30"/>
      <c r="T779" s="30"/>
      <c r="U779" s="30"/>
      <c r="V779" s="361"/>
      <c r="W779" s="30"/>
      <c r="X779" s="373"/>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c r="CA779" s="5"/>
      <c r="CB779" s="5"/>
      <c r="CC779" s="5"/>
      <c r="CD779" s="5"/>
      <c r="CE779" s="5"/>
      <c r="CF779" s="5"/>
      <c r="CG779" s="5"/>
      <c r="CH779" s="5"/>
    </row>
    <row r="780" spans="1:86" x14ac:dyDescent="0.2">
      <c r="A780" s="354"/>
      <c r="B780" s="371"/>
      <c r="C780" s="372"/>
      <c r="D780" s="30"/>
      <c r="E780" s="30"/>
      <c r="F780" s="30"/>
      <c r="G780" s="30"/>
      <c r="H780" s="30"/>
      <c r="I780" s="30"/>
      <c r="J780" s="30"/>
      <c r="K780" s="30"/>
      <c r="L780" s="30"/>
      <c r="M780" s="30"/>
      <c r="N780" s="30"/>
      <c r="O780" s="30"/>
      <c r="P780" s="30"/>
      <c r="Q780" s="30"/>
      <c r="R780" s="30"/>
      <c r="S780" s="30"/>
      <c r="T780" s="30"/>
      <c r="U780" s="30"/>
      <c r="V780" s="361"/>
      <c r="W780" s="30"/>
      <c r="X780" s="373"/>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c r="CA780" s="5"/>
      <c r="CB780" s="5"/>
      <c r="CC780" s="5"/>
      <c r="CD780" s="5"/>
      <c r="CE780" s="5"/>
      <c r="CF780" s="5"/>
      <c r="CG780" s="5"/>
      <c r="CH780" s="5"/>
    </row>
    <row r="781" spans="1:86" x14ac:dyDescent="0.2">
      <c r="A781" s="354"/>
      <c r="B781" s="371"/>
      <c r="C781" s="372"/>
      <c r="D781" s="30"/>
      <c r="E781" s="30"/>
      <c r="F781" s="30"/>
      <c r="G781" s="30"/>
      <c r="H781" s="30"/>
      <c r="I781" s="30"/>
      <c r="J781" s="30"/>
      <c r="K781" s="30"/>
      <c r="L781" s="30"/>
      <c r="M781" s="30"/>
      <c r="N781" s="30"/>
      <c r="O781" s="30"/>
      <c r="P781" s="30"/>
      <c r="Q781" s="30"/>
      <c r="R781" s="30"/>
      <c r="S781" s="30"/>
      <c r="T781" s="30"/>
      <c r="U781" s="30"/>
      <c r="V781" s="361"/>
      <c r="W781" s="30"/>
      <c r="X781" s="373"/>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row>
    <row r="782" spans="1:86" x14ac:dyDescent="0.2">
      <c r="A782" s="354"/>
      <c r="B782" s="371"/>
      <c r="C782" s="372"/>
      <c r="D782" s="30"/>
      <c r="E782" s="30"/>
      <c r="F782" s="30"/>
      <c r="G782" s="30"/>
      <c r="H782" s="30"/>
      <c r="I782" s="30"/>
      <c r="J782" s="30"/>
      <c r="K782" s="30"/>
      <c r="L782" s="30"/>
      <c r="M782" s="30"/>
      <c r="N782" s="30"/>
      <c r="O782" s="30"/>
      <c r="P782" s="30"/>
      <c r="Q782" s="30"/>
      <c r="R782" s="30"/>
      <c r="S782" s="30"/>
      <c r="T782" s="30"/>
      <c r="U782" s="30"/>
      <c r="V782" s="361"/>
      <c r="W782" s="30"/>
      <c r="X782" s="373"/>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c r="BR782" s="5"/>
      <c r="BS782" s="5"/>
      <c r="BT782" s="5"/>
      <c r="BU782" s="5"/>
      <c r="BV782" s="5"/>
      <c r="BW782" s="5"/>
      <c r="BX782" s="5"/>
      <c r="BY782" s="5"/>
      <c r="BZ782" s="5"/>
      <c r="CA782" s="5"/>
      <c r="CB782" s="5"/>
      <c r="CC782" s="5"/>
      <c r="CD782" s="5"/>
      <c r="CE782" s="5"/>
      <c r="CF782" s="5"/>
      <c r="CG782" s="5"/>
      <c r="CH782" s="5"/>
    </row>
    <row r="783" spans="1:86" x14ac:dyDescent="0.2">
      <c r="A783" s="354"/>
      <c r="B783" s="371"/>
      <c r="C783" s="372"/>
      <c r="D783" s="30"/>
      <c r="E783" s="30"/>
      <c r="F783" s="30"/>
      <c r="G783" s="30"/>
      <c r="H783" s="30"/>
      <c r="I783" s="30"/>
      <c r="J783" s="30"/>
      <c r="K783" s="30"/>
      <c r="L783" s="30"/>
      <c r="M783" s="30"/>
      <c r="N783" s="30"/>
      <c r="O783" s="30"/>
      <c r="P783" s="30"/>
      <c r="Q783" s="30"/>
      <c r="R783" s="30"/>
      <c r="S783" s="30"/>
      <c r="T783" s="30"/>
      <c r="U783" s="30"/>
      <c r="V783" s="361"/>
      <c r="W783" s="30"/>
      <c r="X783" s="373"/>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row>
    <row r="784" spans="1:86" x14ac:dyDescent="0.2">
      <c r="A784" s="354"/>
      <c r="B784" s="371"/>
      <c r="C784" s="372"/>
      <c r="D784" s="30"/>
      <c r="E784" s="30"/>
      <c r="F784" s="30"/>
      <c r="G784" s="30"/>
      <c r="H784" s="30"/>
      <c r="I784" s="30"/>
      <c r="J784" s="30"/>
      <c r="K784" s="30"/>
      <c r="L784" s="30"/>
      <c r="M784" s="30"/>
      <c r="N784" s="30"/>
      <c r="O784" s="30"/>
      <c r="P784" s="30"/>
      <c r="Q784" s="30"/>
      <c r="R784" s="30"/>
      <c r="S784" s="30"/>
      <c r="T784" s="30"/>
      <c r="U784" s="30"/>
      <c r="V784" s="361"/>
      <c r="W784" s="30"/>
      <c r="X784" s="373"/>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row>
    <row r="785" spans="1:86" x14ac:dyDescent="0.2">
      <c r="A785" s="354"/>
      <c r="B785" s="371"/>
      <c r="C785" s="372"/>
      <c r="D785" s="30"/>
      <c r="E785" s="30"/>
      <c r="F785" s="30"/>
      <c r="G785" s="30"/>
      <c r="H785" s="30"/>
      <c r="I785" s="30"/>
      <c r="J785" s="30"/>
      <c r="K785" s="30"/>
      <c r="L785" s="30"/>
      <c r="M785" s="30"/>
      <c r="N785" s="30"/>
      <c r="O785" s="30"/>
      <c r="P785" s="30"/>
      <c r="Q785" s="30"/>
      <c r="R785" s="30"/>
      <c r="S785" s="30"/>
      <c r="T785" s="30"/>
      <c r="U785" s="30"/>
      <c r="V785" s="361"/>
      <c r="W785" s="30"/>
      <c r="X785" s="373"/>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row>
    <row r="786" spans="1:86" x14ac:dyDescent="0.2">
      <c r="A786" s="354"/>
      <c r="B786" s="371"/>
      <c r="C786" s="372"/>
      <c r="D786" s="30"/>
      <c r="E786" s="30"/>
      <c r="F786" s="30"/>
      <c r="G786" s="30"/>
      <c r="H786" s="30"/>
      <c r="I786" s="30"/>
      <c r="J786" s="30"/>
      <c r="K786" s="30"/>
      <c r="L786" s="30"/>
      <c r="M786" s="30"/>
      <c r="N786" s="30"/>
      <c r="O786" s="30"/>
      <c r="P786" s="30"/>
      <c r="Q786" s="30"/>
      <c r="R786" s="30"/>
      <c r="S786" s="30"/>
      <c r="T786" s="30"/>
      <c r="U786" s="30"/>
      <c r="V786" s="361"/>
      <c r="W786" s="30"/>
      <c r="X786" s="373"/>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c r="BR786" s="5"/>
      <c r="BS786" s="5"/>
      <c r="BT786" s="5"/>
      <c r="BU786" s="5"/>
      <c r="BV786" s="5"/>
      <c r="BW786" s="5"/>
      <c r="BX786" s="5"/>
      <c r="BY786" s="5"/>
      <c r="BZ786" s="5"/>
      <c r="CA786" s="5"/>
      <c r="CB786" s="5"/>
      <c r="CC786" s="5"/>
      <c r="CD786" s="5"/>
      <c r="CE786" s="5"/>
      <c r="CF786" s="5"/>
      <c r="CG786" s="5"/>
      <c r="CH786" s="5"/>
    </row>
    <row r="787" spans="1:86" x14ac:dyDescent="0.2">
      <c r="A787" s="354"/>
      <c r="B787" s="371"/>
      <c r="C787" s="372"/>
      <c r="D787" s="30"/>
      <c r="E787" s="30"/>
      <c r="F787" s="30"/>
      <c r="G787" s="30"/>
      <c r="H787" s="30"/>
      <c r="I787" s="30"/>
      <c r="J787" s="30"/>
      <c r="K787" s="30"/>
      <c r="L787" s="30"/>
      <c r="M787" s="30"/>
      <c r="N787" s="30"/>
      <c r="O787" s="30"/>
      <c r="P787" s="30"/>
      <c r="Q787" s="30"/>
      <c r="R787" s="30"/>
      <c r="S787" s="30"/>
      <c r="T787" s="30"/>
      <c r="U787" s="30"/>
      <c r="V787" s="361"/>
      <c r="W787" s="30"/>
      <c r="X787" s="373"/>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c r="BR787" s="5"/>
      <c r="BS787" s="5"/>
      <c r="BT787" s="5"/>
      <c r="BU787" s="5"/>
      <c r="BV787" s="5"/>
      <c r="BW787" s="5"/>
      <c r="BX787" s="5"/>
      <c r="BY787" s="5"/>
      <c r="BZ787" s="5"/>
      <c r="CA787" s="5"/>
      <c r="CB787" s="5"/>
      <c r="CC787" s="5"/>
      <c r="CD787" s="5"/>
      <c r="CE787" s="5"/>
      <c r="CF787" s="5"/>
      <c r="CG787" s="5"/>
      <c r="CH787" s="5"/>
    </row>
    <row r="788" spans="1:86" x14ac:dyDescent="0.2">
      <c r="A788" s="354"/>
      <c r="B788" s="371"/>
      <c r="C788" s="372"/>
      <c r="D788" s="30"/>
      <c r="E788" s="30"/>
      <c r="F788" s="30"/>
      <c r="G788" s="30"/>
      <c r="H788" s="30"/>
      <c r="I788" s="30"/>
      <c r="J788" s="30"/>
      <c r="K788" s="30"/>
      <c r="L788" s="30"/>
      <c r="M788" s="30"/>
      <c r="N788" s="30"/>
      <c r="O788" s="30"/>
      <c r="P788" s="30"/>
      <c r="Q788" s="30"/>
      <c r="R788" s="30"/>
      <c r="S788" s="30"/>
      <c r="T788" s="30"/>
      <c r="U788" s="30"/>
      <c r="V788" s="361"/>
      <c r="W788" s="30"/>
      <c r="X788" s="373"/>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c r="BR788" s="5"/>
      <c r="BS788" s="5"/>
      <c r="BT788" s="5"/>
      <c r="BU788" s="5"/>
      <c r="BV788" s="5"/>
      <c r="BW788" s="5"/>
      <c r="BX788" s="5"/>
      <c r="BY788" s="5"/>
      <c r="BZ788" s="5"/>
      <c r="CA788" s="5"/>
      <c r="CB788" s="5"/>
      <c r="CC788" s="5"/>
      <c r="CD788" s="5"/>
      <c r="CE788" s="5"/>
      <c r="CF788" s="5"/>
      <c r="CG788" s="5"/>
      <c r="CH788" s="5"/>
    </row>
    <row r="789" spans="1:86" x14ac:dyDescent="0.2">
      <c r="A789" s="354"/>
      <c r="B789" s="371"/>
      <c r="C789" s="372"/>
      <c r="D789" s="30"/>
      <c r="E789" s="30"/>
      <c r="F789" s="30"/>
      <c r="G789" s="30"/>
      <c r="H789" s="30"/>
      <c r="I789" s="30"/>
      <c r="J789" s="30"/>
      <c r="K789" s="30"/>
      <c r="L789" s="30"/>
      <c r="M789" s="30"/>
      <c r="N789" s="30"/>
      <c r="O789" s="30"/>
      <c r="P789" s="30"/>
      <c r="Q789" s="30"/>
      <c r="R789" s="30"/>
      <c r="S789" s="30"/>
      <c r="T789" s="30"/>
      <c r="U789" s="30"/>
      <c r="V789" s="361"/>
      <c r="W789" s="30"/>
      <c r="X789" s="373"/>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c r="BR789" s="5"/>
      <c r="BS789" s="5"/>
      <c r="BT789" s="5"/>
      <c r="BU789" s="5"/>
      <c r="BV789" s="5"/>
      <c r="BW789" s="5"/>
      <c r="BX789" s="5"/>
      <c r="BY789" s="5"/>
      <c r="BZ789" s="5"/>
      <c r="CA789" s="5"/>
      <c r="CB789" s="5"/>
      <c r="CC789" s="5"/>
      <c r="CD789" s="5"/>
      <c r="CE789" s="5"/>
      <c r="CF789" s="5"/>
      <c r="CG789" s="5"/>
      <c r="CH789" s="5"/>
    </row>
    <row r="790" spans="1:86" x14ac:dyDescent="0.2">
      <c r="A790" s="354"/>
      <c r="B790" s="371"/>
      <c r="C790" s="372"/>
      <c r="D790" s="30"/>
      <c r="E790" s="30"/>
      <c r="F790" s="30"/>
      <c r="G790" s="30"/>
      <c r="H790" s="30"/>
      <c r="I790" s="30"/>
      <c r="J790" s="30"/>
      <c r="K790" s="30"/>
      <c r="L790" s="30"/>
      <c r="M790" s="30"/>
      <c r="N790" s="30"/>
      <c r="O790" s="30"/>
      <c r="P790" s="30"/>
      <c r="Q790" s="30"/>
      <c r="R790" s="30"/>
      <c r="S790" s="30"/>
      <c r="T790" s="30"/>
      <c r="U790" s="30"/>
      <c r="V790" s="361"/>
      <c r="W790" s="30"/>
      <c r="X790" s="373"/>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c r="BR790" s="5"/>
      <c r="BS790" s="5"/>
      <c r="BT790" s="5"/>
      <c r="BU790" s="5"/>
      <c r="BV790" s="5"/>
      <c r="BW790" s="5"/>
      <c r="BX790" s="5"/>
      <c r="BY790" s="5"/>
      <c r="BZ790" s="5"/>
      <c r="CA790" s="5"/>
      <c r="CB790" s="5"/>
      <c r="CC790" s="5"/>
      <c r="CD790" s="5"/>
      <c r="CE790" s="5"/>
      <c r="CF790" s="5"/>
      <c r="CG790" s="5"/>
      <c r="CH790" s="5"/>
    </row>
    <row r="791" spans="1:86" x14ac:dyDescent="0.2">
      <c r="A791" s="354"/>
      <c r="B791" s="371"/>
      <c r="C791" s="372"/>
      <c r="D791" s="30"/>
      <c r="E791" s="30"/>
      <c r="F791" s="30"/>
      <c r="G791" s="30"/>
      <c r="H791" s="30"/>
      <c r="I791" s="30"/>
      <c r="J791" s="30"/>
      <c r="K791" s="30"/>
      <c r="L791" s="30"/>
      <c r="M791" s="30"/>
      <c r="N791" s="30"/>
      <c r="O791" s="30"/>
      <c r="P791" s="30"/>
      <c r="Q791" s="30"/>
      <c r="R791" s="30"/>
      <c r="S791" s="30"/>
      <c r="T791" s="30"/>
      <c r="U791" s="30"/>
      <c r="V791" s="361"/>
      <c r="W791" s="30"/>
      <c r="X791" s="373"/>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row>
    <row r="792" spans="1:86" x14ac:dyDescent="0.2">
      <c r="A792" s="354"/>
      <c r="B792" s="371"/>
      <c r="C792" s="372"/>
      <c r="D792" s="30"/>
      <c r="E792" s="30"/>
      <c r="F792" s="30"/>
      <c r="G792" s="30"/>
      <c r="H792" s="30"/>
      <c r="I792" s="30"/>
      <c r="J792" s="30"/>
      <c r="K792" s="30"/>
      <c r="L792" s="30"/>
      <c r="M792" s="30"/>
      <c r="N792" s="30"/>
      <c r="O792" s="30"/>
      <c r="P792" s="30"/>
      <c r="Q792" s="30"/>
      <c r="R792" s="30"/>
      <c r="S792" s="30"/>
      <c r="T792" s="30"/>
      <c r="U792" s="30"/>
      <c r="V792" s="361"/>
      <c r="W792" s="30"/>
      <c r="X792" s="373"/>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row>
    <row r="793" spans="1:86" x14ac:dyDescent="0.2">
      <c r="A793" s="354"/>
      <c r="B793" s="371"/>
      <c r="C793" s="372"/>
      <c r="D793" s="30"/>
      <c r="E793" s="30"/>
      <c r="F793" s="30"/>
      <c r="G793" s="30"/>
      <c r="H793" s="30"/>
      <c r="I793" s="30"/>
      <c r="J793" s="30"/>
      <c r="K793" s="30"/>
      <c r="L793" s="30"/>
      <c r="M793" s="30"/>
      <c r="N793" s="30"/>
      <c r="O793" s="30"/>
      <c r="P793" s="30"/>
      <c r="Q793" s="30"/>
      <c r="R793" s="30"/>
      <c r="S793" s="30"/>
      <c r="T793" s="30"/>
      <c r="U793" s="30"/>
      <c r="V793" s="361"/>
      <c r="W793" s="30"/>
      <c r="X793" s="373"/>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row>
    <row r="794" spans="1:86" x14ac:dyDescent="0.2">
      <c r="A794" s="354"/>
      <c r="B794" s="371"/>
      <c r="C794" s="372"/>
      <c r="D794" s="30"/>
      <c r="E794" s="30"/>
      <c r="F794" s="30"/>
      <c r="G794" s="30"/>
      <c r="H794" s="30"/>
      <c r="I794" s="30"/>
      <c r="J794" s="30"/>
      <c r="K794" s="30"/>
      <c r="L794" s="30"/>
      <c r="M794" s="30"/>
      <c r="N794" s="30"/>
      <c r="O794" s="30"/>
      <c r="P794" s="30"/>
      <c r="Q794" s="30"/>
      <c r="R794" s="30"/>
      <c r="S794" s="30"/>
      <c r="T794" s="30"/>
      <c r="U794" s="30"/>
      <c r="V794" s="361"/>
      <c r="W794" s="30"/>
      <c r="X794" s="373"/>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c r="BR794" s="5"/>
      <c r="BS794" s="5"/>
      <c r="BT794" s="5"/>
      <c r="BU794" s="5"/>
      <c r="BV794" s="5"/>
      <c r="BW794" s="5"/>
      <c r="BX794" s="5"/>
      <c r="BY794" s="5"/>
      <c r="BZ794" s="5"/>
      <c r="CA794" s="5"/>
      <c r="CB794" s="5"/>
      <c r="CC794" s="5"/>
      <c r="CD794" s="5"/>
      <c r="CE794" s="5"/>
      <c r="CF794" s="5"/>
      <c r="CG794" s="5"/>
      <c r="CH794" s="5"/>
    </row>
    <row r="795" spans="1:86" x14ac:dyDescent="0.2">
      <c r="A795" s="354"/>
      <c r="B795" s="371"/>
      <c r="C795" s="372"/>
      <c r="D795" s="30"/>
      <c r="E795" s="30"/>
      <c r="F795" s="30"/>
      <c r="G795" s="30"/>
      <c r="H795" s="30"/>
      <c r="I795" s="30"/>
      <c r="J795" s="30"/>
      <c r="K795" s="30"/>
      <c r="L795" s="30"/>
      <c r="M795" s="30"/>
      <c r="N795" s="30"/>
      <c r="O795" s="30"/>
      <c r="P795" s="30"/>
      <c r="Q795" s="30"/>
      <c r="R795" s="30"/>
      <c r="S795" s="30"/>
      <c r="T795" s="30"/>
      <c r="U795" s="30"/>
      <c r="V795" s="361"/>
      <c r="W795" s="30"/>
      <c r="X795" s="373"/>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row>
    <row r="796" spans="1:86" x14ac:dyDescent="0.2">
      <c r="A796" s="354"/>
      <c r="B796" s="371"/>
      <c r="C796" s="372"/>
      <c r="D796" s="30"/>
      <c r="E796" s="30"/>
      <c r="F796" s="30"/>
      <c r="G796" s="30"/>
      <c r="H796" s="30"/>
      <c r="I796" s="30"/>
      <c r="J796" s="30"/>
      <c r="K796" s="30"/>
      <c r="L796" s="30"/>
      <c r="M796" s="30"/>
      <c r="N796" s="30"/>
      <c r="O796" s="30"/>
      <c r="P796" s="30"/>
      <c r="Q796" s="30"/>
      <c r="R796" s="30"/>
      <c r="S796" s="30"/>
      <c r="T796" s="30"/>
      <c r="U796" s="30"/>
      <c r="V796" s="361"/>
      <c r="W796" s="30"/>
      <c r="X796" s="373"/>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c r="BR796" s="5"/>
      <c r="BS796" s="5"/>
      <c r="BT796" s="5"/>
      <c r="BU796" s="5"/>
      <c r="BV796" s="5"/>
      <c r="BW796" s="5"/>
      <c r="BX796" s="5"/>
      <c r="BY796" s="5"/>
      <c r="BZ796" s="5"/>
      <c r="CA796" s="5"/>
      <c r="CB796" s="5"/>
      <c r="CC796" s="5"/>
      <c r="CD796" s="5"/>
      <c r="CE796" s="5"/>
      <c r="CF796" s="5"/>
      <c r="CG796" s="5"/>
      <c r="CH796" s="5"/>
    </row>
    <row r="797" spans="1:86" x14ac:dyDescent="0.2">
      <c r="A797" s="354"/>
      <c r="B797" s="371"/>
      <c r="C797" s="372"/>
      <c r="D797" s="30"/>
      <c r="E797" s="30"/>
      <c r="F797" s="30"/>
      <c r="G797" s="30"/>
      <c r="H797" s="30"/>
      <c r="I797" s="30"/>
      <c r="J797" s="30"/>
      <c r="K797" s="30"/>
      <c r="L797" s="30"/>
      <c r="M797" s="30"/>
      <c r="N797" s="30"/>
      <c r="O797" s="30"/>
      <c r="P797" s="30"/>
      <c r="Q797" s="30"/>
      <c r="R797" s="30"/>
      <c r="S797" s="30"/>
      <c r="T797" s="30"/>
      <c r="U797" s="30"/>
      <c r="V797" s="361"/>
      <c r="W797" s="30"/>
      <c r="X797" s="373"/>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row>
    <row r="798" spans="1:86" x14ac:dyDescent="0.2">
      <c r="A798" s="354"/>
      <c r="B798" s="371"/>
      <c r="C798" s="372"/>
      <c r="D798" s="30"/>
      <c r="E798" s="30"/>
      <c r="F798" s="30"/>
      <c r="G798" s="30"/>
      <c r="H798" s="30"/>
      <c r="I798" s="30"/>
      <c r="J798" s="30"/>
      <c r="K798" s="30"/>
      <c r="L798" s="30"/>
      <c r="M798" s="30"/>
      <c r="N798" s="30"/>
      <c r="O798" s="30"/>
      <c r="P798" s="30"/>
      <c r="Q798" s="30"/>
      <c r="R798" s="30"/>
      <c r="S798" s="30"/>
      <c r="T798" s="30"/>
      <c r="U798" s="30"/>
      <c r="V798" s="361"/>
      <c r="W798" s="30"/>
      <c r="X798" s="373"/>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c r="BR798" s="5"/>
      <c r="BS798" s="5"/>
      <c r="BT798" s="5"/>
      <c r="BU798" s="5"/>
      <c r="BV798" s="5"/>
      <c r="BW798" s="5"/>
      <c r="BX798" s="5"/>
      <c r="BY798" s="5"/>
      <c r="BZ798" s="5"/>
      <c r="CA798" s="5"/>
      <c r="CB798" s="5"/>
      <c r="CC798" s="5"/>
      <c r="CD798" s="5"/>
      <c r="CE798" s="5"/>
      <c r="CF798" s="5"/>
      <c r="CG798" s="5"/>
      <c r="CH798" s="5"/>
    </row>
    <row r="799" spans="1:86" x14ac:dyDescent="0.2">
      <c r="A799" s="354"/>
      <c r="B799" s="371"/>
      <c r="C799" s="372"/>
      <c r="D799" s="30"/>
      <c r="E799" s="30"/>
      <c r="F799" s="30"/>
      <c r="G799" s="30"/>
      <c r="H799" s="30"/>
      <c r="I799" s="30"/>
      <c r="J799" s="30"/>
      <c r="K799" s="30"/>
      <c r="L799" s="30"/>
      <c r="M799" s="30"/>
      <c r="N799" s="30"/>
      <c r="O799" s="30"/>
      <c r="P799" s="30"/>
      <c r="Q799" s="30"/>
      <c r="R799" s="30"/>
      <c r="S799" s="30"/>
      <c r="T799" s="30"/>
      <c r="U799" s="30"/>
      <c r="V799" s="361"/>
      <c r="W799" s="30"/>
      <c r="X799" s="373"/>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row>
    <row r="800" spans="1:86" x14ac:dyDescent="0.2">
      <c r="A800" s="354"/>
      <c r="B800" s="371"/>
      <c r="C800" s="372"/>
      <c r="D800" s="30"/>
      <c r="E800" s="30"/>
      <c r="F800" s="30"/>
      <c r="G800" s="30"/>
      <c r="H800" s="30"/>
      <c r="I800" s="30"/>
      <c r="J800" s="30"/>
      <c r="K800" s="30"/>
      <c r="L800" s="30"/>
      <c r="M800" s="30"/>
      <c r="N800" s="30"/>
      <c r="O800" s="30"/>
      <c r="P800" s="30"/>
      <c r="Q800" s="30"/>
      <c r="R800" s="30"/>
      <c r="S800" s="30"/>
      <c r="T800" s="30"/>
      <c r="U800" s="30"/>
      <c r="V800" s="361"/>
      <c r="W800" s="30"/>
      <c r="X800" s="373"/>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row>
    <row r="801" spans="1:86" x14ac:dyDescent="0.2">
      <c r="A801" s="354"/>
      <c r="B801" s="371"/>
      <c r="C801" s="372"/>
      <c r="D801" s="30"/>
      <c r="E801" s="30"/>
      <c r="F801" s="30"/>
      <c r="G801" s="30"/>
      <c r="H801" s="30"/>
      <c r="I801" s="30"/>
      <c r="J801" s="30"/>
      <c r="K801" s="30"/>
      <c r="L801" s="30"/>
      <c r="M801" s="30"/>
      <c r="N801" s="30"/>
      <c r="O801" s="30"/>
      <c r="P801" s="30"/>
      <c r="Q801" s="30"/>
      <c r="R801" s="30"/>
      <c r="S801" s="30"/>
      <c r="T801" s="30"/>
      <c r="U801" s="30"/>
      <c r="V801" s="361"/>
      <c r="W801" s="30"/>
      <c r="X801" s="373"/>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row>
    <row r="802" spans="1:86" x14ac:dyDescent="0.2">
      <c r="A802" s="354"/>
      <c r="B802" s="371"/>
      <c r="C802" s="372"/>
      <c r="D802" s="30"/>
      <c r="E802" s="30"/>
      <c r="F802" s="30"/>
      <c r="G802" s="30"/>
      <c r="H802" s="30"/>
      <c r="I802" s="30"/>
      <c r="J802" s="30"/>
      <c r="K802" s="30"/>
      <c r="L802" s="30"/>
      <c r="M802" s="30"/>
      <c r="N802" s="30"/>
      <c r="O802" s="30"/>
      <c r="P802" s="30"/>
      <c r="Q802" s="30"/>
      <c r="R802" s="30"/>
      <c r="S802" s="30"/>
      <c r="T802" s="30"/>
      <c r="U802" s="30"/>
      <c r="V802" s="361"/>
      <c r="W802" s="30"/>
      <c r="X802" s="373"/>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row>
    <row r="803" spans="1:86" x14ac:dyDescent="0.2">
      <c r="A803" s="354"/>
      <c r="B803" s="371"/>
      <c r="C803" s="372"/>
      <c r="D803" s="30"/>
      <c r="E803" s="30"/>
      <c r="F803" s="30"/>
      <c r="G803" s="30"/>
      <c r="H803" s="30"/>
      <c r="I803" s="30"/>
      <c r="J803" s="30"/>
      <c r="K803" s="30"/>
      <c r="L803" s="30"/>
      <c r="M803" s="30"/>
      <c r="N803" s="30"/>
      <c r="O803" s="30"/>
      <c r="P803" s="30"/>
      <c r="Q803" s="30"/>
      <c r="R803" s="30"/>
      <c r="S803" s="30"/>
      <c r="T803" s="30"/>
      <c r="U803" s="30"/>
      <c r="V803" s="361"/>
      <c r="W803" s="30"/>
      <c r="X803" s="373"/>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row>
    <row r="804" spans="1:86" x14ac:dyDescent="0.2">
      <c r="A804" s="354"/>
      <c r="B804" s="371"/>
      <c r="C804" s="372"/>
      <c r="D804" s="30"/>
      <c r="E804" s="30"/>
      <c r="F804" s="30"/>
      <c r="G804" s="30"/>
      <c r="H804" s="30"/>
      <c r="I804" s="30"/>
      <c r="J804" s="30"/>
      <c r="K804" s="30"/>
      <c r="L804" s="30"/>
      <c r="M804" s="30"/>
      <c r="N804" s="30"/>
      <c r="O804" s="30"/>
      <c r="P804" s="30"/>
      <c r="Q804" s="30"/>
      <c r="R804" s="30"/>
      <c r="S804" s="30"/>
      <c r="T804" s="30"/>
      <c r="U804" s="30"/>
      <c r="V804" s="361"/>
      <c r="W804" s="30"/>
      <c r="X804" s="373"/>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c r="BR804" s="5"/>
      <c r="BS804" s="5"/>
      <c r="BT804" s="5"/>
      <c r="BU804" s="5"/>
      <c r="BV804" s="5"/>
      <c r="BW804" s="5"/>
      <c r="BX804" s="5"/>
      <c r="BY804" s="5"/>
      <c r="BZ804" s="5"/>
      <c r="CA804" s="5"/>
      <c r="CB804" s="5"/>
      <c r="CC804" s="5"/>
      <c r="CD804" s="5"/>
      <c r="CE804" s="5"/>
      <c r="CF804" s="5"/>
      <c r="CG804" s="5"/>
      <c r="CH804" s="5"/>
    </row>
    <row r="805" spans="1:86" x14ac:dyDescent="0.2">
      <c r="A805" s="354"/>
      <c r="B805" s="371"/>
      <c r="C805" s="372"/>
      <c r="D805" s="30"/>
      <c r="E805" s="30"/>
      <c r="F805" s="30"/>
      <c r="G805" s="30"/>
      <c r="H805" s="30"/>
      <c r="I805" s="30"/>
      <c r="J805" s="30"/>
      <c r="K805" s="30"/>
      <c r="L805" s="30"/>
      <c r="M805" s="30"/>
      <c r="N805" s="30"/>
      <c r="O805" s="30"/>
      <c r="P805" s="30"/>
      <c r="Q805" s="30"/>
      <c r="R805" s="30"/>
      <c r="S805" s="30"/>
      <c r="T805" s="30"/>
      <c r="U805" s="30"/>
      <c r="V805" s="361"/>
      <c r="W805" s="30"/>
      <c r="X805" s="373"/>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c r="BR805" s="5"/>
      <c r="BS805" s="5"/>
      <c r="BT805" s="5"/>
      <c r="BU805" s="5"/>
      <c r="BV805" s="5"/>
      <c r="BW805" s="5"/>
      <c r="BX805" s="5"/>
      <c r="BY805" s="5"/>
      <c r="BZ805" s="5"/>
      <c r="CA805" s="5"/>
      <c r="CB805" s="5"/>
      <c r="CC805" s="5"/>
      <c r="CD805" s="5"/>
      <c r="CE805" s="5"/>
      <c r="CF805" s="5"/>
      <c r="CG805" s="5"/>
      <c r="CH805" s="5"/>
    </row>
    <row r="806" spans="1:86" x14ac:dyDescent="0.2">
      <c r="A806" s="354"/>
      <c r="B806" s="371"/>
      <c r="C806" s="372"/>
      <c r="D806" s="30"/>
      <c r="E806" s="30"/>
      <c r="F806" s="30"/>
      <c r="G806" s="30"/>
      <c r="H806" s="30"/>
      <c r="I806" s="30"/>
      <c r="J806" s="30"/>
      <c r="K806" s="30"/>
      <c r="L806" s="30"/>
      <c r="M806" s="30"/>
      <c r="N806" s="30"/>
      <c r="O806" s="30"/>
      <c r="P806" s="30"/>
      <c r="Q806" s="30"/>
      <c r="R806" s="30"/>
      <c r="S806" s="30"/>
      <c r="T806" s="30"/>
      <c r="U806" s="30"/>
      <c r="V806" s="361"/>
      <c r="W806" s="30"/>
      <c r="X806" s="373"/>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c r="BR806" s="5"/>
      <c r="BS806" s="5"/>
      <c r="BT806" s="5"/>
      <c r="BU806" s="5"/>
      <c r="BV806" s="5"/>
      <c r="BW806" s="5"/>
      <c r="BX806" s="5"/>
      <c r="BY806" s="5"/>
      <c r="BZ806" s="5"/>
      <c r="CA806" s="5"/>
      <c r="CB806" s="5"/>
      <c r="CC806" s="5"/>
      <c r="CD806" s="5"/>
      <c r="CE806" s="5"/>
      <c r="CF806" s="5"/>
      <c r="CG806" s="5"/>
      <c r="CH806" s="5"/>
    </row>
    <row r="807" spans="1:86" x14ac:dyDescent="0.2">
      <c r="A807" s="354"/>
      <c r="B807" s="371"/>
      <c r="C807" s="372"/>
      <c r="D807" s="30"/>
      <c r="E807" s="30"/>
      <c r="F807" s="30"/>
      <c r="G807" s="30"/>
      <c r="H807" s="30"/>
      <c r="I807" s="30"/>
      <c r="J807" s="30"/>
      <c r="K807" s="30"/>
      <c r="L807" s="30"/>
      <c r="M807" s="30"/>
      <c r="N807" s="30"/>
      <c r="O807" s="30"/>
      <c r="P807" s="30"/>
      <c r="Q807" s="30"/>
      <c r="R807" s="30"/>
      <c r="S807" s="30"/>
      <c r="T807" s="30"/>
      <c r="U807" s="30"/>
      <c r="V807" s="361"/>
      <c r="W807" s="30"/>
      <c r="X807" s="373"/>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c r="BR807" s="5"/>
      <c r="BS807" s="5"/>
      <c r="BT807" s="5"/>
      <c r="BU807" s="5"/>
      <c r="BV807" s="5"/>
      <c r="BW807" s="5"/>
      <c r="BX807" s="5"/>
      <c r="BY807" s="5"/>
      <c r="BZ807" s="5"/>
      <c r="CA807" s="5"/>
      <c r="CB807" s="5"/>
      <c r="CC807" s="5"/>
      <c r="CD807" s="5"/>
      <c r="CE807" s="5"/>
      <c r="CF807" s="5"/>
      <c r="CG807" s="5"/>
      <c r="CH807" s="5"/>
    </row>
    <row r="808" spans="1:86" x14ac:dyDescent="0.2">
      <c r="A808" s="354"/>
      <c r="B808" s="371"/>
      <c r="C808" s="372"/>
      <c r="D808" s="30"/>
      <c r="E808" s="30"/>
      <c r="F808" s="30"/>
      <c r="G808" s="30"/>
      <c r="H808" s="30"/>
      <c r="I808" s="30"/>
      <c r="J808" s="30"/>
      <c r="K808" s="30"/>
      <c r="L808" s="30"/>
      <c r="M808" s="30"/>
      <c r="N808" s="30"/>
      <c r="O808" s="30"/>
      <c r="P808" s="30"/>
      <c r="Q808" s="30"/>
      <c r="R808" s="30"/>
      <c r="S808" s="30"/>
      <c r="T808" s="30"/>
      <c r="U808" s="30"/>
      <c r="V808" s="361"/>
      <c r="W808" s="30"/>
      <c r="X808" s="373"/>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c r="BR808" s="5"/>
      <c r="BS808" s="5"/>
      <c r="BT808" s="5"/>
      <c r="BU808" s="5"/>
      <c r="BV808" s="5"/>
      <c r="BW808" s="5"/>
      <c r="BX808" s="5"/>
      <c r="BY808" s="5"/>
      <c r="BZ808" s="5"/>
      <c r="CA808" s="5"/>
      <c r="CB808" s="5"/>
      <c r="CC808" s="5"/>
      <c r="CD808" s="5"/>
      <c r="CE808" s="5"/>
      <c r="CF808" s="5"/>
      <c r="CG808" s="5"/>
      <c r="CH808" s="5"/>
    </row>
    <row r="809" spans="1:86" x14ac:dyDescent="0.2">
      <c r="A809" s="354"/>
      <c r="B809" s="371"/>
      <c r="C809" s="372"/>
      <c r="D809" s="30"/>
      <c r="E809" s="30"/>
      <c r="F809" s="30"/>
      <c r="G809" s="30"/>
      <c r="H809" s="30"/>
      <c r="I809" s="30"/>
      <c r="J809" s="30"/>
      <c r="K809" s="30"/>
      <c r="L809" s="30"/>
      <c r="M809" s="30"/>
      <c r="N809" s="30"/>
      <c r="O809" s="30"/>
      <c r="P809" s="30"/>
      <c r="Q809" s="30"/>
      <c r="R809" s="30"/>
      <c r="S809" s="30"/>
      <c r="T809" s="30"/>
      <c r="U809" s="30"/>
      <c r="V809" s="361"/>
      <c r="W809" s="30"/>
      <c r="X809" s="373"/>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c r="BR809" s="5"/>
      <c r="BS809" s="5"/>
      <c r="BT809" s="5"/>
      <c r="BU809" s="5"/>
      <c r="BV809" s="5"/>
      <c r="BW809" s="5"/>
      <c r="BX809" s="5"/>
      <c r="BY809" s="5"/>
      <c r="BZ809" s="5"/>
      <c r="CA809" s="5"/>
      <c r="CB809" s="5"/>
      <c r="CC809" s="5"/>
      <c r="CD809" s="5"/>
      <c r="CE809" s="5"/>
      <c r="CF809" s="5"/>
      <c r="CG809" s="5"/>
      <c r="CH809" s="5"/>
    </row>
    <row r="810" spans="1:86" x14ac:dyDescent="0.2">
      <c r="A810" s="354"/>
      <c r="B810" s="371"/>
      <c r="C810" s="372"/>
      <c r="D810" s="30"/>
      <c r="E810" s="30"/>
      <c r="F810" s="30"/>
      <c r="G810" s="30"/>
      <c r="H810" s="30"/>
      <c r="I810" s="30"/>
      <c r="J810" s="30"/>
      <c r="K810" s="30"/>
      <c r="L810" s="30"/>
      <c r="M810" s="30"/>
      <c r="N810" s="30"/>
      <c r="O810" s="30"/>
      <c r="P810" s="30"/>
      <c r="Q810" s="30"/>
      <c r="R810" s="30"/>
      <c r="S810" s="30"/>
      <c r="T810" s="30"/>
      <c r="U810" s="30"/>
      <c r="V810" s="361"/>
      <c r="W810" s="30"/>
      <c r="X810" s="373"/>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c r="CA810" s="5"/>
      <c r="CB810" s="5"/>
      <c r="CC810" s="5"/>
      <c r="CD810" s="5"/>
      <c r="CE810" s="5"/>
      <c r="CF810" s="5"/>
      <c r="CG810" s="5"/>
      <c r="CH810" s="5"/>
    </row>
    <row r="811" spans="1:86" x14ac:dyDescent="0.2">
      <c r="A811" s="354"/>
      <c r="B811" s="371"/>
      <c r="C811" s="372"/>
      <c r="D811" s="30"/>
      <c r="E811" s="30"/>
      <c r="F811" s="30"/>
      <c r="G811" s="30"/>
      <c r="H811" s="30"/>
      <c r="I811" s="30"/>
      <c r="J811" s="30"/>
      <c r="K811" s="30"/>
      <c r="L811" s="30"/>
      <c r="M811" s="30"/>
      <c r="N811" s="30"/>
      <c r="O811" s="30"/>
      <c r="P811" s="30"/>
      <c r="Q811" s="30"/>
      <c r="R811" s="30"/>
      <c r="S811" s="30"/>
      <c r="T811" s="30"/>
      <c r="U811" s="30"/>
      <c r="V811" s="361"/>
      <c r="W811" s="30"/>
      <c r="X811" s="373"/>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c r="BR811" s="5"/>
      <c r="BS811" s="5"/>
      <c r="BT811" s="5"/>
      <c r="BU811" s="5"/>
      <c r="BV811" s="5"/>
      <c r="BW811" s="5"/>
      <c r="BX811" s="5"/>
      <c r="BY811" s="5"/>
      <c r="BZ811" s="5"/>
      <c r="CA811" s="5"/>
      <c r="CB811" s="5"/>
      <c r="CC811" s="5"/>
      <c r="CD811" s="5"/>
      <c r="CE811" s="5"/>
      <c r="CF811" s="5"/>
      <c r="CG811" s="5"/>
      <c r="CH811" s="5"/>
    </row>
    <row r="812" spans="1:86" x14ac:dyDescent="0.2">
      <c r="A812" s="354"/>
      <c r="B812" s="371"/>
      <c r="C812" s="372"/>
      <c r="D812" s="30"/>
      <c r="E812" s="30"/>
      <c r="F812" s="30"/>
      <c r="G812" s="30"/>
      <c r="H812" s="30"/>
      <c r="I812" s="30"/>
      <c r="J812" s="30"/>
      <c r="K812" s="30"/>
      <c r="L812" s="30"/>
      <c r="M812" s="30"/>
      <c r="N812" s="30"/>
      <c r="O812" s="30"/>
      <c r="P812" s="30"/>
      <c r="Q812" s="30"/>
      <c r="R812" s="30"/>
      <c r="S812" s="30"/>
      <c r="T812" s="30"/>
      <c r="U812" s="30"/>
      <c r="V812" s="361"/>
      <c r="W812" s="30"/>
      <c r="X812" s="373"/>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c r="BR812" s="5"/>
      <c r="BS812" s="5"/>
      <c r="BT812" s="5"/>
      <c r="BU812" s="5"/>
      <c r="BV812" s="5"/>
      <c r="BW812" s="5"/>
      <c r="BX812" s="5"/>
      <c r="BY812" s="5"/>
      <c r="BZ812" s="5"/>
      <c r="CA812" s="5"/>
      <c r="CB812" s="5"/>
      <c r="CC812" s="5"/>
      <c r="CD812" s="5"/>
      <c r="CE812" s="5"/>
      <c r="CF812" s="5"/>
      <c r="CG812" s="5"/>
      <c r="CH812" s="5"/>
    </row>
    <row r="813" spans="1:86" x14ac:dyDescent="0.2">
      <c r="A813" s="354"/>
      <c r="B813" s="371"/>
      <c r="C813" s="372"/>
      <c r="D813" s="30"/>
      <c r="E813" s="30"/>
      <c r="F813" s="30"/>
      <c r="G813" s="30"/>
      <c r="H813" s="30"/>
      <c r="I813" s="30"/>
      <c r="J813" s="30"/>
      <c r="K813" s="30"/>
      <c r="L813" s="30"/>
      <c r="M813" s="30"/>
      <c r="N813" s="30"/>
      <c r="O813" s="30"/>
      <c r="P813" s="30"/>
      <c r="Q813" s="30"/>
      <c r="R813" s="30"/>
      <c r="S813" s="30"/>
      <c r="T813" s="30"/>
      <c r="U813" s="30"/>
      <c r="V813" s="361"/>
      <c r="W813" s="30"/>
      <c r="X813" s="373"/>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c r="BR813" s="5"/>
      <c r="BS813" s="5"/>
      <c r="BT813" s="5"/>
      <c r="BU813" s="5"/>
      <c r="BV813" s="5"/>
      <c r="BW813" s="5"/>
      <c r="BX813" s="5"/>
      <c r="BY813" s="5"/>
      <c r="BZ813" s="5"/>
      <c r="CA813" s="5"/>
      <c r="CB813" s="5"/>
      <c r="CC813" s="5"/>
      <c r="CD813" s="5"/>
      <c r="CE813" s="5"/>
      <c r="CF813" s="5"/>
      <c r="CG813" s="5"/>
      <c r="CH813" s="5"/>
    </row>
    <row r="814" spans="1:86" x14ac:dyDescent="0.2">
      <c r="A814" s="354"/>
      <c r="B814" s="371"/>
      <c r="C814" s="372"/>
      <c r="D814" s="30"/>
      <c r="E814" s="30"/>
      <c r="F814" s="30"/>
      <c r="G814" s="30"/>
      <c r="H814" s="30"/>
      <c r="I814" s="30"/>
      <c r="J814" s="30"/>
      <c r="K814" s="30"/>
      <c r="L814" s="30"/>
      <c r="M814" s="30"/>
      <c r="N814" s="30"/>
      <c r="O814" s="30"/>
      <c r="P814" s="30"/>
      <c r="Q814" s="30"/>
      <c r="R814" s="30"/>
      <c r="S814" s="30"/>
      <c r="T814" s="30"/>
      <c r="U814" s="30"/>
      <c r="V814" s="361"/>
      <c r="W814" s="30"/>
      <c r="X814" s="373"/>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c r="CA814" s="5"/>
      <c r="CB814" s="5"/>
      <c r="CC814" s="5"/>
      <c r="CD814" s="5"/>
      <c r="CE814" s="5"/>
      <c r="CF814" s="5"/>
      <c r="CG814" s="5"/>
      <c r="CH814" s="5"/>
    </row>
    <row r="815" spans="1:86" x14ac:dyDescent="0.2">
      <c r="A815" s="354"/>
      <c r="B815" s="371"/>
      <c r="C815" s="372"/>
      <c r="D815" s="30"/>
      <c r="E815" s="30"/>
      <c r="F815" s="30"/>
      <c r="G815" s="30"/>
      <c r="H815" s="30"/>
      <c r="I815" s="30"/>
      <c r="J815" s="30"/>
      <c r="K815" s="30"/>
      <c r="L815" s="30"/>
      <c r="M815" s="30"/>
      <c r="N815" s="30"/>
      <c r="O815" s="30"/>
      <c r="P815" s="30"/>
      <c r="Q815" s="30"/>
      <c r="R815" s="30"/>
      <c r="S815" s="30"/>
      <c r="T815" s="30"/>
      <c r="U815" s="30"/>
      <c r="V815" s="361"/>
      <c r="W815" s="30"/>
      <c r="X815" s="373"/>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c r="CA815" s="5"/>
      <c r="CB815" s="5"/>
      <c r="CC815" s="5"/>
      <c r="CD815" s="5"/>
      <c r="CE815" s="5"/>
      <c r="CF815" s="5"/>
      <c r="CG815" s="5"/>
      <c r="CH815" s="5"/>
    </row>
    <row r="816" spans="1:86" x14ac:dyDescent="0.2">
      <c r="A816" s="354"/>
      <c r="B816" s="371"/>
      <c r="C816" s="372"/>
      <c r="D816" s="30"/>
      <c r="E816" s="30"/>
      <c r="F816" s="30"/>
      <c r="G816" s="30"/>
      <c r="H816" s="30"/>
      <c r="I816" s="30"/>
      <c r="J816" s="30"/>
      <c r="K816" s="30"/>
      <c r="L816" s="30"/>
      <c r="M816" s="30"/>
      <c r="N816" s="30"/>
      <c r="O816" s="30"/>
      <c r="P816" s="30"/>
      <c r="Q816" s="30"/>
      <c r="R816" s="30"/>
      <c r="S816" s="30"/>
      <c r="T816" s="30"/>
      <c r="U816" s="30"/>
      <c r="V816" s="361"/>
      <c r="W816" s="30"/>
      <c r="X816" s="373"/>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c r="CA816" s="5"/>
      <c r="CB816" s="5"/>
      <c r="CC816" s="5"/>
      <c r="CD816" s="5"/>
      <c r="CE816" s="5"/>
      <c r="CF816" s="5"/>
      <c r="CG816" s="5"/>
      <c r="CH816" s="5"/>
    </row>
    <row r="817" spans="1:86" x14ac:dyDescent="0.2">
      <c r="A817" s="354"/>
      <c r="B817" s="371"/>
      <c r="C817" s="372"/>
      <c r="D817" s="30"/>
      <c r="E817" s="30"/>
      <c r="F817" s="30"/>
      <c r="G817" s="30"/>
      <c r="H817" s="30"/>
      <c r="I817" s="30"/>
      <c r="J817" s="30"/>
      <c r="K817" s="30"/>
      <c r="L817" s="30"/>
      <c r="M817" s="30"/>
      <c r="N817" s="30"/>
      <c r="O817" s="30"/>
      <c r="P817" s="30"/>
      <c r="Q817" s="30"/>
      <c r="R817" s="30"/>
      <c r="S817" s="30"/>
      <c r="T817" s="30"/>
      <c r="U817" s="30"/>
      <c r="V817" s="361"/>
      <c r="W817" s="30"/>
      <c r="X817" s="373"/>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c r="CA817" s="5"/>
      <c r="CB817" s="5"/>
      <c r="CC817" s="5"/>
      <c r="CD817" s="5"/>
      <c r="CE817" s="5"/>
      <c r="CF817" s="5"/>
      <c r="CG817" s="5"/>
      <c r="CH817" s="5"/>
    </row>
    <row r="818" spans="1:86" x14ac:dyDescent="0.2">
      <c r="A818" s="354"/>
      <c r="B818" s="371"/>
      <c r="C818" s="372"/>
      <c r="D818" s="30"/>
      <c r="E818" s="30"/>
      <c r="F818" s="30"/>
      <c r="G818" s="30"/>
      <c r="H818" s="30"/>
      <c r="I818" s="30"/>
      <c r="J818" s="30"/>
      <c r="K818" s="30"/>
      <c r="L818" s="30"/>
      <c r="M818" s="30"/>
      <c r="N818" s="30"/>
      <c r="O818" s="30"/>
      <c r="P818" s="30"/>
      <c r="Q818" s="30"/>
      <c r="R818" s="30"/>
      <c r="S818" s="30"/>
      <c r="T818" s="30"/>
      <c r="U818" s="30"/>
      <c r="V818" s="361"/>
      <c r="W818" s="30"/>
      <c r="X818" s="373"/>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c r="CA818" s="5"/>
      <c r="CB818" s="5"/>
      <c r="CC818" s="5"/>
      <c r="CD818" s="5"/>
      <c r="CE818" s="5"/>
      <c r="CF818" s="5"/>
      <c r="CG818" s="5"/>
      <c r="CH818" s="5"/>
    </row>
    <row r="819" spans="1:86" x14ac:dyDescent="0.2">
      <c r="A819" s="354"/>
      <c r="B819" s="371"/>
      <c r="C819" s="372"/>
      <c r="D819" s="30"/>
      <c r="E819" s="30"/>
      <c r="F819" s="30"/>
      <c r="G819" s="30"/>
      <c r="H819" s="30"/>
      <c r="I819" s="30"/>
      <c r="J819" s="30"/>
      <c r="K819" s="30"/>
      <c r="L819" s="30"/>
      <c r="M819" s="30"/>
      <c r="N819" s="30"/>
      <c r="O819" s="30"/>
      <c r="P819" s="30"/>
      <c r="Q819" s="30"/>
      <c r="R819" s="30"/>
      <c r="S819" s="30"/>
      <c r="T819" s="30"/>
      <c r="U819" s="30"/>
      <c r="V819" s="361"/>
      <c r="W819" s="30"/>
      <c r="X819" s="373"/>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c r="CA819" s="5"/>
      <c r="CB819" s="5"/>
      <c r="CC819" s="5"/>
      <c r="CD819" s="5"/>
      <c r="CE819" s="5"/>
      <c r="CF819" s="5"/>
      <c r="CG819" s="5"/>
      <c r="CH819" s="5"/>
    </row>
    <row r="820" spans="1:86" x14ac:dyDescent="0.2">
      <c r="A820" s="354"/>
      <c r="B820" s="371"/>
      <c r="C820" s="372"/>
      <c r="D820" s="30"/>
      <c r="E820" s="30"/>
      <c r="F820" s="30"/>
      <c r="G820" s="30"/>
      <c r="H820" s="30"/>
      <c r="I820" s="30"/>
      <c r="J820" s="30"/>
      <c r="K820" s="30"/>
      <c r="L820" s="30"/>
      <c r="M820" s="30"/>
      <c r="N820" s="30"/>
      <c r="O820" s="30"/>
      <c r="P820" s="30"/>
      <c r="Q820" s="30"/>
      <c r="R820" s="30"/>
      <c r="S820" s="30"/>
      <c r="T820" s="30"/>
      <c r="U820" s="30"/>
      <c r="V820" s="361"/>
      <c r="W820" s="30"/>
      <c r="X820" s="373"/>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c r="CA820" s="5"/>
      <c r="CB820" s="5"/>
      <c r="CC820" s="5"/>
      <c r="CD820" s="5"/>
      <c r="CE820" s="5"/>
      <c r="CF820" s="5"/>
      <c r="CG820" s="5"/>
      <c r="CH820" s="5"/>
    </row>
    <row r="821" spans="1:86" x14ac:dyDescent="0.2">
      <c r="A821" s="354"/>
      <c r="B821" s="371"/>
      <c r="C821" s="372"/>
      <c r="D821" s="30"/>
      <c r="E821" s="30"/>
      <c r="F821" s="30"/>
      <c r="G821" s="30"/>
      <c r="H821" s="30"/>
      <c r="I821" s="30"/>
      <c r="J821" s="30"/>
      <c r="K821" s="30"/>
      <c r="L821" s="30"/>
      <c r="M821" s="30"/>
      <c r="N821" s="30"/>
      <c r="O821" s="30"/>
      <c r="P821" s="30"/>
      <c r="Q821" s="30"/>
      <c r="R821" s="30"/>
      <c r="S821" s="30"/>
      <c r="T821" s="30"/>
      <c r="U821" s="30"/>
      <c r="V821" s="361"/>
      <c r="W821" s="30"/>
      <c r="X821" s="373"/>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c r="CA821" s="5"/>
      <c r="CB821" s="5"/>
      <c r="CC821" s="5"/>
      <c r="CD821" s="5"/>
      <c r="CE821" s="5"/>
      <c r="CF821" s="5"/>
      <c r="CG821" s="5"/>
      <c r="CH821" s="5"/>
    </row>
    <row r="822" spans="1:86" x14ac:dyDescent="0.2">
      <c r="A822" s="354"/>
      <c r="B822" s="371"/>
      <c r="C822" s="372"/>
      <c r="D822" s="30"/>
      <c r="E822" s="30"/>
      <c r="F822" s="30"/>
      <c r="G822" s="30"/>
      <c r="H822" s="30"/>
      <c r="I822" s="30"/>
      <c r="J822" s="30"/>
      <c r="K822" s="30"/>
      <c r="L822" s="30"/>
      <c r="M822" s="30"/>
      <c r="N822" s="30"/>
      <c r="O822" s="30"/>
      <c r="P822" s="30"/>
      <c r="Q822" s="30"/>
      <c r="R822" s="30"/>
      <c r="S822" s="30"/>
      <c r="T822" s="30"/>
      <c r="U822" s="30"/>
      <c r="V822" s="361"/>
      <c r="W822" s="30"/>
      <c r="X822" s="373"/>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row>
    <row r="823" spans="1:86" x14ac:dyDescent="0.2">
      <c r="A823" s="354"/>
      <c r="B823" s="371"/>
      <c r="C823" s="372"/>
      <c r="D823" s="30"/>
      <c r="E823" s="30"/>
      <c r="F823" s="30"/>
      <c r="G823" s="30"/>
      <c r="H823" s="30"/>
      <c r="I823" s="30"/>
      <c r="J823" s="30"/>
      <c r="K823" s="30"/>
      <c r="L823" s="30"/>
      <c r="M823" s="30"/>
      <c r="N823" s="30"/>
      <c r="O823" s="30"/>
      <c r="P823" s="30"/>
      <c r="Q823" s="30"/>
      <c r="R823" s="30"/>
      <c r="S823" s="30"/>
      <c r="T823" s="30"/>
      <c r="U823" s="30"/>
      <c r="V823" s="361"/>
      <c r="W823" s="30"/>
      <c r="X823" s="373"/>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c r="CA823" s="5"/>
      <c r="CB823" s="5"/>
      <c r="CC823" s="5"/>
      <c r="CD823" s="5"/>
      <c r="CE823" s="5"/>
      <c r="CF823" s="5"/>
      <c r="CG823" s="5"/>
      <c r="CH823" s="5"/>
    </row>
    <row r="824" spans="1:86" x14ac:dyDescent="0.2">
      <c r="A824" s="354"/>
      <c r="B824" s="371"/>
      <c r="C824" s="372"/>
      <c r="D824" s="30"/>
      <c r="E824" s="30"/>
      <c r="F824" s="30"/>
      <c r="G824" s="30"/>
      <c r="H824" s="30"/>
      <c r="I824" s="30"/>
      <c r="J824" s="30"/>
      <c r="K824" s="30"/>
      <c r="L824" s="30"/>
      <c r="M824" s="30"/>
      <c r="N824" s="30"/>
      <c r="O824" s="30"/>
      <c r="P824" s="30"/>
      <c r="Q824" s="30"/>
      <c r="R824" s="30"/>
      <c r="S824" s="30"/>
      <c r="T824" s="30"/>
      <c r="U824" s="30"/>
      <c r="V824" s="361"/>
      <c r="W824" s="30"/>
      <c r="X824" s="373"/>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c r="CA824" s="5"/>
      <c r="CB824" s="5"/>
      <c r="CC824" s="5"/>
      <c r="CD824" s="5"/>
      <c r="CE824" s="5"/>
      <c r="CF824" s="5"/>
      <c r="CG824" s="5"/>
      <c r="CH824" s="5"/>
    </row>
    <row r="825" spans="1:86" x14ac:dyDescent="0.2">
      <c r="A825" s="354"/>
      <c r="B825" s="371"/>
      <c r="C825" s="372"/>
      <c r="D825" s="30"/>
      <c r="E825" s="30"/>
      <c r="F825" s="30"/>
      <c r="G825" s="30"/>
      <c r="H825" s="30"/>
      <c r="I825" s="30"/>
      <c r="J825" s="30"/>
      <c r="K825" s="30"/>
      <c r="L825" s="30"/>
      <c r="M825" s="30"/>
      <c r="N825" s="30"/>
      <c r="O825" s="30"/>
      <c r="P825" s="30"/>
      <c r="Q825" s="30"/>
      <c r="R825" s="30"/>
      <c r="S825" s="30"/>
      <c r="T825" s="30"/>
      <c r="U825" s="30"/>
      <c r="V825" s="361"/>
      <c r="W825" s="30"/>
      <c r="X825" s="373"/>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c r="BR825" s="5"/>
      <c r="BS825" s="5"/>
      <c r="BT825" s="5"/>
      <c r="BU825" s="5"/>
      <c r="BV825" s="5"/>
      <c r="BW825" s="5"/>
      <c r="BX825" s="5"/>
      <c r="BY825" s="5"/>
      <c r="BZ825" s="5"/>
      <c r="CA825" s="5"/>
      <c r="CB825" s="5"/>
      <c r="CC825" s="5"/>
      <c r="CD825" s="5"/>
      <c r="CE825" s="5"/>
      <c r="CF825" s="5"/>
      <c r="CG825" s="5"/>
      <c r="CH825" s="5"/>
    </row>
    <row r="826" spans="1:86" x14ac:dyDescent="0.2">
      <c r="A826" s="354"/>
      <c r="B826" s="371"/>
      <c r="C826" s="372"/>
      <c r="D826" s="30"/>
      <c r="E826" s="30"/>
      <c r="F826" s="30"/>
      <c r="G826" s="30"/>
      <c r="H826" s="30"/>
      <c r="I826" s="30"/>
      <c r="J826" s="30"/>
      <c r="K826" s="30"/>
      <c r="L826" s="30"/>
      <c r="M826" s="30"/>
      <c r="N826" s="30"/>
      <c r="O826" s="30"/>
      <c r="P826" s="30"/>
      <c r="Q826" s="30"/>
      <c r="R826" s="30"/>
      <c r="S826" s="30"/>
      <c r="T826" s="30"/>
      <c r="U826" s="30"/>
      <c r="V826" s="361"/>
      <c r="W826" s="30"/>
      <c r="X826" s="373"/>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c r="BR826" s="5"/>
      <c r="BS826" s="5"/>
      <c r="BT826" s="5"/>
      <c r="BU826" s="5"/>
      <c r="BV826" s="5"/>
      <c r="BW826" s="5"/>
      <c r="BX826" s="5"/>
      <c r="BY826" s="5"/>
      <c r="BZ826" s="5"/>
      <c r="CA826" s="5"/>
      <c r="CB826" s="5"/>
      <c r="CC826" s="5"/>
      <c r="CD826" s="5"/>
      <c r="CE826" s="5"/>
      <c r="CF826" s="5"/>
      <c r="CG826" s="5"/>
      <c r="CH826" s="5"/>
    </row>
    <row r="827" spans="1:86" x14ac:dyDescent="0.2">
      <c r="A827" s="354"/>
      <c r="B827" s="371"/>
      <c r="C827" s="372"/>
      <c r="D827" s="30"/>
      <c r="E827" s="30"/>
      <c r="F827" s="30"/>
      <c r="G827" s="30"/>
      <c r="H827" s="30"/>
      <c r="I827" s="30"/>
      <c r="J827" s="30"/>
      <c r="K827" s="30"/>
      <c r="L827" s="30"/>
      <c r="M827" s="30"/>
      <c r="N827" s="30"/>
      <c r="O827" s="30"/>
      <c r="P827" s="30"/>
      <c r="Q827" s="30"/>
      <c r="R827" s="30"/>
      <c r="S827" s="30"/>
      <c r="T827" s="30"/>
      <c r="U827" s="30"/>
      <c r="V827" s="361"/>
      <c r="W827" s="30"/>
      <c r="X827" s="373"/>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c r="CA827" s="5"/>
      <c r="CB827" s="5"/>
      <c r="CC827" s="5"/>
      <c r="CD827" s="5"/>
      <c r="CE827" s="5"/>
      <c r="CF827" s="5"/>
      <c r="CG827" s="5"/>
      <c r="CH827" s="5"/>
    </row>
    <row r="828" spans="1:86" x14ac:dyDescent="0.2">
      <c r="A828" s="354"/>
      <c r="B828" s="371"/>
      <c r="C828" s="372"/>
      <c r="D828" s="30"/>
      <c r="E828" s="30"/>
      <c r="F828" s="30"/>
      <c r="G828" s="30"/>
      <c r="H828" s="30"/>
      <c r="I828" s="30"/>
      <c r="J828" s="30"/>
      <c r="K828" s="30"/>
      <c r="L828" s="30"/>
      <c r="M828" s="30"/>
      <c r="N828" s="30"/>
      <c r="O828" s="30"/>
      <c r="P828" s="30"/>
      <c r="Q828" s="30"/>
      <c r="R828" s="30"/>
      <c r="S828" s="30"/>
      <c r="T828" s="30"/>
      <c r="U828" s="30"/>
      <c r="V828" s="361"/>
      <c r="W828" s="30"/>
      <c r="X828" s="373"/>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c r="CA828" s="5"/>
      <c r="CB828" s="5"/>
      <c r="CC828" s="5"/>
      <c r="CD828" s="5"/>
      <c r="CE828" s="5"/>
      <c r="CF828" s="5"/>
      <c r="CG828" s="5"/>
      <c r="CH828" s="5"/>
    </row>
    <row r="829" spans="1:86" x14ac:dyDescent="0.2">
      <c r="A829" s="354"/>
      <c r="B829" s="371"/>
      <c r="C829" s="372"/>
      <c r="D829" s="30"/>
      <c r="E829" s="30"/>
      <c r="F829" s="30"/>
      <c r="G829" s="30"/>
      <c r="H829" s="30"/>
      <c r="I829" s="30"/>
      <c r="J829" s="30"/>
      <c r="K829" s="30"/>
      <c r="L829" s="30"/>
      <c r="M829" s="30"/>
      <c r="N829" s="30"/>
      <c r="O829" s="30"/>
      <c r="P829" s="30"/>
      <c r="Q829" s="30"/>
      <c r="R829" s="30"/>
      <c r="S829" s="30"/>
      <c r="T829" s="30"/>
      <c r="U829" s="30"/>
      <c r="V829" s="361"/>
      <c r="W829" s="30"/>
      <c r="X829" s="373"/>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c r="BR829" s="5"/>
      <c r="BS829" s="5"/>
      <c r="BT829" s="5"/>
      <c r="BU829" s="5"/>
      <c r="BV829" s="5"/>
      <c r="BW829" s="5"/>
      <c r="BX829" s="5"/>
      <c r="BY829" s="5"/>
      <c r="BZ829" s="5"/>
      <c r="CA829" s="5"/>
      <c r="CB829" s="5"/>
      <c r="CC829" s="5"/>
      <c r="CD829" s="5"/>
      <c r="CE829" s="5"/>
      <c r="CF829" s="5"/>
      <c r="CG829" s="5"/>
      <c r="CH829" s="5"/>
    </row>
    <row r="830" spans="1:86" x14ac:dyDescent="0.2">
      <c r="A830" s="354"/>
      <c r="B830" s="371"/>
      <c r="C830" s="372"/>
      <c r="D830" s="30"/>
      <c r="E830" s="30"/>
      <c r="F830" s="30"/>
      <c r="G830" s="30"/>
      <c r="H830" s="30"/>
      <c r="I830" s="30"/>
      <c r="J830" s="30"/>
      <c r="K830" s="30"/>
      <c r="L830" s="30"/>
      <c r="M830" s="30"/>
      <c r="N830" s="30"/>
      <c r="O830" s="30"/>
      <c r="P830" s="30"/>
      <c r="Q830" s="30"/>
      <c r="R830" s="30"/>
      <c r="S830" s="30"/>
      <c r="T830" s="30"/>
      <c r="U830" s="30"/>
      <c r="V830" s="361"/>
      <c r="W830" s="30"/>
      <c r="X830" s="373"/>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c r="CA830" s="5"/>
      <c r="CB830" s="5"/>
      <c r="CC830" s="5"/>
      <c r="CD830" s="5"/>
      <c r="CE830" s="5"/>
      <c r="CF830" s="5"/>
      <c r="CG830" s="5"/>
      <c r="CH830" s="5"/>
    </row>
    <row r="831" spans="1:86" x14ac:dyDescent="0.2">
      <c r="A831" s="354"/>
      <c r="B831" s="371"/>
      <c r="C831" s="372"/>
      <c r="D831" s="30"/>
      <c r="E831" s="30"/>
      <c r="F831" s="30"/>
      <c r="G831" s="30"/>
      <c r="H831" s="30"/>
      <c r="I831" s="30"/>
      <c r="J831" s="30"/>
      <c r="K831" s="30"/>
      <c r="L831" s="30"/>
      <c r="M831" s="30"/>
      <c r="N831" s="30"/>
      <c r="O831" s="30"/>
      <c r="P831" s="30"/>
      <c r="Q831" s="30"/>
      <c r="R831" s="30"/>
      <c r="S831" s="30"/>
      <c r="T831" s="30"/>
      <c r="U831" s="30"/>
      <c r="V831" s="361"/>
      <c r="W831" s="30"/>
      <c r="X831" s="373"/>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c r="CA831" s="5"/>
      <c r="CB831" s="5"/>
      <c r="CC831" s="5"/>
      <c r="CD831" s="5"/>
      <c r="CE831" s="5"/>
      <c r="CF831" s="5"/>
      <c r="CG831" s="5"/>
      <c r="CH831" s="5"/>
    </row>
    <row r="832" spans="1:86" x14ac:dyDescent="0.2">
      <c r="A832" s="354"/>
      <c r="B832" s="371"/>
      <c r="C832" s="372"/>
      <c r="D832" s="30"/>
      <c r="E832" s="30"/>
      <c r="F832" s="30"/>
      <c r="G832" s="30"/>
      <c r="H832" s="30"/>
      <c r="I832" s="30"/>
      <c r="J832" s="30"/>
      <c r="K832" s="30"/>
      <c r="L832" s="30"/>
      <c r="M832" s="30"/>
      <c r="N832" s="30"/>
      <c r="O832" s="30"/>
      <c r="P832" s="30"/>
      <c r="Q832" s="30"/>
      <c r="R832" s="30"/>
      <c r="S832" s="30"/>
      <c r="T832" s="30"/>
      <c r="U832" s="30"/>
      <c r="V832" s="361"/>
      <c r="W832" s="30"/>
      <c r="X832" s="373"/>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c r="CA832" s="5"/>
      <c r="CB832" s="5"/>
      <c r="CC832" s="5"/>
      <c r="CD832" s="5"/>
      <c r="CE832" s="5"/>
      <c r="CF832" s="5"/>
      <c r="CG832" s="5"/>
      <c r="CH832" s="5"/>
    </row>
    <row r="833" spans="1:86" x14ac:dyDescent="0.2">
      <c r="A833" s="354"/>
      <c r="B833" s="371"/>
      <c r="C833" s="372"/>
      <c r="D833" s="30"/>
      <c r="E833" s="30"/>
      <c r="F833" s="30"/>
      <c r="G833" s="30"/>
      <c r="H833" s="30"/>
      <c r="I833" s="30"/>
      <c r="J833" s="30"/>
      <c r="K833" s="30"/>
      <c r="L833" s="30"/>
      <c r="M833" s="30"/>
      <c r="N833" s="30"/>
      <c r="O833" s="30"/>
      <c r="P833" s="30"/>
      <c r="Q833" s="30"/>
      <c r="R833" s="30"/>
      <c r="S833" s="30"/>
      <c r="T833" s="30"/>
      <c r="U833" s="30"/>
      <c r="V833" s="361"/>
      <c r="W833" s="30"/>
      <c r="X833" s="373"/>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c r="CA833" s="5"/>
      <c r="CB833" s="5"/>
      <c r="CC833" s="5"/>
      <c r="CD833" s="5"/>
      <c r="CE833" s="5"/>
      <c r="CF833" s="5"/>
      <c r="CG833" s="5"/>
      <c r="CH833" s="5"/>
    </row>
    <row r="834" spans="1:86" x14ac:dyDescent="0.2">
      <c r="A834" s="354"/>
      <c r="B834" s="371"/>
      <c r="C834" s="372"/>
      <c r="D834" s="30"/>
      <c r="E834" s="30"/>
      <c r="F834" s="30"/>
      <c r="G834" s="30"/>
      <c r="H834" s="30"/>
      <c r="I834" s="30"/>
      <c r="J834" s="30"/>
      <c r="K834" s="30"/>
      <c r="L834" s="30"/>
      <c r="M834" s="30"/>
      <c r="N834" s="30"/>
      <c r="O834" s="30"/>
      <c r="P834" s="30"/>
      <c r="Q834" s="30"/>
      <c r="R834" s="30"/>
      <c r="S834" s="30"/>
      <c r="T834" s="30"/>
      <c r="U834" s="30"/>
      <c r="V834" s="361"/>
      <c r="W834" s="30"/>
      <c r="X834" s="373"/>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c r="CA834" s="5"/>
      <c r="CB834" s="5"/>
      <c r="CC834" s="5"/>
      <c r="CD834" s="5"/>
      <c r="CE834" s="5"/>
      <c r="CF834" s="5"/>
      <c r="CG834" s="5"/>
      <c r="CH834" s="5"/>
    </row>
    <row r="835" spans="1:86" x14ac:dyDescent="0.2">
      <c r="A835" s="354"/>
      <c r="B835" s="371"/>
      <c r="C835" s="372"/>
      <c r="D835" s="30"/>
      <c r="E835" s="30"/>
      <c r="F835" s="30"/>
      <c r="G835" s="30"/>
      <c r="H835" s="30"/>
      <c r="I835" s="30"/>
      <c r="J835" s="30"/>
      <c r="K835" s="30"/>
      <c r="L835" s="30"/>
      <c r="M835" s="30"/>
      <c r="N835" s="30"/>
      <c r="O835" s="30"/>
      <c r="P835" s="30"/>
      <c r="Q835" s="30"/>
      <c r="R835" s="30"/>
      <c r="S835" s="30"/>
      <c r="T835" s="30"/>
      <c r="U835" s="30"/>
      <c r="V835" s="361"/>
      <c r="W835" s="30"/>
      <c r="X835" s="373"/>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c r="CA835" s="5"/>
      <c r="CB835" s="5"/>
      <c r="CC835" s="5"/>
      <c r="CD835" s="5"/>
      <c r="CE835" s="5"/>
      <c r="CF835" s="5"/>
      <c r="CG835" s="5"/>
      <c r="CH835" s="5"/>
    </row>
    <row r="836" spans="1:86" x14ac:dyDescent="0.2">
      <c r="A836" s="354"/>
      <c r="B836" s="371"/>
      <c r="C836" s="372"/>
      <c r="D836" s="30"/>
      <c r="E836" s="30"/>
      <c r="F836" s="30"/>
      <c r="G836" s="30"/>
      <c r="H836" s="30"/>
      <c r="I836" s="30"/>
      <c r="J836" s="30"/>
      <c r="K836" s="30"/>
      <c r="L836" s="30"/>
      <c r="M836" s="30"/>
      <c r="N836" s="30"/>
      <c r="O836" s="30"/>
      <c r="P836" s="30"/>
      <c r="Q836" s="30"/>
      <c r="R836" s="30"/>
      <c r="S836" s="30"/>
      <c r="T836" s="30"/>
      <c r="U836" s="30"/>
      <c r="V836" s="361"/>
      <c r="W836" s="30"/>
      <c r="X836" s="373"/>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c r="CA836" s="5"/>
      <c r="CB836" s="5"/>
      <c r="CC836" s="5"/>
      <c r="CD836" s="5"/>
      <c r="CE836" s="5"/>
      <c r="CF836" s="5"/>
      <c r="CG836" s="5"/>
      <c r="CH836" s="5"/>
    </row>
    <row r="837" spans="1:86" x14ac:dyDescent="0.2">
      <c r="A837" s="354"/>
      <c r="B837" s="371"/>
      <c r="C837" s="372"/>
      <c r="D837" s="30"/>
      <c r="E837" s="30"/>
      <c r="F837" s="30"/>
      <c r="G837" s="30"/>
      <c r="H837" s="30"/>
      <c r="I837" s="30"/>
      <c r="J837" s="30"/>
      <c r="K837" s="30"/>
      <c r="L837" s="30"/>
      <c r="M837" s="30"/>
      <c r="N837" s="30"/>
      <c r="O837" s="30"/>
      <c r="P837" s="30"/>
      <c r="Q837" s="30"/>
      <c r="R837" s="30"/>
      <c r="S837" s="30"/>
      <c r="T837" s="30"/>
      <c r="U837" s="30"/>
      <c r="V837" s="361"/>
      <c r="W837" s="30"/>
      <c r="X837" s="373"/>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c r="BR837" s="5"/>
      <c r="BS837" s="5"/>
      <c r="BT837" s="5"/>
      <c r="BU837" s="5"/>
      <c r="BV837" s="5"/>
      <c r="BW837" s="5"/>
      <c r="BX837" s="5"/>
      <c r="BY837" s="5"/>
      <c r="BZ837" s="5"/>
      <c r="CA837" s="5"/>
      <c r="CB837" s="5"/>
      <c r="CC837" s="5"/>
      <c r="CD837" s="5"/>
      <c r="CE837" s="5"/>
      <c r="CF837" s="5"/>
      <c r="CG837" s="5"/>
      <c r="CH837" s="5"/>
    </row>
    <row r="838" spans="1:86" x14ac:dyDescent="0.2">
      <c r="A838" s="354"/>
      <c r="B838" s="371"/>
      <c r="C838" s="372"/>
      <c r="D838" s="30"/>
      <c r="E838" s="30"/>
      <c r="F838" s="30"/>
      <c r="G838" s="30"/>
      <c r="H838" s="30"/>
      <c r="I838" s="30"/>
      <c r="J838" s="30"/>
      <c r="K838" s="30"/>
      <c r="L838" s="30"/>
      <c r="M838" s="30"/>
      <c r="N838" s="30"/>
      <c r="O838" s="30"/>
      <c r="P838" s="30"/>
      <c r="Q838" s="30"/>
      <c r="R838" s="30"/>
      <c r="S838" s="30"/>
      <c r="T838" s="30"/>
      <c r="U838" s="30"/>
      <c r="V838" s="361"/>
      <c r="W838" s="30"/>
      <c r="X838" s="373"/>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row>
    <row r="839" spans="1:86" x14ac:dyDescent="0.2">
      <c r="A839" s="354"/>
      <c r="B839" s="371"/>
      <c r="C839" s="372"/>
      <c r="D839" s="30"/>
      <c r="E839" s="30"/>
      <c r="F839" s="30"/>
      <c r="G839" s="30"/>
      <c r="H839" s="30"/>
      <c r="I839" s="30"/>
      <c r="J839" s="30"/>
      <c r="K839" s="30"/>
      <c r="L839" s="30"/>
      <c r="M839" s="30"/>
      <c r="N839" s="30"/>
      <c r="O839" s="30"/>
      <c r="P839" s="30"/>
      <c r="Q839" s="30"/>
      <c r="R839" s="30"/>
      <c r="S839" s="30"/>
      <c r="T839" s="30"/>
      <c r="U839" s="30"/>
      <c r="V839" s="361"/>
      <c r="W839" s="30"/>
      <c r="X839" s="373"/>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c r="BW839" s="5"/>
      <c r="BX839" s="5"/>
      <c r="BY839" s="5"/>
      <c r="BZ839" s="5"/>
      <c r="CA839" s="5"/>
      <c r="CB839" s="5"/>
      <c r="CC839" s="5"/>
      <c r="CD839" s="5"/>
      <c r="CE839" s="5"/>
      <c r="CF839" s="5"/>
      <c r="CG839" s="5"/>
      <c r="CH839" s="5"/>
    </row>
    <row r="840" spans="1:86" x14ac:dyDescent="0.2">
      <c r="A840" s="354"/>
      <c r="B840" s="371"/>
      <c r="C840" s="372"/>
      <c r="D840" s="30"/>
      <c r="E840" s="30"/>
      <c r="F840" s="30"/>
      <c r="G840" s="30"/>
      <c r="H840" s="30"/>
      <c r="I840" s="30"/>
      <c r="J840" s="30"/>
      <c r="K840" s="30"/>
      <c r="L840" s="30"/>
      <c r="M840" s="30"/>
      <c r="N840" s="30"/>
      <c r="O840" s="30"/>
      <c r="P840" s="30"/>
      <c r="Q840" s="30"/>
      <c r="R840" s="30"/>
      <c r="S840" s="30"/>
      <c r="T840" s="30"/>
      <c r="U840" s="30"/>
      <c r="V840" s="361"/>
      <c r="W840" s="30"/>
      <c r="X840" s="373"/>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c r="BR840" s="5"/>
      <c r="BS840" s="5"/>
      <c r="BT840" s="5"/>
      <c r="BU840" s="5"/>
      <c r="BV840" s="5"/>
      <c r="BW840" s="5"/>
      <c r="BX840" s="5"/>
      <c r="BY840" s="5"/>
      <c r="BZ840" s="5"/>
      <c r="CA840" s="5"/>
      <c r="CB840" s="5"/>
      <c r="CC840" s="5"/>
      <c r="CD840" s="5"/>
      <c r="CE840" s="5"/>
      <c r="CF840" s="5"/>
      <c r="CG840" s="5"/>
      <c r="CH840" s="5"/>
    </row>
    <row r="841" spans="1:86" x14ac:dyDescent="0.2">
      <c r="A841" s="354"/>
      <c r="B841" s="371"/>
      <c r="C841" s="372"/>
      <c r="D841" s="30"/>
      <c r="E841" s="30"/>
      <c r="F841" s="30"/>
      <c r="G841" s="30"/>
      <c r="H841" s="30"/>
      <c r="I841" s="30"/>
      <c r="J841" s="30"/>
      <c r="K841" s="30"/>
      <c r="L841" s="30"/>
      <c r="M841" s="30"/>
      <c r="N841" s="30"/>
      <c r="O841" s="30"/>
      <c r="P841" s="30"/>
      <c r="Q841" s="30"/>
      <c r="R841" s="30"/>
      <c r="S841" s="30"/>
      <c r="T841" s="30"/>
      <c r="U841" s="30"/>
      <c r="V841" s="361"/>
      <c r="W841" s="30"/>
      <c r="X841" s="373"/>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c r="BR841" s="5"/>
      <c r="BS841" s="5"/>
      <c r="BT841" s="5"/>
      <c r="BU841" s="5"/>
      <c r="BV841" s="5"/>
      <c r="BW841" s="5"/>
      <c r="BX841" s="5"/>
      <c r="BY841" s="5"/>
      <c r="BZ841" s="5"/>
      <c r="CA841" s="5"/>
      <c r="CB841" s="5"/>
      <c r="CC841" s="5"/>
      <c r="CD841" s="5"/>
      <c r="CE841" s="5"/>
      <c r="CF841" s="5"/>
      <c r="CG841" s="5"/>
      <c r="CH841" s="5"/>
    </row>
    <row r="842" spans="1:86" x14ac:dyDescent="0.2">
      <c r="A842" s="354"/>
      <c r="B842" s="371"/>
      <c r="C842" s="372"/>
      <c r="D842" s="30"/>
      <c r="E842" s="30"/>
      <c r="F842" s="30"/>
      <c r="G842" s="30"/>
      <c r="H842" s="30"/>
      <c r="I842" s="30"/>
      <c r="J842" s="30"/>
      <c r="K842" s="30"/>
      <c r="L842" s="30"/>
      <c r="M842" s="30"/>
      <c r="N842" s="30"/>
      <c r="O842" s="30"/>
      <c r="P842" s="30"/>
      <c r="Q842" s="30"/>
      <c r="R842" s="30"/>
      <c r="S842" s="30"/>
      <c r="T842" s="30"/>
      <c r="U842" s="30"/>
      <c r="V842" s="361"/>
      <c r="W842" s="30"/>
      <c r="X842" s="373"/>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c r="BR842" s="5"/>
      <c r="BS842" s="5"/>
      <c r="BT842" s="5"/>
      <c r="BU842" s="5"/>
      <c r="BV842" s="5"/>
      <c r="BW842" s="5"/>
      <c r="BX842" s="5"/>
      <c r="BY842" s="5"/>
      <c r="BZ842" s="5"/>
      <c r="CA842" s="5"/>
      <c r="CB842" s="5"/>
      <c r="CC842" s="5"/>
      <c r="CD842" s="5"/>
      <c r="CE842" s="5"/>
      <c r="CF842" s="5"/>
      <c r="CG842" s="5"/>
      <c r="CH842" s="5"/>
    </row>
    <row r="843" spans="1:86" x14ac:dyDescent="0.2">
      <c r="A843" s="354"/>
      <c r="B843" s="371"/>
      <c r="C843" s="372"/>
      <c r="D843" s="30"/>
      <c r="E843" s="30"/>
      <c r="F843" s="30"/>
      <c r="G843" s="30"/>
      <c r="H843" s="30"/>
      <c r="I843" s="30"/>
      <c r="J843" s="30"/>
      <c r="K843" s="30"/>
      <c r="L843" s="30"/>
      <c r="M843" s="30"/>
      <c r="N843" s="30"/>
      <c r="O843" s="30"/>
      <c r="P843" s="30"/>
      <c r="Q843" s="30"/>
      <c r="R843" s="30"/>
      <c r="S843" s="30"/>
      <c r="T843" s="30"/>
      <c r="U843" s="30"/>
      <c r="V843" s="361"/>
      <c r="W843" s="30"/>
      <c r="X843" s="373"/>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c r="BW843" s="5"/>
      <c r="BX843" s="5"/>
      <c r="BY843" s="5"/>
      <c r="BZ843" s="5"/>
      <c r="CA843" s="5"/>
      <c r="CB843" s="5"/>
      <c r="CC843" s="5"/>
      <c r="CD843" s="5"/>
      <c r="CE843" s="5"/>
      <c r="CF843" s="5"/>
      <c r="CG843" s="5"/>
      <c r="CH843" s="5"/>
    </row>
  </sheetData>
  <sheetProtection algorithmName="SHA-512" hashValue="m8gVMnAMDBbu/YVdQEiHzY/s9OMm4ua96/X2z2sbnDyqw1rjBSlINvusa9dr3v7nQmao6VAAYNADIeucINVEdw==" saltValue="TP5zoOtTmJdAI4oBEg4qsQ==" spinCount="100000" sheet="1" objects="1" scenarios="1"/>
  <mergeCells count="3349">
    <mergeCell ref="D247:E247"/>
    <mergeCell ref="F247:G247"/>
    <mergeCell ref="J247:K247"/>
    <mergeCell ref="L247:M247"/>
    <mergeCell ref="N247:O247"/>
    <mergeCell ref="D126:E126"/>
    <mergeCell ref="F126:G126"/>
    <mergeCell ref="H126:I126"/>
    <mergeCell ref="J126:K126"/>
    <mergeCell ref="L126:M126"/>
    <mergeCell ref="N126:O126"/>
    <mergeCell ref="P126:Q126"/>
    <mergeCell ref="R126:S126"/>
    <mergeCell ref="L128:M128"/>
    <mergeCell ref="N128:O128"/>
    <mergeCell ref="P128:Q128"/>
    <mergeCell ref="R128:S128"/>
    <mergeCell ref="P239:Q239"/>
    <mergeCell ref="R239:S239"/>
    <mergeCell ref="D240:V240"/>
    <mergeCell ref="D237:E237"/>
    <mergeCell ref="F237:G237"/>
    <mergeCell ref="H237:I237"/>
    <mergeCell ref="J237:K237"/>
    <mergeCell ref="L237:M237"/>
    <mergeCell ref="L230:M230"/>
    <mergeCell ref="N230:O230"/>
    <mergeCell ref="P230:Q230"/>
    <mergeCell ref="N237:O237"/>
    <mergeCell ref="N249:O249"/>
    <mergeCell ref="P249:Q249"/>
    <mergeCell ref="R249:S249"/>
    <mergeCell ref="D251:E251"/>
    <mergeCell ref="F251:G251"/>
    <mergeCell ref="H251:I251"/>
    <mergeCell ref="J251:K251"/>
    <mergeCell ref="L251:M251"/>
    <mergeCell ref="N251:O251"/>
    <mergeCell ref="P251:Q251"/>
    <mergeCell ref="R251:S251"/>
    <mergeCell ref="D244:V244"/>
    <mergeCell ref="D245:E245"/>
    <mergeCell ref="F245:G245"/>
    <mergeCell ref="H245:I245"/>
    <mergeCell ref="J245:K245"/>
    <mergeCell ref="L245:M245"/>
    <mergeCell ref="N245:O245"/>
    <mergeCell ref="P245:Q245"/>
    <mergeCell ref="R245:S245"/>
    <mergeCell ref="F246:G246"/>
    <mergeCell ref="H246:I246"/>
    <mergeCell ref="J246:K246"/>
    <mergeCell ref="F248:G248"/>
    <mergeCell ref="H248:I248"/>
    <mergeCell ref="J248:K248"/>
    <mergeCell ref="L248:M248"/>
    <mergeCell ref="L246:M246"/>
    <mergeCell ref="N246:O246"/>
    <mergeCell ref="P246:Q246"/>
    <mergeCell ref="R246:S246"/>
    <mergeCell ref="R598:S598"/>
    <mergeCell ref="F599:G599"/>
    <mergeCell ref="J594:K594"/>
    <mergeCell ref="L594:M594"/>
    <mergeCell ref="P585:Q585"/>
    <mergeCell ref="F596:G596"/>
    <mergeCell ref="H520:I520"/>
    <mergeCell ref="J520:K520"/>
    <mergeCell ref="L520:M520"/>
    <mergeCell ref="P247:Q247"/>
    <mergeCell ref="R247:S247"/>
    <mergeCell ref="N250:O250"/>
    <mergeCell ref="D125:E125"/>
    <mergeCell ref="F125:G125"/>
    <mergeCell ref="H125:I125"/>
    <mergeCell ref="J125:K125"/>
    <mergeCell ref="L125:M125"/>
    <mergeCell ref="N125:O125"/>
    <mergeCell ref="P125:Q125"/>
    <mergeCell ref="R125:S125"/>
    <mergeCell ref="D127:E127"/>
    <mergeCell ref="F127:G127"/>
    <mergeCell ref="H127:I127"/>
    <mergeCell ref="J127:K127"/>
    <mergeCell ref="L127:M127"/>
    <mergeCell ref="N127:O127"/>
    <mergeCell ref="P127:Q127"/>
    <mergeCell ref="R127:S127"/>
    <mergeCell ref="D128:E128"/>
    <mergeCell ref="F128:G128"/>
    <mergeCell ref="H128:I128"/>
    <mergeCell ref="J128:K128"/>
    <mergeCell ref="N616:O616"/>
    <mergeCell ref="P616:Q616"/>
    <mergeCell ref="R616:S616"/>
    <mergeCell ref="D617:E617"/>
    <mergeCell ref="F617:G617"/>
    <mergeCell ref="H617:I617"/>
    <mergeCell ref="H604:I604"/>
    <mergeCell ref="J604:K604"/>
    <mergeCell ref="D606:E606"/>
    <mergeCell ref="F606:G606"/>
    <mergeCell ref="H606:I606"/>
    <mergeCell ref="J606:K606"/>
    <mergeCell ref="J608:K608"/>
    <mergeCell ref="J605:K605"/>
    <mergeCell ref="L605:M605"/>
    <mergeCell ref="N605:O605"/>
    <mergeCell ref="J616:K616"/>
    <mergeCell ref="J617:K617"/>
    <mergeCell ref="N613:O613"/>
    <mergeCell ref="P613:Q613"/>
    <mergeCell ref="R613:S613"/>
    <mergeCell ref="D604:E604"/>
    <mergeCell ref="F604:G604"/>
    <mergeCell ref="J438:K438"/>
    <mergeCell ref="L438:M438"/>
    <mergeCell ref="N438:O438"/>
    <mergeCell ref="H439:I439"/>
    <mergeCell ref="J439:K439"/>
    <mergeCell ref="L439:M439"/>
    <mergeCell ref="N439:O439"/>
    <mergeCell ref="P439:Q439"/>
    <mergeCell ref="R439:S439"/>
    <mergeCell ref="P620:Q620"/>
    <mergeCell ref="R620:S620"/>
    <mergeCell ref="D619:V619"/>
    <mergeCell ref="J628:K628"/>
    <mergeCell ref="L628:M628"/>
    <mergeCell ref="N628:O628"/>
    <mergeCell ref="D584:E584"/>
    <mergeCell ref="L604:M604"/>
    <mergeCell ref="P604:Q604"/>
    <mergeCell ref="D579:T579"/>
    <mergeCell ref="F616:G616"/>
    <mergeCell ref="H616:I616"/>
    <mergeCell ref="H605:I605"/>
    <mergeCell ref="D605:E605"/>
    <mergeCell ref="D621:E621"/>
    <mergeCell ref="F621:G621"/>
    <mergeCell ref="H621:I621"/>
    <mergeCell ref="P621:Q621"/>
    <mergeCell ref="R621:S621"/>
    <mergeCell ref="N618:O618"/>
    <mergeCell ref="D614:E614"/>
    <mergeCell ref="H607:I607"/>
    <mergeCell ref="L616:M616"/>
    <mergeCell ref="F597:G597"/>
    <mergeCell ref="P597:Q597"/>
    <mergeCell ref="H583:I583"/>
    <mergeCell ref="L587:M587"/>
    <mergeCell ref="L578:M578"/>
    <mergeCell ref="J577:K577"/>
    <mergeCell ref="N583:O583"/>
    <mergeCell ref="D575:E575"/>
    <mergeCell ref="D570:E570"/>
    <mergeCell ref="L570:M570"/>
    <mergeCell ref="D573:E573"/>
    <mergeCell ref="L585:M585"/>
    <mergeCell ref="N585:O585"/>
    <mergeCell ref="J584:K584"/>
    <mergeCell ref="C581:V581"/>
    <mergeCell ref="P584:Q584"/>
    <mergeCell ref="P583:Q583"/>
    <mergeCell ref="J583:K583"/>
    <mergeCell ref="R583:S583"/>
    <mergeCell ref="L583:M583"/>
    <mergeCell ref="D576:E576"/>
    <mergeCell ref="N571:O571"/>
    <mergeCell ref="P588:Q588"/>
    <mergeCell ref="H596:I596"/>
    <mergeCell ref="J596:K596"/>
    <mergeCell ref="L596:M596"/>
    <mergeCell ref="N596:O596"/>
    <mergeCell ref="P596:Q596"/>
    <mergeCell ref="R588:S588"/>
    <mergeCell ref="J597:K597"/>
    <mergeCell ref="D597:E597"/>
    <mergeCell ref="D588:E588"/>
    <mergeCell ref="F440:G440"/>
    <mergeCell ref="H440:I440"/>
    <mergeCell ref="J440:K440"/>
    <mergeCell ref="L440:M440"/>
    <mergeCell ref="N520:O520"/>
    <mergeCell ref="P520:Q520"/>
    <mergeCell ref="R520:S520"/>
    <mergeCell ref="D521:E521"/>
    <mergeCell ref="J592:K592"/>
    <mergeCell ref="D520:E520"/>
    <mergeCell ref="F520:G520"/>
    <mergeCell ref="F583:G583"/>
    <mergeCell ref="N586:O586"/>
    <mergeCell ref="R585:S585"/>
    <mergeCell ref="P592:Q592"/>
    <mergeCell ref="N592:O592"/>
    <mergeCell ref="D444:E444"/>
    <mergeCell ref="F444:G444"/>
    <mergeCell ref="N456:O456"/>
    <mergeCell ref="P456:Q456"/>
    <mergeCell ref="R456:S456"/>
    <mergeCell ref="F453:V453"/>
    <mergeCell ref="L448:M448"/>
    <mergeCell ref="N448:O448"/>
    <mergeCell ref="D452:T452"/>
    <mergeCell ref="P550:Q550"/>
    <mergeCell ref="F540:G540"/>
    <mergeCell ref="D545:E545"/>
    <mergeCell ref="F538:V538"/>
    <mergeCell ref="P599:Q599"/>
    <mergeCell ref="D435:E435"/>
    <mergeCell ref="F435:G435"/>
    <mergeCell ref="H435:I435"/>
    <mergeCell ref="P438:Q438"/>
    <mergeCell ref="R438:S438"/>
    <mergeCell ref="J435:K435"/>
    <mergeCell ref="L435:M435"/>
    <mergeCell ref="N435:O435"/>
    <mergeCell ref="P435:Q435"/>
    <mergeCell ref="R435:S435"/>
    <mergeCell ref="D442:V442"/>
    <mergeCell ref="D441:E441"/>
    <mergeCell ref="F441:G441"/>
    <mergeCell ref="H441:I441"/>
    <mergeCell ref="J441:K441"/>
    <mergeCell ref="L441:M441"/>
    <mergeCell ref="N441:O441"/>
    <mergeCell ref="P441:Q441"/>
    <mergeCell ref="R441:S441"/>
    <mergeCell ref="L437:M437"/>
    <mergeCell ref="N437:O437"/>
    <mergeCell ref="P437:Q437"/>
    <mergeCell ref="R437:S437"/>
    <mergeCell ref="D438:E438"/>
    <mergeCell ref="J437:K437"/>
    <mergeCell ref="R578:S578"/>
    <mergeCell ref="H578:I578"/>
    <mergeCell ref="N578:O578"/>
    <mergeCell ref="H550:I550"/>
    <mergeCell ref="D465:E465"/>
    <mergeCell ref="H466:I466"/>
    <mergeCell ref="N457:O457"/>
    <mergeCell ref="P457:Q457"/>
    <mergeCell ref="R457:S457"/>
    <mergeCell ref="D458:E458"/>
    <mergeCell ref="F458:G458"/>
    <mergeCell ref="H458:I458"/>
    <mergeCell ref="J458:K458"/>
    <mergeCell ref="L458:M458"/>
    <mergeCell ref="N458:O458"/>
    <mergeCell ref="P458:Q458"/>
    <mergeCell ref="R458:S458"/>
    <mergeCell ref="D443:E443"/>
    <mergeCell ref="F443:G443"/>
    <mergeCell ref="H443:I443"/>
    <mergeCell ref="J443:K443"/>
    <mergeCell ref="H444:I444"/>
    <mergeCell ref="J444:K444"/>
    <mergeCell ref="L444:M444"/>
    <mergeCell ref="N444:O444"/>
    <mergeCell ref="P444:Q444"/>
    <mergeCell ref="R444:S444"/>
    <mergeCell ref="H456:I456"/>
    <mergeCell ref="J456:K456"/>
    <mergeCell ref="L456:M456"/>
    <mergeCell ref="D453:E453"/>
    <mergeCell ref="D449:E449"/>
    <mergeCell ref="F449:G449"/>
    <mergeCell ref="H449:I449"/>
    <mergeCell ref="F259:G259"/>
    <mergeCell ref="F270:G270"/>
    <mergeCell ref="H270:I270"/>
    <mergeCell ref="P334:Q334"/>
    <mergeCell ref="L324:M324"/>
    <mergeCell ref="F334:G334"/>
    <mergeCell ref="F333:G333"/>
    <mergeCell ref="J332:K332"/>
    <mergeCell ref="D320:T320"/>
    <mergeCell ref="F321:V321"/>
    <mergeCell ref="H262:I262"/>
    <mergeCell ref="J352:K352"/>
    <mergeCell ref="J311:K311"/>
    <mergeCell ref="H310:I310"/>
    <mergeCell ref="F276:G276"/>
    <mergeCell ref="L343:M343"/>
    <mergeCell ref="D334:E334"/>
    <mergeCell ref="N335:O335"/>
    <mergeCell ref="P308:Q308"/>
    <mergeCell ref="J309:K309"/>
    <mergeCell ref="H434:I434"/>
    <mergeCell ref="J434:K434"/>
    <mergeCell ref="L434:M434"/>
    <mergeCell ref="N434:O434"/>
    <mergeCell ref="P434:Q434"/>
    <mergeCell ref="N440:O440"/>
    <mergeCell ref="F438:G438"/>
    <mergeCell ref="H438:I438"/>
    <mergeCell ref="F239:G239"/>
    <mergeCell ref="N271:O271"/>
    <mergeCell ref="P271:Q271"/>
    <mergeCell ref="R271:S271"/>
    <mergeCell ref="N248:O248"/>
    <mergeCell ref="P248:Q248"/>
    <mergeCell ref="R248:S248"/>
    <mergeCell ref="D249:E249"/>
    <mergeCell ref="F249:G249"/>
    <mergeCell ref="H249:I249"/>
    <mergeCell ref="J249:K249"/>
    <mergeCell ref="R434:S434"/>
    <mergeCell ref="D455:E455"/>
    <mergeCell ref="F455:G455"/>
    <mergeCell ref="H455:I455"/>
    <mergeCell ref="J455:K455"/>
    <mergeCell ref="L455:M455"/>
    <mergeCell ref="N455:O455"/>
    <mergeCell ref="P455:Q455"/>
    <mergeCell ref="R455:S455"/>
    <mergeCell ref="R407:S407"/>
    <mergeCell ref="L443:M443"/>
    <mergeCell ref="N443:O443"/>
    <mergeCell ref="P443:Q443"/>
    <mergeCell ref="R443:S443"/>
    <mergeCell ref="D439:E439"/>
    <mergeCell ref="F439:G439"/>
    <mergeCell ref="N433:O433"/>
    <mergeCell ref="D436:V436"/>
    <mergeCell ref="D437:E437"/>
    <mergeCell ref="F437:G437"/>
    <mergeCell ref="H437:I437"/>
    <mergeCell ref="F253:G253"/>
    <mergeCell ref="H253:I253"/>
    <mergeCell ref="J253:K253"/>
    <mergeCell ref="L253:M253"/>
    <mergeCell ref="N253:O253"/>
    <mergeCell ref="P253:Q253"/>
    <mergeCell ref="R253:S253"/>
    <mergeCell ref="D279:V279"/>
    <mergeCell ref="D280:E280"/>
    <mergeCell ref="F280:G280"/>
    <mergeCell ref="J280:K280"/>
    <mergeCell ref="L280:M280"/>
    <mergeCell ref="N280:O280"/>
    <mergeCell ref="R280:S280"/>
    <mergeCell ref="D248:E248"/>
    <mergeCell ref="L262:M262"/>
    <mergeCell ref="F262:G262"/>
    <mergeCell ref="D268:V268"/>
    <mergeCell ref="D269:V269"/>
    <mergeCell ref="D270:E270"/>
    <mergeCell ref="F255:V255"/>
    <mergeCell ref="L249:M249"/>
    <mergeCell ref="P124:Q124"/>
    <mergeCell ref="R124:S124"/>
    <mergeCell ref="L122:M122"/>
    <mergeCell ref="N122:O122"/>
    <mergeCell ref="P122:Q122"/>
    <mergeCell ref="R122:S122"/>
    <mergeCell ref="D123:E123"/>
    <mergeCell ref="F123:G123"/>
    <mergeCell ref="H123:I123"/>
    <mergeCell ref="N123:O123"/>
    <mergeCell ref="D124:E124"/>
    <mergeCell ref="D243:E243"/>
    <mergeCell ref="F243:G243"/>
    <mergeCell ref="H243:I243"/>
    <mergeCell ref="J243:K243"/>
    <mergeCell ref="L243:M243"/>
    <mergeCell ref="N243:O243"/>
    <mergeCell ref="P243:Q243"/>
    <mergeCell ref="R243:S243"/>
    <mergeCell ref="D241:E241"/>
    <mergeCell ref="F241:G241"/>
    <mergeCell ref="H241:I241"/>
    <mergeCell ref="D234:V234"/>
    <mergeCell ref="F235:G235"/>
    <mergeCell ref="H235:I235"/>
    <mergeCell ref="F238:G238"/>
    <mergeCell ref="H238:I238"/>
    <mergeCell ref="R238:S238"/>
    <mergeCell ref="P241:Q241"/>
    <mergeCell ref="R241:S241"/>
    <mergeCell ref="D242:V242"/>
    <mergeCell ref="D239:E239"/>
    <mergeCell ref="J235:K235"/>
    <mergeCell ref="J215:K215"/>
    <mergeCell ref="H214:I214"/>
    <mergeCell ref="H236:I236"/>
    <mergeCell ref="F180:G180"/>
    <mergeCell ref="J180:K180"/>
    <mergeCell ref="F200:G200"/>
    <mergeCell ref="R207:S207"/>
    <mergeCell ref="P209:Q209"/>
    <mergeCell ref="D200:E200"/>
    <mergeCell ref="J209:K209"/>
    <mergeCell ref="N196:O196"/>
    <mergeCell ref="P210:Q210"/>
    <mergeCell ref="F206:G206"/>
    <mergeCell ref="N207:O207"/>
    <mergeCell ref="F213:G213"/>
    <mergeCell ref="D229:E229"/>
    <mergeCell ref="H229:I229"/>
    <mergeCell ref="J229:K229"/>
    <mergeCell ref="L229:M229"/>
    <mergeCell ref="D214:E214"/>
    <mergeCell ref="R230:S230"/>
    <mergeCell ref="F236:G236"/>
    <mergeCell ref="P207:Q207"/>
    <mergeCell ref="L235:M235"/>
    <mergeCell ref="N235:O235"/>
    <mergeCell ref="P235:Q235"/>
    <mergeCell ref="H212:I212"/>
    <mergeCell ref="D231:E231"/>
    <mergeCell ref="F231:G231"/>
    <mergeCell ref="J231:K231"/>
    <mergeCell ref="P51:Q51"/>
    <mergeCell ref="F36:G36"/>
    <mergeCell ref="H36:I36"/>
    <mergeCell ref="H47:I47"/>
    <mergeCell ref="F38:V38"/>
    <mergeCell ref="J48:K48"/>
    <mergeCell ref="R49:S49"/>
    <mergeCell ref="P45:Q45"/>
    <mergeCell ref="J46:K46"/>
    <mergeCell ref="J123:K123"/>
    <mergeCell ref="L123:M123"/>
    <mergeCell ref="H122:I122"/>
    <mergeCell ref="J122:K122"/>
    <mergeCell ref="J45:K45"/>
    <mergeCell ref="F46:G46"/>
    <mergeCell ref="R48:S48"/>
    <mergeCell ref="C95:V95"/>
    <mergeCell ref="D47:E47"/>
    <mergeCell ref="P89:Q89"/>
    <mergeCell ref="R89:S89"/>
    <mergeCell ref="D92:E92"/>
    <mergeCell ref="F92:G92"/>
    <mergeCell ref="H92:I92"/>
    <mergeCell ref="J92:K92"/>
    <mergeCell ref="L92:M92"/>
    <mergeCell ref="N92:O92"/>
    <mergeCell ref="L98:M98"/>
    <mergeCell ref="N99:O99"/>
    <mergeCell ref="F215:G215"/>
    <mergeCell ref="J214:K214"/>
    <mergeCell ref="J236:K236"/>
    <mergeCell ref="L236:M236"/>
    <mergeCell ref="N236:O236"/>
    <mergeCell ref="P236:Q236"/>
    <mergeCell ref="D233:V233"/>
    <mergeCell ref="H588:I588"/>
    <mergeCell ref="J588:K588"/>
    <mergeCell ref="H555:I555"/>
    <mergeCell ref="J557:K557"/>
    <mergeCell ref="H568:I568"/>
    <mergeCell ref="H566:I566"/>
    <mergeCell ref="N567:O567"/>
    <mergeCell ref="N557:O557"/>
    <mergeCell ref="R235:S235"/>
    <mergeCell ref="R187:S187"/>
    <mergeCell ref="N465:O465"/>
    <mergeCell ref="J465:K465"/>
    <mergeCell ref="P465:Q465"/>
    <mergeCell ref="H465:I465"/>
    <mergeCell ref="H569:I569"/>
    <mergeCell ref="J212:K212"/>
    <mergeCell ref="L213:M213"/>
    <mergeCell ref="J196:K196"/>
    <mergeCell ref="R334:S334"/>
    <mergeCell ref="J585:K585"/>
    <mergeCell ref="J200:K200"/>
    <mergeCell ref="D235:E235"/>
    <mergeCell ref="R213:S213"/>
    <mergeCell ref="R209:S209"/>
    <mergeCell ref="R236:S236"/>
    <mergeCell ref="J238:K238"/>
    <mergeCell ref="J239:K239"/>
    <mergeCell ref="L239:M239"/>
    <mergeCell ref="N239:O239"/>
    <mergeCell ref="F571:G571"/>
    <mergeCell ref="D572:T572"/>
    <mergeCell ref="F28:G28"/>
    <mergeCell ref="H28:I28"/>
    <mergeCell ref="J28:K28"/>
    <mergeCell ref="L28:M28"/>
    <mergeCell ref="N28:O28"/>
    <mergeCell ref="P28:Q28"/>
    <mergeCell ref="N50:O50"/>
    <mergeCell ref="D49:E49"/>
    <mergeCell ref="F30:G30"/>
    <mergeCell ref="D32:E32"/>
    <mergeCell ref="D35:E35"/>
    <mergeCell ref="P36:Q36"/>
    <mergeCell ref="F32:V32"/>
    <mergeCell ref="N45:O45"/>
    <mergeCell ref="J30:K30"/>
    <mergeCell ref="L45:M45"/>
    <mergeCell ref="L47:M47"/>
    <mergeCell ref="R29:S29"/>
    <mergeCell ref="L35:M35"/>
    <mergeCell ref="P30:Q30"/>
    <mergeCell ref="N35:O35"/>
    <mergeCell ref="N36:O36"/>
    <mergeCell ref="D29:E29"/>
    <mergeCell ref="L30:M30"/>
    <mergeCell ref="F148:G148"/>
    <mergeCell ref="P185:Q185"/>
    <mergeCell ref="R28:S28"/>
    <mergeCell ref="H46:I46"/>
    <mergeCell ref="F49:G49"/>
    <mergeCell ref="R46:S46"/>
    <mergeCell ref="F47:G47"/>
    <mergeCell ref="D46:E46"/>
    <mergeCell ref="P47:Q47"/>
    <mergeCell ref="F35:G35"/>
    <mergeCell ref="P46:Q46"/>
    <mergeCell ref="N46:O46"/>
    <mergeCell ref="R47:S47"/>
    <mergeCell ref="F41:G41"/>
    <mergeCell ref="P41:Q41"/>
    <mergeCell ref="R41:S41"/>
    <mergeCell ref="H29:I29"/>
    <mergeCell ref="J29:K29"/>
    <mergeCell ref="L29:M29"/>
    <mergeCell ref="P40:Q40"/>
    <mergeCell ref="R40:S40"/>
    <mergeCell ref="R30:S30"/>
    <mergeCell ref="D31:T31"/>
    <mergeCell ref="D37:T37"/>
    <mergeCell ref="D30:E30"/>
    <mergeCell ref="J36:K36"/>
    <mergeCell ref="J463:K463"/>
    <mergeCell ref="H464:I464"/>
    <mergeCell ref="L465:M465"/>
    <mergeCell ref="N463:O463"/>
    <mergeCell ref="P464:Q464"/>
    <mergeCell ref="L463:M463"/>
    <mergeCell ref="P463:Q463"/>
    <mergeCell ref="J466:K466"/>
    <mergeCell ref="J530:K530"/>
    <mergeCell ref="D534:E534"/>
    <mergeCell ref="J241:K241"/>
    <mergeCell ref="D250:E250"/>
    <mergeCell ref="F250:G250"/>
    <mergeCell ref="H250:I250"/>
    <mergeCell ref="J250:K250"/>
    <mergeCell ref="N307:O307"/>
    <mergeCell ref="N348:O348"/>
    <mergeCell ref="L330:M330"/>
    <mergeCell ref="C461:V461"/>
    <mergeCell ref="P325:Q325"/>
    <mergeCell ref="F407:G407"/>
    <mergeCell ref="D460:E460"/>
    <mergeCell ref="H463:I463"/>
    <mergeCell ref="N354:O354"/>
    <mergeCell ref="L427:M427"/>
    <mergeCell ref="D409:E409"/>
    <mergeCell ref="H407:I407"/>
    <mergeCell ref="H534:I534"/>
    <mergeCell ref="N259:O259"/>
    <mergeCell ref="D257:E257"/>
    <mergeCell ref="H271:I271"/>
    <mergeCell ref="D253:E253"/>
    <mergeCell ref="H239:I239"/>
    <mergeCell ref="J201:K201"/>
    <mergeCell ref="H196:I196"/>
    <mergeCell ref="N188:O188"/>
    <mergeCell ref="J206:K206"/>
    <mergeCell ref="D198:E198"/>
    <mergeCell ref="F203:V203"/>
    <mergeCell ref="D201:E201"/>
    <mergeCell ref="J207:K207"/>
    <mergeCell ref="F330:G330"/>
    <mergeCell ref="J330:K330"/>
    <mergeCell ref="L335:M335"/>
    <mergeCell ref="D343:E343"/>
    <mergeCell ref="H312:I312"/>
    <mergeCell ref="R250:S250"/>
    <mergeCell ref="D325:E325"/>
    <mergeCell ref="D335:E335"/>
    <mergeCell ref="N336:O336"/>
    <mergeCell ref="R333:S333"/>
    <mergeCell ref="L308:M308"/>
    <mergeCell ref="D283:E283"/>
    <mergeCell ref="L250:M250"/>
    <mergeCell ref="D238:E238"/>
    <mergeCell ref="L338:M338"/>
    <mergeCell ref="D246:E246"/>
    <mergeCell ref="H247:I247"/>
    <mergeCell ref="H313:I313"/>
    <mergeCell ref="R332:S332"/>
    <mergeCell ref="D258:E258"/>
    <mergeCell ref="F229:G229"/>
    <mergeCell ref="P237:Q237"/>
    <mergeCell ref="R237:S237"/>
    <mergeCell ref="J536:K536"/>
    <mergeCell ref="F471:G471"/>
    <mergeCell ref="D471:E471"/>
    <mergeCell ref="D476:E476"/>
    <mergeCell ref="R467:S467"/>
    <mergeCell ref="F547:G547"/>
    <mergeCell ref="D548:E548"/>
    <mergeCell ref="H546:I546"/>
    <mergeCell ref="J541:K541"/>
    <mergeCell ref="P548:Q548"/>
    <mergeCell ref="L546:M546"/>
    <mergeCell ref="P545:Q545"/>
    <mergeCell ref="L530:M530"/>
    <mergeCell ref="H547:I547"/>
    <mergeCell ref="F460:V460"/>
    <mergeCell ref="D463:E463"/>
    <mergeCell ref="P341:Q341"/>
    <mergeCell ref="N451:O451"/>
    <mergeCell ref="P451:Q451"/>
    <mergeCell ref="R451:S451"/>
    <mergeCell ref="R353:S353"/>
    <mergeCell ref="N353:O353"/>
    <mergeCell ref="N471:O471"/>
    <mergeCell ref="L471:M471"/>
    <mergeCell ref="F427:G427"/>
    <mergeCell ref="D469:E469"/>
    <mergeCell ref="H478:I478"/>
    <mergeCell ref="L476:M476"/>
    <mergeCell ref="P476:Q476"/>
    <mergeCell ref="P543:Q543"/>
    <mergeCell ref="D541:E541"/>
    <mergeCell ref="P541:Q541"/>
    <mergeCell ref="F324:G324"/>
    <mergeCell ref="L333:M333"/>
    <mergeCell ref="N333:O333"/>
    <mergeCell ref="D263:T263"/>
    <mergeCell ref="P257:Q257"/>
    <mergeCell ref="D284:E284"/>
    <mergeCell ref="F448:G448"/>
    <mergeCell ref="H325:I325"/>
    <mergeCell ref="N334:O334"/>
    <mergeCell ref="N428:O428"/>
    <mergeCell ref="P428:Q428"/>
    <mergeCell ref="L332:M332"/>
    <mergeCell ref="N340:O340"/>
    <mergeCell ref="N342:O342"/>
    <mergeCell ref="L341:M341"/>
    <mergeCell ref="N341:O341"/>
    <mergeCell ref="N212:O212"/>
    <mergeCell ref="N222:O222"/>
    <mergeCell ref="P222:Q222"/>
    <mergeCell ref="D217:E217"/>
    <mergeCell ref="C218:V218"/>
    <mergeCell ref="P214:Q214"/>
    <mergeCell ref="R214:S214"/>
    <mergeCell ref="D216:T216"/>
    <mergeCell ref="H215:I215"/>
    <mergeCell ref="F214:G214"/>
    <mergeCell ref="D215:E215"/>
    <mergeCell ref="D227:V227"/>
    <mergeCell ref="D228:E228"/>
    <mergeCell ref="J262:K262"/>
    <mergeCell ref="D260:E260"/>
    <mergeCell ref="N258:O258"/>
    <mergeCell ref="L170:M170"/>
    <mergeCell ref="N170:O170"/>
    <mergeCell ref="P170:Q170"/>
    <mergeCell ref="R170:S170"/>
    <mergeCell ref="D213:E213"/>
    <mergeCell ref="H213:I213"/>
    <mergeCell ref="P212:Q212"/>
    <mergeCell ref="F210:G210"/>
    <mergeCell ref="R186:S186"/>
    <mergeCell ref="N192:O192"/>
    <mergeCell ref="L193:M193"/>
    <mergeCell ref="H171:I171"/>
    <mergeCell ref="J171:K171"/>
    <mergeCell ref="L209:M209"/>
    <mergeCell ref="D207:E207"/>
    <mergeCell ref="H209:I209"/>
    <mergeCell ref="D212:E212"/>
    <mergeCell ref="F212:G212"/>
    <mergeCell ref="F205:G205"/>
    <mergeCell ref="N210:O210"/>
    <mergeCell ref="H211:I211"/>
    <mergeCell ref="J213:K213"/>
    <mergeCell ref="N213:O213"/>
    <mergeCell ref="F211:G211"/>
    <mergeCell ref="P186:Q186"/>
    <mergeCell ref="P193:Q193"/>
    <mergeCell ref="N200:O200"/>
    <mergeCell ref="F201:G201"/>
    <mergeCell ref="J185:K185"/>
    <mergeCell ref="C208:V208"/>
    <mergeCell ref="L201:M201"/>
    <mergeCell ref="N211:O211"/>
    <mergeCell ref="R211:S211"/>
    <mergeCell ref="L196:M196"/>
    <mergeCell ref="P192:Q192"/>
    <mergeCell ref="R192:S192"/>
    <mergeCell ref="L187:M187"/>
    <mergeCell ref="D187:E187"/>
    <mergeCell ref="P201:Q201"/>
    <mergeCell ref="P211:Q211"/>
    <mergeCell ref="H210:I210"/>
    <mergeCell ref="D193:E193"/>
    <mergeCell ref="L195:M195"/>
    <mergeCell ref="P195:Q195"/>
    <mergeCell ref="H187:I187"/>
    <mergeCell ref="L210:M210"/>
    <mergeCell ref="D205:E205"/>
    <mergeCell ref="H184:I184"/>
    <mergeCell ref="J178:K178"/>
    <mergeCell ref="R184:S184"/>
    <mergeCell ref="F185:G185"/>
    <mergeCell ref="N186:O186"/>
    <mergeCell ref="H186:I186"/>
    <mergeCell ref="L188:M188"/>
    <mergeCell ref="F187:G187"/>
    <mergeCell ref="J186:K186"/>
    <mergeCell ref="N185:O185"/>
    <mergeCell ref="D182:E182"/>
    <mergeCell ref="N187:O187"/>
    <mergeCell ref="F186:G186"/>
    <mergeCell ref="P187:Q187"/>
    <mergeCell ref="D192:E192"/>
    <mergeCell ref="L185:M185"/>
    <mergeCell ref="N178:O178"/>
    <mergeCell ref="R180:S180"/>
    <mergeCell ref="D180:E180"/>
    <mergeCell ref="F184:G184"/>
    <mergeCell ref="N183:O183"/>
    <mergeCell ref="F183:G183"/>
    <mergeCell ref="D188:E188"/>
    <mergeCell ref="D184:E184"/>
    <mergeCell ref="L186:M186"/>
    <mergeCell ref="P179:Q179"/>
    <mergeCell ref="D636:E636"/>
    <mergeCell ref="D634:E634"/>
    <mergeCell ref="F636:V636"/>
    <mergeCell ref="F634:G634"/>
    <mergeCell ref="J634:K634"/>
    <mergeCell ref="R634:S634"/>
    <mergeCell ref="H634:I634"/>
    <mergeCell ref="L634:M634"/>
    <mergeCell ref="N634:O634"/>
    <mergeCell ref="D633:E633"/>
    <mergeCell ref="P629:Q629"/>
    <mergeCell ref="J631:K631"/>
    <mergeCell ref="F631:G631"/>
    <mergeCell ref="H631:I631"/>
    <mergeCell ref="L633:M633"/>
    <mergeCell ref="R608:S608"/>
    <mergeCell ref="N193:O193"/>
    <mergeCell ref="F193:G193"/>
    <mergeCell ref="D210:E210"/>
    <mergeCell ref="J630:K630"/>
    <mergeCell ref="L630:M630"/>
    <mergeCell ref="L631:M631"/>
    <mergeCell ref="P628:Q628"/>
    <mergeCell ref="H618:I618"/>
    <mergeCell ref="J618:K618"/>
    <mergeCell ref="L618:M618"/>
    <mergeCell ref="N614:O614"/>
    <mergeCell ref="P614:Q614"/>
    <mergeCell ref="D622:E622"/>
    <mergeCell ref="N633:O633"/>
    <mergeCell ref="P206:Q206"/>
    <mergeCell ref="H207:I207"/>
    <mergeCell ref="D635:T635"/>
    <mergeCell ref="N631:O631"/>
    <mergeCell ref="P633:Q633"/>
    <mergeCell ref="R628:S628"/>
    <mergeCell ref="F610:V610"/>
    <mergeCell ref="F624:V624"/>
    <mergeCell ref="C625:V625"/>
    <mergeCell ref="D628:E628"/>
    <mergeCell ref="H627:I627"/>
    <mergeCell ref="P627:Q627"/>
    <mergeCell ref="R629:S629"/>
    <mergeCell ref="R630:S630"/>
    <mergeCell ref="L629:M629"/>
    <mergeCell ref="P631:Q631"/>
    <mergeCell ref="P618:Q618"/>
    <mergeCell ref="N608:O608"/>
    <mergeCell ref="D608:E608"/>
    <mergeCell ref="P608:Q608"/>
    <mergeCell ref="D615:V615"/>
    <mergeCell ref="D616:E616"/>
    <mergeCell ref="D631:E631"/>
    <mergeCell ref="D624:E624"/>
    <mergeCell ref="R617:S617"/>
    <mergeCell ref="D618:E618"/>
    <mergeCell ref="F618:G618"/>
    <mergeCell ref="P630:Q630"/>
    <mergeCell ref="R633:S633"/>
    <mergeCell ref="F614:G614"/>
    <mergeCell ref="J613:K613"/>
    <mergeCell ref="L613:M613"/>
    <mergeCell ref="N627:O627"/>
    <mergeCell ref="D623:T623"/>
    <mergeCell ref="N630:O630"/>
    <mergeCell ref="F622:G622"/>
    <mergeCell ref="H622:I622"/>
    <mergeCell ref="J622:K622"/>
    <mergeCell ref="L622:M622"/>
    <mergeCell ref="N622:O622"/>
    <mergeCell ref="P622:Q622"/>
    <mergeCell ref="R622:S622"/>
    <mergeCell ref="D630:E630"/>
    <mergeCell ref="F630:G630"/>
    <mergeCell ref="H630:I630"/>
    <mergeCell ref="F629:G629"/>
    <mergeCell ref="H629:I629"/>
    <mergeCell ref="J629:K629"/>
    <mergeCell ref="F628:G628"/>
    <mergeCell ref="H632:I632"/>
    <mergeCell ref="J632:K632"/>
    <mergeCell ref="L632:M632"/>
    <mergeCell ref="F632:G632"/>
    <mergeCell ref="N632:O632"/>
    <mergeCell ref="P632:Q632"/>
    <mergeCell ref="R632:S632"/>
    <mergeCell ref="F627:G627"/>
    <mergeCell ref="J621:K621"/>
    <mergeCell ref="L621:M621"/>
    <mergeCell ref="N621:O621"/>
    <mergeCell ref="H628:I628"/>
    <mergeCell ref="D601:T601"/>
    <mergeCell ref="L606:M606"/>
    <mergeCell ref="N606:O606"/>
    <mergeCell ref="R627:S627"/>
    <mergeCell ref="D627:E627"/>
    <mergeCell ref="H608:I608"/>
    <mergeCell ref="P196:Q196"/>
    <mergeCell ref="D194:V194"/>
    <mergeCell ref="R185:S185"/>
    <mergeCell ref="J195:K195"/>
    <mergeCell ref="N179:O179"/>
    <mergeCell ref="L181:M181"/>
    <mergeCell ref="P181:Q181"/>
    <mergeCell ref="L207:M207"/>
    <mergeCell ref="R210:S210"/>
    <mergeCell ref="N195:O195"/>
    <mergeCell ref="D206:E206"/>
    <mergeCell ref="L231:M231"/>
    <mergeCell ref="N231:O231"/>
    <mergeCell ref="F608:G608"/>
    <mergeCell ref="H201:I201"/>
    <mergeCell ref="P200:Q200"/>
    <mergeCell ref="L192:M192"/>
    <mergeCell ref="J179:K179"/>
    <mergeCell ref="J188:K188"/>
    <mergeCell ref="P184:Q184"/>
    <mergeCell ref="P600:Q600"/>
    <mergeCell ref="J600:K600"/>
    <mergeCell ref="F600:G600"/>
    <mergeCell ref="L617:M617"/>
    <mergeCell ref="N617:O617"/>
    <mergeCell ref="P617:Q617"/>
    <mergeCell ref="P634:Q634"/>
    <mergeCell ref="R631:S631"/>
    <mergeCell ref="H614:I614"/>
    <mergeCell ref="J614:K614"/>
    <mergeCell ref="L614:M614"/>
    <mergeCell ref="D612:V612"/>
    <mergeCell ref="D613:E613"/>
    <mergeCell ref="F613:G613"/>
    <mergeCell ref="H613:I613"/>
    <mergeCell ref="D610:E610"/>
    <mergeCell ref="D609:T609"/>
    <mergeCell ref="J633:K633"/>
    <mergeCell ref="D629:E629"/>
    <mergeCell ref="L608:M608"/>
    <mergeCell ref="J627:K627"/>
    <mergeCell ref="L627:M627"/>
    <mergeCell ref="H633:I633"/>
    <mergeCell ref="D620:E620"/>
    <mergeCell ref="F620:G620"/>
    <mergeCell ref="H620:I620"/>
    <mergeCell ref="J620:K620"/>
    <mergeCell ref="L620:M620"/>
    <mergeCell ref="N620:O620"/>
    <mergeCell ref="R614:S614"/>
    <mergeCell ref="F633:G633"/>
    <mergeCell ref="N629:O629"/>
    <mergeCell ref="R618:S618"/>
    <mergeCell ref="D632:E632"/>
    <mergeCell ref="P598:Q598"/>
    <mergeCell ref="R600:S600"/>
    <mergeCell ref="N604:O604"/>
    <mergeCell ref="R607:S607"/>
    <mergeCell ref="J599:K599"/>
    <mergeCell ref="L597:M597"/>
    <mergeCell ref="P595:Q595"/>
    <mergeCell ref="N597:O597"/>
    <mergeCell ref="H600:I600"/>
    <mergeCell ref="F605:G605"/>
    <mergeCell ref="N599:O599"/>
    <mergeCell ref="D599:E599"/>
    <mergeCell ref="F602:V602"/>
    <mergeCell ref="H595:I595"/>
    <mergeCell ref="J595:K595"/>
    <mergeCell ref="L598:M598"/>
    <mergeCell ref="R597:S597"/>
    <mergeCell ref="F598:G598"/>
    <mergeCell ref="H597:I597"/>
    <mergeCell ref="N600:O600"/>
    <mergeCell ref="P605:Q605"/>
    <mergeCell ref="R605:S605"/>
    <mergeCell ref="J607:K607"/>
    <mergeCell ref="D607:E607"/>
    <mergeCell ref="R599:S599"/>
    <mergeCell ref="L600:M600"/>
    <mergeCell ref="F607:G607"/>
    <mergeCell ref="P606:Q606"/>
    <mergeCell ref="R606:S606"/>
    <mergeCell ref="L607:M607"/>
    <mergeCell ref="N607:O607"/>
    <mergeCell ref="P607:Q607"/>
    <mergeCell ref="N584:O584"/>
    <mergeCell ref="N595:O595"/>
    <mergeCell ref="L599:M599"/>
    <mergeCell ref="H599:I599"/>
    <mergeCell ref="L584:M584"/>
    <mergeCell ref="D585:E585"/>
    <mergeCell ref="N588:O588"/>
    <mergeCell ref="N587:O587"/>
    <mergeCell ref="J586:K586"/>
    <mergeCell ref="R587:S587"/>
    <mergeCell ref="H587:I587"/>
    <mergeCell ref="N598:O598"/>
    <mergeCell ref="F595:G595"/>
    <mergeCell ref="R595:S595"/>
    <mergeCell ref="D596:E596"/>
    <mergeCell ref="D602:E602"/>
    <mergeCell ref="R604:S604"/>
    <mergeCell ref="D600:E600"/>
    <mergeCell ref="D595:E595"/>
    <mergeCell ref="R594:S594"/>
    <mergeCell ref="F593:G593"/>
    <mergeCell ref="D589:T589"/>
    <mergeCell ref="F586:G586"/>
    <mergeCell ref="H586:I586"/>
    <mergeCell ref="P587:Q587"/>
    <mergeCell ref="R596:S596"/>
    <mergeCell ref="J598:K598"/>
    <mergeCell ref="L592:M592"/>
    <mergeCell ref="L595:M595"/>
    <mergeCell ref="R592:S592"/>
    <mergeCell ref="P593:Q593"/>
    <mergeCell ref="P594:Q594"/>
    <mergeCell ref="D578:E578"/>
    <mergeCell ref="H594:I594"/>
    <mergeCell ref="D583:E583"/>
    <mergeCell ref="D587:E587"/>
    <mergeCell ref="H593:I593"/>
    <mergeCell ref="F587:G587"/>
    <mergeCell ref="P586:Q586"/>
    <mergeCell ref="L588:M588"/>
    <mergeCell ref="F592:G592"/>
    <mergeCell ref="H592:I592"/>
    <mergeCell ref="J587:K587"/>
    <mergeCell ref="R584:S584"/>
    <mergeCell ref="N594:O594"/>
    <mergeCell ref="F590:V590"/>
    <mergeCell ref="J593:K593"/>
    <mergeCell ref="L586:M586"/>
    <mergeCell ref="H598:I598"/>
    <mergeCell ref="F585:G585"/>
    <mergeCell ref="H585:I585"/>
    <mergeCell ref="F580:V580"/>
    <mergeCell ref="F584:G584"/>
    <mergeCell ref="H584:I584"/>
    <mergeCell ref="F578:G578"/>
    <mergeCell ref="F588:G588"/>
    <mergeCell ref="D590:E590"/>
    <mergeCell ref="D592:E592"/>
    <mergeCell ref="D580:E580"/>
    <mergeCell ref="J578:K578"/>
    <mergeCell ref="R593:S593"/>
    <mergeCell ref="D594:E594"/>
    <mergeCell ref="D586:E586"/>
    <mergeCell ref="F594:G594"/>
    <mergeCell ref="P578:Q578"/>
    <mergeCell ref="L26:M26"/>
    <mergeCell ref="N26:O26"/>
    <mergeCell ref="R26:S26"/>
    <mergeCell ref="D27:E27"/>
    <mergeCell ref="F27:G27"/>
    <mergeCell ref="N27:O27"/>
    <mergeCell ref="F311:G311"/>
    <mergeCell ref="J310:K310"/>
    <mergeCell ref="N312:O312"/>
    <mergeCell ref="F315:V315"/>
    <mergeCell ref="H336:I336"/>
    <mergeCell ref="F343:G343"/>
    <mergeCell ref="D324:E324"/>
    <mergeCell ref="H341:I341"/>
    <mergeCell ref="L311:M311"/>
    <mergeCell ref="N319:O319"/>
    <mergeCell ref="F336:G336"/>
    <mergeCell ref="J335:K335"/>
    <mergeCell ref="F340:G340"/>
    <mergeCell ref="P577:Q577"/>
    <mergeCell ref="R575:S575"/>
    <mergeCell ref="F575:G575"/>
    <mergeCell ref="P576:Q576"/>
    <mergeCell ref="R571:S571"/>
    <mergeCell ref="J457:K457"/>
    <mergeCell ref="L457:M457"/>
    <mergeCell ref="D459:T459"/>
    <mergeCell ref="F464:G464"/>
    <mergeCell ref="L467:M467"/>
    <mergeCell ref="R576:S576"/>
    <mergeCell ref="L407:M407"/>
    <mergeCell ref="J575:K575"/>
    <mergeCell ref="D564:E564"/>
    <mergeCell ref="P558:Q558"/>
    <mergeCell ref="L560:M560"/>
    <mergeCell ref="F553:V553"/>
    <mergeCell ref="P528:Q528"/>
    <mergeCell ref="N467:O467"/>
    <mergeCell ref="D456:E456"/>
    <mergeCell ref="F456:G456"/>
    <mergeCell ref="L577:M577"/>
    <mergeCell ref="H448:I448"/>
    <mergeCell ref="J448:K448"/>
    <mergeCell ref="R465:S465"/>
    <mergeCell ref="R546:S546"/>
    <mergeCell ref="R542:S542"/>
    <mergeCell ref="R547:S547"/>
    <mergeCell ref="R13:S13"/>
    <mergeCell ref="L14:M14"/>
    <mergeCell ref="P13:Q13"/>
    <mergeCell ref="P26:Q26"/>
    <mergeCell ref="R27:S27"/>
    <mergeCell ref="D22:E22"/>
    <mergeCell ref="D26:E26"/>
    <mergeCell ref="D23:T23"/>
    <mergeCell ref="R270:S270"/>
    <mergeCell ref="F308:G308"/>
    <mergeCell ref="N275:O275"/>
    <mergeCell ref="P275:Q275"/>
    <mergeCell ref="R275:S275"/>
    <mergeCell ref="D276:E276"/>
    <mergeCell ref="R260:S260"/>
    <mergeCell ref="F260:G260"/>
    <mergeCell ref="R16:S16"/>
    <mergeCell ref="R14:S14"/>
    <mergeCell ref="R267:S267"/>
    <mergeCell ref="N260:O260"/>
    <mergeCell ref="N267:O267"/>
    <mergeCell ref="H276:I276"/>
    <mergeCell ref="J261:K261"/>
    <mergeCell ref="H260:I260"/>
    <mergeCell ref="P213:Q213"/>
    <mergeCell ref="J258:K258"/>
    <mergeCell ref="P277:Q277"/>
    <mergeCell ref="R277:S277"/>
    <mergeCell ref="D175:E175"/>
    <mergeCell ref="N12:O12"/>
    <mergeCell ref="L13:M13"/>
    <mergeCell ref="N13:O13"/>
    <mergeCell ref="J271:K271"/>
    <mergeCell ref="L271:M271"/>
    <mergeCell ref="N241:O241"/>
    <mergeCell ref="F228:G228"/>
    <mergeCell ref="H228:I228"/>
    <mergeCell ref="J228:K228"/>
    <mergeCell ref="L228:M228"/>
    <mergeCell ref="N228:O228"/>
    <mergeCell ref="P228:Q228"/>
    <mergeCell ref="R228:S228"/>
    <mergeCell ref="L258:M258"/>
    <mergeCell ref="P250:Q250"/>
    <mergeCell ref="D252:V252"/>
    <mergeCell ref="D223:E223"/>
    <mergeCell ref="H223:I223"/>
    <mergeCell ref="H168:I168"/>
    <mergeCell ref="H577:I577"/>
    <mergeCell ref="N464:O464"/>
    <mergeCell ref="J471:K471"/>
    <mergeCell ref="H477:I477"/>
    <mergeCell ref="L545:M545"/>
    <mergeCell ref="L542:M542"/>
    <mergeCell ref="N566:O566"/>
    <mergeCell ref="R311:S311"/>
    <mergeCell ref="N324:O324"/>
    <mergeCell ref="R308:S308"/>
    <mergeCell ref="P448:Q448"/>
    <mergeCell ref="R448:S448"/>
    <mergeCell ref="N350:O350"/>
    <mergeCell ref="N133:O133"/>
    <mergeCell ref="D129:T129"/>
    <mergeCell ref="D130:E130"/>
    <mergeCell ref="R215:S215"/>
    <mergeCell ref="F130:V130"/>
    <mergeCell ref="J133:K133"/>
    <mergeCell ref="P133:Q133"/>
    <mergeCell ref="D577:E577"/>
    <mergeCell ref="R577:S577"/>
    <mergeCell ref="D326:V326"/>
    <mergeCell ref="N577:O577"/>
    <mergeCell ref="F577:G577"/>
    <mergeCell ref="F274:G274"/>
    <mergeCell ref="H274:I274"/>
    <mergeCell ref="D282:V282"/>
    <mergeCell ref="F222:G222"/>
    <mergeCell ref="H222:I222"/>
    <mergeCell ref="J222:K222"/>
    <mergeCell ref="L222:M222"/>
    <mergeCell ref="N9:O9"/>
    <mergeCell ref="L11:M11"/>
    <mergeCell ref="A2:V2"/>
    <mergeCell ref="D21:E21"/>
    <mergeCell ref="P21:Q21"/>
    <mergeCell ref="H21:I21"/>
    <mergeCell ref="J21:K21"/>
    <mergeCell ref="F19:V19"/>
    <mergeCell ref="L21:M21"/>
    <mergeCell ref="F21:G21"/>
    <mergeCell ref="R21:S21"/>
    <mergeCell ref="D19:E19"/>
    <mergeCell ref="P6:Q6"/>
    <mergeCell ref="N6:O6"/>
    <mergeCell ref="P16:Q16"/>
    <mergeCell ref="P12:Q12"/>
    <mergeCell ref="P14:Q14"/>
    <mergeCell ref="D6:E6"/>
    <mergeCell ref="F6:G6"/>
    <mergeCell ref="H6:I6"/>
    <mergeCell ref="J6:K6"/>
    <mergeCell ref="D7:E7"/>
    <mergeCell ref="D9:E9"/>
    <mergeCell ref="F9:G9"/>
    <mergeCell ref="J8:K8"/>
    <mergeCell ref="R11:S11"/>
    <mergeCell ref="L6:M6"/>
    <mergeCell ref="C4:V4"/>
    <mergeCell ref="F7:G7"/>
    <mergeCell ref="L9:M9"/>
    <mergeCell ref="R6:S6"/>
    <mergeCell ref="L12:M12"/>
    <mergeCell ref="D8:E8"/>
    <mergeCell ref="F12:G12"/>
    <mergeCell ref="H12:I12"/>
    <mergeCell ref="F26:G26"/>
    <mergeCell ref="H26:I26"/>
    <mergeCell ref="D15:E15"/>
    <mergeCell ref="J27:K27"/>
    <mergeCell ref="L27:M27"/>
    <mergeCell ref="H10:I10"/>
    <mergeCell ref="J10:K10"/>
    <mergeCell ref="L10:M10"/>
    <mergeCell ref="D12:E12"/>
    <mergeCell ref="D13:E13"/>
    <mergeCell ref="F13:G13"/>
    <mergeCell ref="H13:I13"/>
    <mergeCell ref="J13:K13"/>
    <mergeCell ref="F14:G14"/>
    <mergeCell ref="H14:I14"/>
    <mergeCell ref="H8:I8"/>
    <mergeCell ref="J16:K16"/>
    <mergeCell ref="L16:M16"/>
    <mergeCell ref="D11:E11"/>
    <mergeCell ref="F11:G11"/>
    <mergeCell ref="H11:I11"/>
    <mergeCell ref="D10:E10"/>
    <mergeCell ref="F8:G8"/>
    <mergeCell ref="J14:K14"/>
    <mergeCell ref="F10:G10"/>
    <mergeCell ref="H22:I22"/>
    <mergeCell ref="H9:I9"/>
    <mergeCell ref="J22:K22"/>
    <mergeCell ref="P7:Q7"/>
    <mergeCell ref="P8:Q8"/>
    <mergeCell ref="R8:S8"/>
    <mergeCell ref="J7:K7"/>
    <mergeCell ref="D14:E14"/>
    <mergeCell ref="N21:O21"/>
    <mergeCell ref="P262:Q262"/>
    <mergeCell ref="P313:Q313"/>
    <mergeCell ref="L310:M310"/>
    <mergeCell ref="P311:Q311"/>
    <mergeCell ref="J313:K313"/>
    <mergeCell ref="F310:G310"/>
    <mergeCell ref="J276:K276"/>
    <mergeCell ref="L276:M276"/>
    <mergeCell ref="N276:O276"/>
    <mergeCell ref="P276:Q276"/>
    <mergeCell ref="R276:S276"/>
    <mergeCell ref="D274:E274"/>
    <mergeCell ref="J274:K274"/>
    <mergeCell ref="L274:M274"/>
    <mergeCell ref="N274:O274"/>
    <mergeCell ref="P274:Q274"/>
    <mergeCell ref="D307:E307"/>
    <mergeCell ref="D266:V266"/>
    <mergeCell ref="D267:E267"/>
    <mergeCell ref="F267:G267"/>
    <mergeCell ref="H267:I267"/>
    <mergeCell ref="J267:K267"/>
    <mergeCell ref="L267:M267"/>
    <mergeCell ref="L270:M270"/>
    <mergeCell ref="N270:O270"/>
    <mergeCell ref="P270:Q270"/>
    <mergeCell ref="L223:M223"/>
    <mergeCell ref="P238:Q238"/>
    <mergeCell ref="D259:E259"/>
    <mergeCell ref="D186:E186"/>
    <mergeCell ref="D232:E232"/>
    <mergeCell ref="L232:M232"/>
    <mergeCell ref="L261:M261"/>
    <mergeCell ref="H261:I261"/>
    <mergeCell ref="P260:Q260"/>
    <mergeCell ref="D195:E195"/>
    <mergeCell ref="H195:I195"/>
    <mergeCell ref="D203:E203"/>
    <mergeCell ref="D202:T202"/>
    <mergeCell ref="D196:E196"/>
    <mergeCell ref="R196:S196"/>
    <mergeCell ref="H193:I193"/>
    <mergeCell ref="H188:I188"/>
    <mergeCell ref="F198:V198"/>
    <mergeCell ref="H231:I231"/>
    <mergeCell ref="D189:T189"/>
    <mergeCell ref="D190:E190"/>
    <mergeCell ref="F192:G192"/>
    <mergeCell ref="J187:K187"/>
    <mergeCell ref="H192:I192"/>
    <mergeCell ref="L211:M211"/>
    <mergeCell ref="R206:S206"/>
    <mergeCell ref="R205:S205"/>
    <mergeCell ref="L241:M241"/>
    <mergeCell ref="D236:E236"/>
    <mergeCell ref="J211:K211"/>
    <mergeCell ref="N205:O205"/>
    <mergeCell ref="F207:G207"/>
    <mergeCell ref="H185:I185"/>
    <mergeCell ref="N171:O171"/>
    <mergeCell ref="P171:Q171"/>
    <mergeCell ref="R171:S171"/>
    <mergeCell ref="N166:O166"/>
    <mergeCell ref="P166:Q166"/>
    <mergeCell ref="J193:K193"/>
    <mergeCell ref="L205:M205"/>
    <mergeCell ref="F209:G209"/>
    <mergeCell ref="R200:S200"/>
    <mergeCell ref="H206:I206"/>
    <mergeCell ref="J257:K257"/>
    <mergeCell ref="L259:M259"/>
    <mergeCell ref="D254:T254"/>
    <mergeCell ref="P258:Q258"/>
    <mergeCell ref="R257:S257"/>
    <mergeCell ref="R258:S258"/>
    <mergeCell ref="N257:O257"/>
    <mergeCell ref="D224:T224"/>
    <mergeCell ref="D225:E225"/>
    <mergeCell ref="N173:O173"/>
    <mergeCell ref="D222:E222"/>
    <mergeCell ref="P231:Q231"/>
    <mergeCell ref="D230:E230"/>
    <mergeCell ref="F223:G223"/>
    <mergeCell ref="P221:Q221"/>
    <mergeCell ref="R221:S221"/>
    <mergeCell ref="R193:S193"/>
    <mergeCell ref="J210:K210"/>
    <mergeCell ref="D209:E209"/>
    <mergeCell ref="N215:O215"/>
    <mergeCell ref="J192:K192"/>
    <mergeCell ref="F139:G139"/>
    <mergeCell ref="L139:M139"/>
    <mergeCell ref="D181:E181"/>
    <mergeCell ref="D162:V162"/>
    <mergeCell ref="N164:O164"/>
    <mergeCell ref="P164:Q164"/>
    <mergeCell ref="P168:Q168"/>
    <mergeCell ref="R168:S168"/>
    <mergeCell ref="N149:O149"/>
    <mergeCell ref="D157:E157"/>
    <mergeCell ref="F157:G157"/>
    <mergeCell ref="J157:K157"/>
    <mergeCell ref="L168:M168"/>
    <mergeCell ref="P123:Q123"/>
    <mergeCell ref="R123:S123"/>
    <mergeCell ref="L171:M171"/>
    <mergeCell ref="D171:E171"/>
    <mergeCell ref="F171:G171"/>
    <mergeCell ref="J168:K168"/>
    <mergeCell ref="L166:M166"/>
    <mergeCell ref="C176:V176"/>
    <mergeCell ref="D168:E168"/>
    <mergeCell ref="F168:G168"/>
    <mergeCell ref="R149:S149"/>
    <mergeCell ref="P147:Q147"/>
    <mergeCell ref="F145:G145"/>
    <mergeCell ref="R173:S173"/>
    <mergeCell ref="N168:O168"/>
    <mergeCell ref="D170:E170"/>
    <mergeCell ref="F170:G170"/>
    <mergeCell ref="H170:I170"/>
    <mergeCell ref="J170:K170"/>
    <mergeCell ref="R201:S201"/>
    <mergeCell ref="R195:S195"/>
    <mergeCell ref="N201:O201"/>
    <mergeCell ref="D169:V169"/>
    <mergeCell ref="F188:G188"/>
    <mergeCell ref="J183:K183"/>
    <mergeCell ref="R178:S178"/>
    <mergeCell ref="H180:I180"/>
    <mergeCell ref="H145:I145"/>
    <mergeCell ref="H138:I138"/>
    <mergeCell ref="J181:K181"/>
    <mergeCell ref="L180:M180"/>
    <mergeCell ref="R183:S183"/>
    <mergeCell ref="J153:K153"/>
    <mergeCell ref="L153:M153"/>
    <mergeCell ref="P182:Q182"/>
    <mergeCell ref="F190:V190"/>
    <mergeCell ref="P188:Q188"/>
    <mergeCell ref="D178:E178"/>
    <mergeCell ref="H178:I178"/>
    <mergeCell ref="L178:M178"/>
    <mergeCell ref="N184:O184"/>
    <mergeCell ref="L183:M183"/>
    <mergeCell ref="D141:T141"/>
    <mergeCell ref="H179:I179"/>
    <mergeCell ref="D174:T174"/>
    <mergeCell ref="N145:O145"/>
    <mergeCell ref="H139:I139"/>
    <mergeCell ref="P138:Q138"/>
    <mergeCell ref="P139:Q139"/>
    <mergeCell ref="P140:Q140"/>
    <mergeCell ref="L140:M140"/>
    <mergeCell ref="P97:Q97"/>
    <mergeCell ref="H97:I97"/>
    <mergeCell ref="F97:G97"/>
    <mergeCell ref="N97:O97"/>
    <mergeCell ref="J71:K71"/>
    <mergeCell ref="N89:O89"/>
    <mergeCell ref="R84:S84"/>
    <mergeCell ref="F85:G85"/>
    <mergeCell ref="H88:I88"/>
    <mergeCell ref="L88:M88"/>
    <mergeCell ref="N88:O88"/>
    <mergeCell ref="F71:G71"/>
    <mergeCell ref="R73:S73"/>
    <mergeCell ref="R71:S71"/>
    <mergeCell ref="D78:T78"/>
    <mergeCell ref="D135:E135"/>
    <mergeCell ref="F104:G104"/>
    <mergeCell ref="H103:I103"/>
    <mergeCell ref="P115:Q115"/>
    <mergeCell ref="P116:Q116"/>
    <mergeCell ref="H113:I113"/>
    <mergeCell ref="N116:O116"/>
    <mergeCell ref="R114:S114"/>
    <mergeCell ref="H132:I132"/>
    <mergeCell ref="L104:M104"/>
    <mergeCell ref="D132:E132"/>
    <mergeCell ref="F132:G132"/>
    <mergeCell ref="F124:G124"/>
    <mergeCell ref="H124:I124"/>
    <mergeCell ref="J124:K124"/>
    <mergeCell ref="L124:M124"/>
    <mergeCell ref="N124:O124"/>
    <mergeCell ref="J88:K88"/>
    <mergeCell ref="P99:Q99"/>
    <mergeCell ref="H85:I85"/>
    <mergeCell ref="N71:O71"/>
    <mergeCell ref="J85:K85"/>
    <mergeCell ref="D81:V81"/>
    <mergeCell ref="D82:E82"/>
    <mergeCell ref="F82:G82"/>
    <mergeCell ref="L85:M85"/>
    <mergeCell ref="N85:O85"/>
    <mergeCell ref="P85:Q85"/>
    <mergeCell ref="R85:S85"/>
    <mergeCell ref="D86:V86"/>
    <mergeCell ref="D87:V87"/>
    <mergeCell ref="D88:E88"/>
    <mergeCell ref="F88:G88"/>
    <mergeCell ref="R72:S72"/>
    <mergeCell ref="L83:M83"/>
    <mergeCell ref="N83:O83"/>
    <mergeCell ref="J99:K99"/>
    <mergeCell ref="D73:E73"/>
    <mergeCell ref="D71:E71"/>
    <mergeCell ref="R92:S92"/>
    <mergeCell ref="R98:S98"/>
    <mergeCell ref="P72:Q72"/>
    <mergeCell ref="F79:V79"/>
    <mergeCell ref="L91:M91"/>
    <mergeCell ref="N91:O91"/>
    <mergeCell ref="P91:Q91"/>
    <mergeCell ref="D99:E99"/>
    <mergeCell ref="F99:G99"/>
    <mergeCell ref="H99:I99"/>
    <mergeCell ref="P83:Q83"/>
    <mergeCell ref="P67:Q67"/>
    <mergeCell ref="H82:I82"/>
    <mergeCell ref="R83:S83"/>
    <mergeCell ref="D84:E84"/>
    <mergeCell ref="F73:G73"/>
    <mergeCell ref="F84:G84"/>
    <mergeCell ref="D72:E72"/>
    <mergeCell ref="R77:S77"/>
    <mergeCell ref="H84:I84"/>
    <mergeCell ref="J84:K84"/>
    <mergeCell ref="J70:K70"/>
    <mergeCell ref="F69:G69"/>
    <mergeCell ref="H69:I69"/>
    <mergeCell ref="F70:G70"/>
    <mergeCell ref="D68:V68"/>
    <mergeCell ref="L71:M71"/>
    <mergeCell ref="H71:I71"/>
    <mergeCell ref="D79:E79"/>
    <mergeCell ref="L72:M72"/>
    <mergeCell ref="N72:O72"/>
    <mergeCell ref="N84:O84"/>
    <mergeCell ref="P84:Q84"/>
    <mergeCell ref="P70:Q70"/>
    <mergeCell ref="R70:S70"/>
    <mergeCell ref="L70:M70"/>
    <mergeCell ref="H77:I77"/>
    <mergeCell ref="J82:K82"/>
    <mergeCell ref="L82:M82"/>
    <mergeCell ref="N82:O82"/>
    <mergeCell ref="R67:S67"/>
    <mergeCell ref="D69:E69"/>
    <mergeCell ref="D77:E77"/>
    <mergeCell ref="F75:V75"/>
    <mergeCell ref="J77:K77"/>
    <mergeCell ref="R82:S82"/>
    <mergeCell ref="L57:M57"/>
    <mergeCell ref="N57:O57"/>
    <mergeCell ref="P57:Q57"/>
    <mergeCell ref="R57:S57"/>
    <mergeCell ref="J58:K58"/>
    <mergeCell ref="L58:M58"/>
    <mergeCell ref="N58:O58"/>
    <mergeCell ref="P58:Q58"/>
    <mergeCell ref="R58:S58"/>
    <mergeCell ref="L69:M69"/>
    <mergeCell ref="N69:O69"/>
    <mergeCell ref="H73:I73"/>
    <mergeCell ref="P69:Q69"/>
    <mergeCell ref="H70:I70"/>
    <mergeCell ref="D74:T74"/>
    <mergeCell ref="P71:Q71"/>
    <mergeCell ref="L77:M77"/>
    <mergeCell ref="D67:E67"/>
    <mergeCell ref="F67:G67"/>
    <mergeCell ref="N70:O70"/>
    <mergeCell ref="H67:I67"/>
    <mergeCell ref="L67:M67"/>
    <mergeCell ref="R66:S66"/>
    <mergeCell ref="L66:M66"/>
    <mergeCell ref="L49:M49"/>
    <mergeCell ref="R50:S50"/>
    <mergeCell ref="N49:O49"/>
    <mergeCell ref="N60:O60"/>
    <mergeCell ref="D55:E55"/>
    <mergeCell ref="F55:G55"/>
    <mergeCell ref="H55:I55"/>
    <mergeCell ref="D48:E48"/>
    <mergeCell ref="D57:E57"/>
    <mergeCell ref="J55:K55"/>
    <mergeCell ref="L55:M55"/>
    <mergeCell ref="N55:O55"/>
    <mergeCell ref="P55:Q55"/>
    <mergeCell ref="R55:S55"/>
    <mergeCell ref="D51:E51"/>
    <mergeCell ref="D53:E53"/>
    <mergeCell ref="P50:Q50"/>
    <mergeCell ref="J50:K50"/>
    <mergeCell ref="H65:I65"/>
    <mergeCell ref="H66:I66"/>
    <mergeCell ref="J66:K66"/>
    <mergeCell ref="N77:O77"/>
    <mergeCell ref="L50:M50"/>
    <mergeCell ref="J51:K51"/>
    <mergeCell ref="J540:K540"/>
    <mergeCell ref="F528:G528"/>
    <mergeCell ref="R528:S528"/>
    <mergeCell ref="L528:M528"/>
    <mergeCell ref="D480:T480"/>
    <mergeCell ref="H528:I528"/>
    <mergeCell ref="N530:O530"/>
    <mergeCell ref="D527:E527"/>
    <mergeCell ref="L536:M536"/>
    <mergeCell ref="H536:I536"/>
    <mergeCell ref="L51:M51"/>
    <mergeCell ref="F53:V53"/>
    <mergeCell ref="P77:Q77"/>
    <mergeCell ref="P88:Q88"/>
    <mergeCell ref="F72:G72"/>
    <mergeCell ref="D75:E75"/>
    <mergeCell ref="H72:I72"/>
    <mergeCell ref="J72:K72"/>
    <mergeCell ref="D98:E98"/>
    <mergeCell ref="R69:S69"/>
    <mergeCell ref="J73:K73"/>
    <mergeCell ref="L73:M73"/>
    <mergeCell ref="N73:O73"/>
    <mergeCell ref="N67:O67"/>
    <mergeCell ref="P73:Q73"/>
    <mergeCell ref="J67:K67"/>
    <mergeCell ref="F473:V473"/>
    <mergeCell ref="L307:M307"/>
    <mergeCell ref="J307:K307"/>
    <mergeCell ref="N309:O309"/>
    <mergeCell ref="L347:M347"/>
    <mergeCell ref="F65:G65"/>
    <mergeCell ref="D598:E598"/>
    <mergeCell ref="R586:S586"/>
    <mergeCell ref="L593:M593"/>
    <mergeCell ref="N593:O593"/>
    <mergeCell ref="H543:I543"/>
    <mergeCell ref="J565:K565"/>
    <mergeCell ref="D538:E538"/>
    <mergeCell ref="F543:G543"/>
    <mergeCell ref="F532:V532"/>
    <mergeCell ref="F536:G536"/>
    <mergeCell ref="J534:K534"/>
    <mergeCell ref="L540:M540"/>
    <mergeCell ref="F476:G476"/>
    <mergeCell ref="F529:G529"/>
    <mergeCell ref="J528:K528"/>
    <mergeCell ref="H530:I530"/>
    <mergeCell ref="R476:S476"/>
    <mergeCell ref="P566:Q566"/>
    <mergeCell ref="R529:S529"/>
    <mergeCell ref="R556:S556"/>
    <mergeCell ref="R550:S550"/>
    <mergeCell ref="F556:G556"/>
    <mergeCell ref="P551:Q551"/>
    <mergeCell ref="P556:Q556"/>
    <mergeCell ref="N555:O555"/>
    <mergeCell ref="J544:K544"/>
    <mergeCell ref="J566:K566"/>
    <mergeCell ref="P534:Q534"/>
    <mergeCell ref="H527:I527"/>
    <mergeCell ref="D537:T537"/>
    <mergeCell ref="D530:E530"/>
    <mergeCell ref="H544:I544"/>
    <mergeCell ref="R325:S325"/>
    <mergeCell ref="P336:Q336"/>
    <mergeCell ref="F332:G332"/>
    <mergeCell ref="L345:M345"/>
    <mergeCell ref="N345:O345"/>
    <mergeCell ref="P345:Q345"/>
    <mergeCell ref="R345:S345"/>
    <mergeCell ref="F346:G346"/>
    <mergeCell ref="H346:I346"/>
    <mergeCell ref="J346:K346"/>
    <mergeCell ref="D593:E593"/>
    <mergeCell ref="J546:K546"/>
    <mergeCell ref="N534:O534"/>
    <mergeCell ref="L535:M535"/>
    <mergeCell ref="D540:E540"/>
    <mergeCell ref="J542:K542"/>
    <mergeCell ref="R548:S548"/>
    <mergeCell ref="R545:S545"/>
    <mergeCell ref="L543:M543"/>
    <mergeCell ref="H548:I548"/>
    <mergeCell ref="P540:Q540"/>
    <mergeCell ref="H540:I540"/>
    <mergeCell ref="D535:E535"/>
    <mergeCell ref="L569:M569"/>
    <mergeCell ref="D571:E571"/>
    <mergeCell ref="F467:G467"/>
    <mergeCell ref="N476:O476"/>
    <mergeCell ref="D472:T472"/>
    <mergeCell ref="H476:I476"/>
    <mergeCell ref="R478:S478"/>
    <mergeCell ref="L464:M464"/>
    <mergeCell ref="F534:G534"/>
    <mergeCell ref="H471:I471"/>
    <mergeCell ref="F463:G463"/>
    <mergeCell ref="D464:E464"/>
    <mergeCell ref="F465:G465"/>
    <mergeCell ref="H406:I406"/>
    <mergeCell ref="R428:S428"/>
    <mergeCell ref="F430:V430"/>
    <mergeCell ref="P433:Q433"/>
    <mergeCell ref="R433:S433"/>
    <mergeCell ref="D448:E448"/>
    <mergeCell ref="D451:E451"/>
    <mergeCell ref="F451:G451"/>
    <mergeCell ref="H451:I451"/>
    <mergeCell ref="J451:K451"/>
    <mergeCell ref="D477:E477"/>
    <mergeCell ref="N475:O475"/>
    <mergeCell ref="J422:K422"/>
    <mergeCell ref="L422:M422"/>
    <mergeCell ref="N422:O422"/>
    <mergeCell ref="P422:Q422"/>
    <mergeCell ref="R422:S422"/>
    <mergeCell ref="D423:E423"/>
    <mergeCell ref="F423:G423"/>
    <mergeCell ref="H423:I423"/>
    <mergeCell ref="J423:K423"/>
    <mergeCell ref="J464:K464"/>
    <mergeCell ref="D411:V411"/>
    <mergeCell ref="D427:E427"/>
    <mergeCell ref="R427:S427"/>
    <mergeCell ref="D425:E425"/>
    <mergeCell ref="R449:S449"/>
    <mergeCell ref="L428:M428"/>
    <mergeCell ref="R259:S259"/>
    <mergeCell ref="F283:G283"/>
    <mergeCell ref="F275:G275"/>
    <mergeCell ref="H275:I275"/>
    <mergeCell ref="P205:Q205"/>
    <mergeCell ref="R231:S231"/>
    <mergeCell ref="N229:O229"/>
    <mergeCell ref="P229:Q229"/>
    <mergeCell ref="R229:S229"/>
    <mergeCell ref="R222:S222"/>
    <mergeCell ref="J259:K259"/>
    <mergeCell ref="D281:V281"/>
    <mergeCell ref="P280:Q280"/>
    <mergeCell ref="H280:I280"/>
    <mergeCell ref="F261:G261"/>
    <mergeCell ref="N262:O262"/>
    <mergeCell ref="P261:Q261"/>
    <mergeCell ref="N261:O261"/>
    <mergeCell ref="D262:E262"/>
    <mergeCell ref="J270:K270"/>
    <mergeCell ref="P232:Q232"/>
    <mergeCell ref="R232:S232"/>
    <mergeCell ref="J232:K232"/>
    <mergeCell ref="H232:I232"/>
    <mergeCell ref="F232:G232"/>
    <mergeCell ref="L238:M238"/>
    <mergeCell ref="N238:O238"/>
    <mergeCell ref="F230:G230"/>
    <mergeCell ref="H230:I230"/>
    <mergeCell ref="J230:K230"/>
    <mergeCell ref="N232:O232"/>
    <mergeCell ref="J223:K223"/>
    <mergeCell ref="F217:V217"/>
    <mergeCell ref="L215:M215"/>
    <mergeCell ref="R188:S188"/>
    <mergeCell ref="D424:T424"/>
    <mergeCell ref="F425:V425"/>
    <mergeCell ref="J427:K427"/>
    <mergeCell ref="H353:I353"/>
    <mergeCell ref="J353:K353"/>
    <mergeCell ref="L353:M353"/>
    <mergeCell ref="P353:Q353"/>
    <mergeCell ref="D354:E354"/>
    <mergeCell ref="F354:G354"/>
    <mergeCell ref="H354:I354"/>
    <mergeCell ref="J354:K354"/>
    <mergeCell ref="L354:M354"/>
    <mergeCell ref="H205:I205"/>
    <mergeCell ref="N206:O206"/>
    <mergeCell ref="R338:S338"/>
    <mergeCell ref="H348:I348"/>
    <mergeCell ref="N327:O327"/>
    <mergeCell ref="N332:O332"/>
    <mergeCell ref="H332:I332"/>
    <mergeCell ref="H283:I283"/>
    <mergeCell ref="J283:K283"/>
    <mergeCell ref="D277:E277"/>
    <mergeCell ref="F277:G277"/>
    <mergeCell ref="H277:I277"/>
    <mergeCell ref="J277:K277"/>
    <mergeCell ref="L277:M277"/>
    <mergeCell ref="N277:O277"/>
    <mergeCell ref="L257:M257"/>
    <mergeCell ref="H259:I259"/>
    <mergeCell ref="F395:G395"/>
    <mergeCell ref="H395:I395"/>
    <mergeCell ref="J395:K395"/>
    <mergeCell ref="L395:M395"/>
    <mergeCell ref="N395:O395"/>
    <mergeCell ref="F344:G344"/>
    <mergeCell ref="R343:S343"/>
    <mergeCell ref="P395:Q395"/>
    <mergeCell ref="R395:S395"/>
    <mergeCell ref="P360:Q360"/>
    <mergeCell ref="H334:I334"/>
    <mergeCell ref="J334:K334"/>
    <mergeCell ref="R344:S344"/>
    <mergeCell ref="L344:M344"/>
    <mergeCell ref="N407:O407"/>
    <mergeCell ref="H338:I338"/>
    <mergeCell ref="D355:E355"/>
    <mergeCell ref="F335:G335"/>
    <mergeCell ref="R335:S335"/>
    <mergeCell ref="L336:M336"/>
    <mergeCell ref="H330:I330"/>
    <mergeCell ref="P333:Q333"/>
    <mergeCell ref="L327:M327"/>
    <mergeCell ref="L451:M451"/>
    <mergeCell ref="J449:K449"/>
    <mergeCell ref="L449:M449"/>
    <mergeCell ref="N449:O449"/>
    <mergeCell ref="P449:Q449"/>
    <mergeCell ref="R342:S342"/>
    <mergeCell ref="L450:M450"/>
    <mergeCell ref="N450:O450"/>
    <mergeCell ref="P450:Q450"/>
    <mergeCell ref="R450:S450"/>
    <mergeCell ref="P440:Q440"/>
    <mergeCell ref="R440:S440"/>
    <mergeCell ref="N346:O346"/>
    <mergeCell ref="P346:Q346"/>
    <mergeCell ref="H344:I344"/>
    <mergeCell ref="D329:V329"/>
    <mergeCell ref="D331:V331"/>
    <mergeCell ref="H422:I422"/>
    <mergeCell ref="D418:E418"/>
    <mergeCell ref="F418:G418"/>
    <mergeCell ref="H418:I418"/>
    <mergeCell ref="J418:K418"/>
    <mergeCell ref="L418:M418"/>
    <mergeCell ref="N418:O418"/>
    <mergeCell ref="P418:Q418"/>
    <mergeCell ref="R418:S418"/>
    <mergeCell ref="D422:E422"/>
    <mergeCell ref="F422:G422"/>
    <mergeCell ref="D440:E440"/>
    <mergeCell ref="J527:K527"/>
    <mergeCell ref="J477:K477"/>
    <mergeCell ref="H492:I492"/>
    <mergeCell ref="J492:K492"/>
    <mergeCell ref="L492:M492"/>
    <mergeCell ref="N492:O492"/>
    <mergeCell ref="P492:Q492"/>
    <mergeCell ref="R492:S492"/>
    <mergeCell ref="F446:V446"/>
    <mergeCell ref="H427:I427"/>
    <mergeCell ref="D445:T445"/>
    <mergeCell ref="J336:K336"/>
    <mergeCell ref="P324:Q324"/>
    <mergeCell ref="J476:K476"/>
    <mergeCell ref="H475:I475"/>
    <mergeCell ref="H433:I433"/>
    <mergeCell ref="R527:S527"/>
    <mergeCell ref="R477:S477"/>
    <mergeCell ref="N527:O527"/>
    <mergeCell ref="F527:G527"/>
    <mergeCell ref="D332:E332"/>
    <mergeCell ref="R463:S463"/>
    <mergeCell ref="R464:S464"/>
    <mergeCell ref="P407:Q407"/>
    <mergeCell ref="D430:E430"/>
    <mergeCell ref="D327:E327"/>
    <mergeCell ref="R341:S341"/>
    <mergeCell ref="P332:Q332"/>
    <mergeCell ref="H333:I333"/>
    <mergeCell ref="P527:Q527"/>
    <mergeCell ref="P354:Q354"/>
    <mergeCell ref="R354:S354"/>
    <mergeCell ref="D531:T531"/>
    <mergeCell ref="F535:G535"/>
    <mergeCell ref="N535:O535"/>
    <mergeCell ref="D532:E532"/>
    <mergeCell ref="D478:E478"/>
    <mergeCell ref="L478:M478"/>
    <mergeCell ref="R534:S534"/>
    <mergeCell ref="J535:K535"/>
    <mergeCell ref="R535:S535"/>
    <mergeCell ref="N536:O536"/>
    <mergeCell ref="H483:I483"/>
    <mergeCell ref="J483:K483"/>
    <mergeCell ref="L483:M483"/>
    <mergeCell ref="N483:O483"/>
    <mergeCell ref="P483:Q483"/>
    <mergeCell ref="R483:S483"/>
    <mergeCell ref="D529:E529"/>
    <mergeCell ref="N528:O528"/>
    <mergeCell ref="J479:K479"/>
    <mergeCell ref="L527:M527"/>
    <mergeCell ref="F479:G479"/>
    <mergeCell ref="F481:V481"/>
    <mergeCell ref="H529:I529"/>
    <mergeCell ref="C525:V525"/>
    <mergeCell ref="H535:I535"/>
    <mergeCell ref="P529:Q529"/>
    <mergeCell ref="P536:Q536"/>
    <mergeCell ref="F489:G489"/>
    <mergeCell ref="D536:E536"/>
    <mergeCell ref="R536:S536"/>
    <mergeCell ref="R530:S530"/>
    <mergeCell ref="R479:S479"/>
    <mergeCell ref="L529:M529"/>
    <mergeCell ref="P535:Q535"/>
    <mergeCell ref="D457:E457"/>
    <mergeCell ref="F457:G457"/>
    <mergeCell ref="H457:I457"/>
    <mergeCell ref="D528:E528"/>
    <mergeCell ref="J529:K529"/>
    <mergeCell ref="N477:O477"/>
    <mergeCell ref="P530:Q530"/>
    <mergeCell ref="N529:O529"/>
    <mergeCell ref="L534:M534"/>
    <mergeCell ref="F475:G475"/>
    <mergeCell ref="R471:S471"/>
    <mergeCell ref="P471:Q471"/>
    <mergeCell ref="P478:Q478"/>
    <mergeCell ref="D475:E475"/>
    <mergeCell ref="H467:I467"/>
    <mergeCell ref="D466:E466"/>
    <mergeCell ref="L479:M479"/>
    <mergeCell ref="R475:S475"/>
    <mergeCell ref="D467:E467"/>
    <mergeCell ref="J478:K478"/>
    <mergeCell ref="P475:Q475"/>
    <mergeCell ref="L466:M466"/>
    <mergeCell ref="J475:K475"/>
    <mergeCell ref="N466:O466"/>
    <mergeCell ref="P467:Q467"/>
    <mergeCell ref="D473:E473"/>
    <mergeCell ref="P477:Q477"/>
    <mergeCell ref="D491:V491"/>
    <mergeCell ref="D492:E492"/>
    <mergeCell ref="H493:I493"/>
    <mergeCell ref="H570:I570"/>
    <mergeCell ref="F546:G546"/>
    <mergeCell ref="J547:K547"/>
    <mergeCell ref="N541:O541"/>
    <mergeCell ref="F545:G545"/>
    <mergeCell ref="J545:K545"/>
    <mergeCell ref="F542:G542"/>
    <mergeCell ref="J548:K548"/>
    <mergeCell ref="D542:E542"/>
    <mergeCell ref="J543:K543"/>
    <mergeCell ref="R541:S541"/>
    <mergeCell ref="H541:I541"/>
    <mergeCell ref="F548:G548"/>
    <mergeCell ref="R544:S544"/>
    <mergeCell ref="P547:Q547"/>
    <mergeCell ref="N547:O547"/>
    <mergeCell ref="N544:O544"/>
    <mergeCell ref="F541:G541"/>
    <mergeCell ref="L541:M541"/>
    <mergeCell ref="L547:M547"/>
    <mergeCell ref="L548:M548"/>
    <mergeCell ref="N548:O548"/>
    <mergeCell ref="N546:O546"/>
    <mergeCell ref="R543:S543"/>
    <mergeCell ref="P544:Q544"/>
    <mergeCell ref="P542:Q542"/>
    <mergeCell ref="R551:S551"/>
    <mergeCell ref="J555:K555"/>
    <mergeCell ref="L555:M555"/>
    <mergeCell ref="N542:O542"/>
    <mergeCell ref="L544:M544"/>
    <mergeCell ref="D546:E546"/>
    <mergeCell ref="L566:M566"/>
    <mergeCell ref="P571:Q571"/>
    <mergeCell ref="N540:O540"/>
    <mergeCell ref="P555:Q555"/>
    <mergeCell ref="N549:O549"/>
    <mergeCell ref="F551:G551"/>
    <mergeCell ref="N551:O551"/>
    <mergeCell ref="J551:K551"/>
    <mergeCell ref="F550:G550"/>
    <mergeCell ref="J549:K549"/>
    <mergeCell ref="D552:T552"/>
    <mergeCell ref="R555:S555"/>
    <mergeCell ref="R549:S549"/>
    <mergeCell ref="N550:O550"/>
    <mergeCell ref="D551:E551"/>
    <mergeCell ref="N556:O556"/>
    <mergeCell ref="L568:M568"/>
    <mergeCell ref="P546:Q546"/>
    <mergeCell ref="F562:V562"/>
    <mergeCell ref="P549:Q549"/>
    <mergeCell ref="H560:I560"/>
    <mergeCell ref="R540:S540"/>
    <mergeCell ref="J550:K550"/>
    <mergeCell ref="D556:E556"/>
    <mergeCell ref="H542:I542"/>
    <mergeCell ref="H545:I545"/>
    <mergeCell ref="F570:G570"/>
    <mergeCell ref="D557:E557"/>
    <mergeCell ref="D549:E549"/>
    <mergeCell ref="F559:G559"/>
    <mergeCell ref="H551:I551"/>
    <mergeCell ref="F555:G555"/>
    <mergeCell ref="R570:S570"/>
    <mergeCell ref="N575:O575"/>
    <mergeCell ref="L576:M576"/>
    <mergeCell ref="N564:O564"/>
    <mergeCell ref="P568:Q568"/>
    <mergeCell ref="J559:K559"/>
    <mergeCell ref="N570:O570"/>
    <mergeCell ref="L564:M564"/>
    <mergeCell ref="J570:K570"/>
    <mergeCell ref="N558:O558"/>
    <mergeCell ref="D550:E550"/>
    <mergeCell ref="D543:E543"/>
    <mergeCell ref="J556:K556"/>
    <mergeCell ref="N569:O569"/>
    <mergeCell ref="D562:E562"/>
    <mergeCell ref="F564:G564"/>
    <mergeCell ref="D555:E555"/>
    <mergeCell ref="L551:M551"/>
    <mergeCell ref="L559:M559"/>
    <mergeCell ref="F560:G560"/>
    <mergeCell ref="D553:E553"/>
    <mergeCell ref="H556:I556"/>
    <mergeCell ref="D547:E547"/>
    <mergeCell ref="N545:O545"/>
    <mergeCell ref="N543:O543"/>
    <mergeCell ref="F544:G544"/>
    <mergeCell ref="D544:E544"/>
    <mergeCell ref="L550:M550"/>
    <mergeCell ref="F549:G549"/>
    <mergeCell ref="H549:I549"/>
    <mergeCell ref="L556:M556"/>
    <mergeCell ref="L549:M549"/>
    <mergeCell ref="J571:K571"/>
    <mergeCell ref="L571:M571"/>
    <mergeCell ref="D566:E566"/>
    <mergeCell ref="D558:E558"/>
    <mergeCell ref="D560:E560"/>
    <mergeCell ref="D569:E569"/>
    <mergeCell ref="D567:E567"/>
    <mergeCell ref="L557:M557"/>
    <mergeCell ref="L575:M575"/>
    <mergeCell ref="H575:I575"/>
    <mergeCell ref="F558:G558"/>
    <mergeCell ref="F573:V573"/>
    <mergeCell ref="H571:I571"/>
    <mergeCell ref="P559:Q559"/>
    <mergeCell ref="N560:O560"/>
    <mergeCell ref="J576:K576"/>
    <mergeCell ref="N576:O576"/>
    <mergeCell ref="P567:Q567"/>
    <mergeCell ref="R560:S560"/>
    <mergeCell ref="H576:I576"/>
    <mergeCell ref="P575:Q575"/>
    <mergeCell ref="R568:S568"/>
    <mergeCell ref="R567:S567"/>
    <mergeCell ref="R569:S569"/>
    <mergeCell ref="R559:S559"/>
    <mergeCell ref="L558:M558"/>
    <mergeCell ref="P570:Q570"/>
    <mergeCell ref="F576:G576"/>
    <mergeCell ref="H564:I564"/>
    <mergeCell ref="J558:K558"/>
    <mergeCell ref="N559:O559"/>
    <mergeCell ref="P564:Q564"/>
    <mergeCell ref="P569:Q569"/>
    <mergeCell ref="P560:Q560"/>
    <mergeCell ref="F557:G557"/>
    <mergeCell ref="J560:K560"/>
    <mergeCell ref="N568:O568"/>
    <mergeCell ref="D561:T561"/>
    <mergeCell ref="L565:M565"/>
    <mergeCell ref="N565:O565"/>
    <mergeCell ref="D559:E559"/>
    <mergeCell ref="R566:S566"/>
    <mergeCell ref="L567:M567"/>
    <mergeCell ref="F567:G567"/>
    <mergeCell ref="F565:G565"/>
    <mergeCell ref="H565:I565"/>
    <mergeCell ref="H559:I559"/>
    <mergeCell ref="R558:S558"/>
    <mergeCell ref="P565:Q565"/>
    <mergeCell ref="R564:S564"/>
    <mergeCell ref="J569:K569"/>
    <mergeCell ref="J564:K564"/>
    <mergeCell ref="J568:K568"/>
    <mergeCell ref="F569:G569"/>
    <mergeCell ref="D565:E565"/>
    <mergeCell ref="H567:I567"/>
    <mergeCell ref="J567:K567"/>
    <mergeCell ref="D568:E568"/>
    <mergeCell ref="P557:Q557"/>
    <mergeCell ref="H557:I557"/>
    <mergeCell ref="F568:G568"/>
    <mergeCell ref="F566:G566"/>
    <mergeCell ref="R565:S565"/>
    <mergeCell ref="H558:I558"/>
    <mergeCell ref="R557:S557"/>
    <mergeCell ref="J205:K205"/>
    <mergeCell ref="F257:G257"/>
    <mergeCell ref="H257:I257"/>
    <mergeCell ref="D197:T197"/>
    <mergeCell ref="F196:G196"/>
    <mergeCell ref="F195:G195"/>
    <mergeCell ref="N214:O214"/>
    <mergeCell ref="L214:M214"/>
    <mergeCell ref="L212:M212"/>
    <mergeCell ref="P215:Q215"/>
    <mergeCell ref="H200:I200"/>
    <mergeCell ref="L206:M206"/>
    <mergeCell ref="R212:S212"/>
    <mergeCell ref="N209:O209"/>
    <mergeCell ref="D211:E211"/>
    <mergeCell ref="D434:E434"/>
    <mergeCell ref="F428:G428"/>
    <mergeCell ref="H428:I428"/>
    <mergeCell ref="J428:K428"/>
    <mergeCell ref="D428:E428"/>
    <mergeCell ref="D446:E446"/>
    <mergeCell ref="D429:T429"/>
    <mergeCell ref="D432:V432"/>
    <mergeCell ref="D433:E433"/>
    <mergeCell ref="F433:G433"/>
    <mergeCell ref="J433:K433"/>
    <mergeCell ref="L433:M433"/>
    <mergeCell ref="F434:G434"/>
    <mergeCell ref="D483:E483"/>
    <mergeCell ref="F483:G483"/>
    <mergeCell ref="F530:G530"/>
    <mergeCell ref="P132:Q132"/>
    <mergeCell ref="R132:S132"/>
    <mergeCell ref="P145:Q145"/>
    <mergeCell ref="F178:G178"/>
    <mergeCell ref="H148:I148"/>
    <mergeCell ref="F147:G147"/>
    <mergeCell ref="J146:K146"/>
    <mergeCell ref="L164:M164"/>
    <mergeCell ref="P183:Q183"/>
    <mergeCell ref="L182:M182"/>
    <mergeCell ref="J182:K182"/>
    <mergeCell ref="J148:K148"/>
    <mergeCell ref="R148:S148"/>
    <mergeCell ref="N148:O148"/>
    <mergeCell ref="P146:Q146"/>
    <mergeCell ref="N180:O180"/>
    <mergeCell ref="P148:Q148"/>
    <mergeCell ref="F179:G179"/>
    <mergeCell ref="J164:K164"/>
    <mergeCell ref="L147:M147"/>
    <mergeCell ref="P154:Q154"/>
    <mergeCell ref="R154:S154"/>
    <mergeCell ref="J147:K147"/>
    <mergeCell ref="R158:S158"/>
    <mergeCell ref="D163:V163"/>
    <mergeCell ref="H164:I164"/>
    <mergeCell ref="N181:O181"/>
    <mergeCell ref="R147:S147"/>
    <mergeCell ref="F151:V151"/>
    <mergeCell ref="D153:E153"/>
    <mergeCell ref="P137:Q137"/>
    <mergeCell ref="N137:O137"/>
    <mergeCell ref="N347:O347"/>
    <mergeCell ref="P338:Q338"/>
    <mergeCell ref="D347:E347"/>
    <mergeCell ref="F347:G347"/>
    <mergeCell ref="H347:I347"/>
    <mergeCell ref="L334:M334"/>
    <mergeCell ref="J342:K342"/>
    <mergeCell ref="F181:G181"/>
    <mergeCell ref="D166:E166"/>
    <mergeCell ref="F166:G166"/>
    <mergeCell ref="H166:I166"/>
    <mergeCell ref="J166:K166"/>
    <mergeCell ref="R283:S283"/>
    <mergeCell ref="D273:E273"/>
    <mergeCell ref="F273:G273"/>
    <mergeCell ref="H273:I273"/>
    <mergeCell ref="J273:K273"/>
    <mergeCell ref="L273:M273"/>
    <mergeCell ref="N182:O182"/>
    <mergeCell ref="R273:S273"/>
    <mergeCell ref="D271:E271"/>
    <mergeCell ref="F271:G271"/>
    <mergeCell ref="D336:E336"/>
    <mergeCell ref="L346:M346"/>
    <mergeCell ref="D346:E346"/>
    <mergeCell ref="J341:K341"/>
    <mergeCell ref="P347:Q347"/>
    <mergeCell ref="R347:S347"/>
    <mergeCell ref="J340:K340"/>
    <mergeCell ref="L342:M342"/>
    <mergeCell ref="N343:O343"/>
    <mergeCell ref="F342:G342"/>
    <mergeCell ref="D348:E348"/>
    <mergeCell ref="F348:G348"/>
    <mergeCell ref="P348:Q348"/>
    <mergeCell ref="R348:S348"/>
    <mergeCell ref="D349:S349"/>
    <mergeCell ref="D350:E350"/>
    <mergeCell ref="D351:V351"/>
    <mergeCell ref="H352:I352"/>
    <mergeCell ref="L350:M350"/>
    <mergeCell ref="J348:K348"/>
    <mergeCell ref="P357:Q357"/>
    <mergeCell ref="R357:S357"/>
    <mergeCell ref="D358:E358"/>
    <mergeCell ref="F358:G358"/>
    <mergeCell ref="H358:I358"/>
    <mergeCell ref="J358:K358"/>
    <mergeCell ref="J350:K350"/>
    <mergeCell ref="P350:Q350"/>
    <mergeCell ref="R360:S360"/>
    <mergeCell ref="D361:S361"/>
    <mergeCell ref="D362:V362"/>
    <mergeCell ref="D363:E363"/>
    <mergeCell ref="F363:G363"/>
    <mergeCell ref="H363:I363"/>
    <mergeCell ref="J363:K363"/>
    <mergeCell ref="L363:M363"/>
    <mergeCell ref="N363:O363"/>
    <mergeCell ref="P363:Q363"/>
    <mergeCell ref="R363:S363"/>
    <mergeCell ref="H359:I359"/>
    <mergeCell ref="J359:K359"/>
    <mergeCell ref="L359:M359"/>
    <mergeCell ref="N359:O359"/>
    <mergeCell ref="P359:Q359"/>
    <mergeCell ref="D364:V364"/>
    <mergeCell ref="R359:S359"/>
    <mergeCell ref="D360:E360"/>
    <mergeCell ref="F360:G360"/>
    <mergeCell ref="H360:I360"/>
    <mergeCell ref="J360:K360"/>
    <mergeCell ref="L360:M360"/>
    <mergeCell ref="N360:O360"/>
    <mergeCell ref="D365:E365"/>
    <mergeCell ref="L375:M375"/>
    <mergeCell ref="N375:O375"/>
    <mergeCell ref="P375:Q375"/>
    <mergeCell ref="R375:S375"/>
    <mergeCell ref="D376:E376"/>
    <mergeCell ref="F376:G376"/>
    <mergeCell ref="H376:I376"/>
    <mergeCell ref="J376:K376"/>
    <mergeCell ref="L376:M376"/>
    <mergeCell ref="R368:S368"/>
    <mergeCell ref="D369:E369"/>
    <mergeCell ref="D396:V396"/>
    <mergeCell ref="D397:E397"/>
    <mergeCell ref="F397:G397"/>
    <mergeCell ref="H397:I397"/>
    <mergeCell ref="J397:K397"/>
    <mergeCell ref="L397:M397"/>
    <mergeCell ref="N397:O397"/>
    <mergeCell ref="F369:G369"/>
    <mergeCell ref="H369:I369"/>
    <mergeCell ref="J369:K369"/>
    <mergeCell ref="L369:M369"/>
    <mergeCell ref="N369:O369"/>
    <mergeCell ref="P369:Q369"/>
    <mergeCell ref="R369:S369"/>
    <mergeCell ref="D370:E370"/>
    <mergeCell ref="F370:G370"/>
    <mergeCell ref="H370:I370"/>
    <mergeCell ref="J370:K370"/>
    <mergeCell ref="L370:M370"/>
    <mergeCell ref="N370:O370"/>
    <mergeCell ref="F153:G153"/>
    <mergeCell ref="H153:I153"/>
    <mergeCell ref="L148:M148"/>
    <mergeCell ref="N153:O153"/>
    <mergeCell ref="P153:Q153"/>
    <mergeCell ref="R157:S157"/>
    <mergeCell ref="R182:S182"/>
    <mergeCell ref="D148:E148"/>
    <mergeCell ref="D150:T150"/>
    <mergeCell ref="F175:V175"/>
    <mergeCell ref="L179:M179"/>
    <mergeCell ref="N155:O155"/>
    <mergeCell ref="P155:Q155"/>
    <mergeCell ref="R156:S156"/>
    <mergeCell ref="D151:E151"/>
    <mergeCell ref="L149:M149"/>
    <mergeCell ref="J275:K275"/>
    <mergeCell ref="L275:M275"/>
    <mergeCell ref="F258:G258"/>
    <mergeCell ref="H258:I258"/>
    <mergeCell ref="L260:M260"/>
    <mergeCell ref="D272:V272"/>
    <mergeCell ref="D261:E261"/>
    <mergeCell ref="P259:Q259"/>
    <mergeCell ref="J260:K260"/>
    <mergeCell ref="F225:V225"/>
    <mergeCell ref="D164:E164"/>
    <mergeCell ref="F164:G164"/>
    <mergeCell ref="P173:Q173"/>
    <mergeCell ref="D167:V167"/>
    <mergeCell ref="F264:V264"/>
    <mergeCell ref="L200:M200"/>
    <mergeCell ref="D147:E147"/>
    <mergeCell ref="J154:K154"/>
    <mergeCell ref="L154:M154"/>
    <mergeCell ref="D165:V165"/>
    <mergeCell ref="R153:S153"/>
    <mergeCell ref="D154:E154"/>
    <mergeCell ref="D179:E179"/>
    <mergeCell ref="R164:S164"/>
    <mergeCell ref="R166:S166"/>
    <mergeCell ref="D172:V172"/>
    <mergeCell ref="D173:E173"/>
    <mergeCell ref="F173:G173"/>
    <mergeCell ref="N154:O154"/>
    <mergeCell ref="H173:I173"/>
    <mergeCell ref="J173:K173"/>
    <mergeCell ref="L173:M173"/>
    <mergeCell ref="N8:O8"/>
    <mergeCell ref="P9:Q9"/>
    <mergeCell ref="N11:O11"/>
    <mergeCell ref="P11:Q11"/>
    <mergeCell ref="J9:K9"/>
    <mergeCell ref="N10:O10"/>
    <mergeCell ref="P10:Q10"/>
    <mergeCell ref="H49:I49"/>
    <mergeCell ref="P49:Q49"/>
    <mergeCell ref="H48:I48"/>
    <mergeCell ref="L48:M48"/>
    <mergeCell ref="D52:T52"/>
    <mergeCell ref="F51:G51"/>
    <mergeCell ref="F66:G66"/>
    <mergeCell ref="N48:O48"/>
    <mergeCell ref="J49:K49"/>
    <mergeCell ref="R36:S36"/>
    <mergeCell ref="D42:T42"/>
    <mergeCell ref="D45:E45"/>
    <mergeCell ref="R34:S34"/>
    <mergeCell ref="P35:Q35"/>
    <mergeCell ref="J26:K26"/>
    <mergeCell ref="L36:M36"/>
    <mergeCell ref="D28:E28"/>
    <mergeCell ref="F48:G48"/>
    <mergeCell ref="N17:O17"/>
    <mergeCell ref="H146:I146"/>
    <mergeCell ref="F135:V135"/>
    <mergeCell ref="R133:S133"/>
    <mergeCell ref="F142:V142"/>
    <mergeCell ref="D38:E38"/>
    <mergeCell ref="R45:S45"/>
    <mergeCell ref="R100:S100"/>
    <mergeCell ref="P100:Q100"/>
    <mergeCell ref="R59:S59"/>
    <mergeCell ref="D56:E56"/>
    <mergeCell ref="F62:V62"/>
    <mergeCell ref="P60:Q60"/>
    <mergeCell ref="R60:S60"/>
    <mergeCell ref="F56:G56"/>
    <mergeCell ref="H56:I56"/>
    <mergeCell ref="J56:K56"/>
    <mergeCell ref="L56:M56"/>
    <mergeCell ref="N56:O56"/>
    <mergeCell ref="P56:Q56"/>
    <mergeCell ref="R56:S56"/>
    <mergeCell ref="L132:M132"/>
    <mergeCell ref="N132:O132"/>
    <mergeCell ref="R7:S7"/>
    <mergeCell ref="L7:M7"/>
    <mergeCell ref="L8:M8"/>
    <mergeCell ref="N7:O7"/>
    <mergeCell ref="D18:T18"/>
    <mergeCell ref="N47:O47"/>
    <mergeCell ref="F34:G34"/>
    <mergeCell ref="N30:O30"/>
    <mergeCell ref="D40:E40"/>
    <mergeCell ref="F40:G40"/>
    <mergeCell ref="H40:I40"/>
    <mergeCell ref="J40:K40"/>
    <mergeCell ref="N14:O14"/>
    <mergeCell ref="D17:E17"/>
    <mergeCell ref="F17:G17"/>
    <mergeCell ref="H17:I17"/>
    <mergeCell ref="J17:K17"/>
    <mergeCell ref="R17:S17"/>
    <mergeCell ref="D34:E34"/>
    <mergeCell ref="P34:Q34"/>
    <mergeCell ref="J34:K34"/>
    <mergeCell ref="H7:I7"/>
    <mergeCell ref="L40:M40"/>
    <mergeCell ref="N40:O40"/>
    <mergeCell ref="H45:I45"/>
    <mergeCell ref="J47:K47"/>
    <mergeCell ref="R9:S9"/>
    <mergeCell ref="J12:K12"/>
    <mergeCell ref="R12:S12"/>
    <mergeCell ref="J11:K11"/>
    <mergeCell ref="N22:O22"/>
    <mergeCell ref="D36:E36"/>
    <mergeCell ref="L100:M100"/>
    <mergeCell ref="D65:E65"/>
    <mergeCell ref="D59:E59"/>
    <mergeCell ref="F59:G59"/>
    <mergeCell ref="H59:I59"/>
    <mergeCell ref="J59:K59"/>
    <mergeCell ref="L59:M59"/>
    <mergeCell ref="H98:I98"/>
    <mergeCell ref="N98:O98"/>
    <mergeCell ref="L84:M84"/>
    <mergeCell ref="P82:Q82"/>
    <mergeCell ref="D85:E85"/>
    <mergeCell ref="J83:K83"/>
    <mergeCell ref="D83:E83"/>
    <mergeCell ref="F83:G83"/>
    <mergeCell ref="H83:I83"/>
    <mergeCell ref="D70:E70"/>
    <mergeCell ref="D60:E60"/>
    <mergeCell ref="F60:G60"/>
    <mergeCell ref="H60:I60"/>
    <mergeCell ref="J60:K60"/>
    <mergeCell ref="L60:M60"/>
    <mergeCell ref="J89:K89"/>
    <mergeCell ref="J97:K97"/>
    <mergeCell ref="J98:K98"/>
    <mergeCell ref="L97:M97"/>
    <mergeCell ref="P92:Q92"/>
    <mergeCell ref="N59:O59"/>
    <mergeCell ref="P59:Q59"/>
    <mergeCell ref="J65:K65"/>
    <mergeCell ref="F77:G77"/>
    <mergeCell ref="J69:K69"/>
    <mergeCell ref="R102:S102"/>
    <mergeCell ref="R88:S88"/>
    <mergeCell ref="H100:I100"/>
    <mergeCell ref="F98:G98"/>
    <mergeCell ref="R99:S99"/>
    <mergeCell ref="L99:M99"/>
    <mergeCell ref="D101:E101"/>
    <mergeCell ref="D102:E102"/>
    <mergeCell ref="L101:M101"/>
    <mergeCell ref="F101:G101"/>
    <mergeCell ref="H101:I101"/>
    <mergeCell ref="D93:T93"/>
    <mergeCell ref="D94:E94"/>
    <mergeCell ref="F94:V94"/>
    <mergeCell ref="D100:E100"/>
    <mergeCell ref="D97:E97"/>
    <mergeCell ref="R97:S97"/>
    <mergeCell ref="D90:V90"/>
    <mergeCell ref="D91:E91"/>
    <mergeCell ref="F91:G91"/>
    <mergeCell ref="H91:I91"/>
    <mergeCell ref="J91:K91"/>
    <mergeCell ref="R91:S91"/>
    <mergeCell ref="J100:K100"/>
    <mergeCell ref="F100:G100"/>
    <mergeCell ref="R101:S101"/>
    <mergeCell ref="N102:O102"/>
    <mergeCell ref="P98:Q98"/>
    <mergeCell ref="D89:E89"/>
    <mergeCell ref="F89:G89"/>
    <mergeCell ref="H89:I89"/>
    <mergeCell ref="L89:M89"/>
    <mergeCell ref="D145:E145"/>
    <mergeCell ref="D185:E185"/>
    <mergeCell ref="F109:V109"/>
    <mergeCell ref="R179:S179"/>
    <mergeCell ref="P180:Q180"/>
    <mergeCell ref="P178:Q178"/>
    <mergeCell ref="L133:M133"/>
    <mergeCell ref="L106:M106"/>
    <mergeCell ref="R103:S103"/>
    <mergeCell ref="L138:M138"/>
    <mergeCell ref="D139:E139"/>
    <mergeCell ref="H182:I182"/>
    <mergeCell ref="D138:E138"/>
    <mergeCell ref="D116:E116"/>
    <mergeCell ref="F107:G107"/>
    <mergeCell ref="J149:K149"/>
    <mergeCell ref="D149:E149"/>
    <mergeCell ref="J184:K184"/>
    <mergeCell ref="H147:I147"/>
    <mergeCell ref="D113:E113"/>
    <mergeCell ref="N106:O106"/>
    <mergeCell ref="N103:O103"/>
    <mergeCell ref="L103:M103"/>
    <mergeCell ref="R106:S106"/>
    <mergeCell ref="F103:G103"/>
    <mergeCell ref="D105:E105"/>
    <mergeCell ref="L184:M184"/>
    <mergeCell ref="H181:I181"/>
    <mergeCell ref="R181:S181"/>
    <mergeCell ref="H183:I183"/>
    <mergeCell ref="J112:K112"/>
    <mergeCell ref="J115:K115"/>
    <mergeCell ref="D50:E50"/>
    <mergeCell ref="F50:G50"/>
    <mergeCell ref="D64:V64"/>
    <mergeCell ref="N65:O65"/>
    <mergeCell ref="P65:Q65"/>
    <mergeCell ref="D58:E58"/>
    <mergeCell ref="F58:G58"/>
    <mergeCell ref="H58:I58"/>
    <mergeCell ref="H41:I41"/>
    <mergeCell ref="J41:K41"/>
    <mergeCell ref="L41:M41"/>
    <mergeCell ref="F45:G45"/>
    <mergeCell ref="D61:T61"/>
    <mergeCell ref="H51:I51"/>
    <mergeCell ref="N66:O66"/>
    <mergeCell ref="P66:Q66"/>
    <mergeCell ref="H50:I50"/>
    <mergeCell ref="D62:E62"/>
    <mergeCell ref="D43:E43"/>
    <mergeCell ref="F43:V43"/>
    <mergeCell ref="D41:E41"/>
    <mergeCell ref="P48:Q48"/>
    <mergeCell ref="F57:G57"/>
    <mergeCell ref="H57:I57"/>
    <mergeCell ref="J57:K57"/>
    <mergeCell ref="N41:O41"/>
    <mergeCell ref="L46:M46"/>
    <mergeCell ref="R65:S65"/>
    <mergeCell ref="D66:E66"/>
    <mergeCell ref="L65:M65"/>
    <mergeCell ref="N51:O51"/>
    <mergeCell ref="R51:S51"/>
    <mergeCell ref="R10:S10"/>
    <mergeCell ref="F22:G22"/>
    <mergeCell ref="L22:M22"/>
    <mergeCell ref="J35:K35"/>
    <mergeCell ref="R35:S35"/>
    <mergeCell ref="L34:M34"/>
    <mergeCell ref="D24:E24"/>
    <mergeCell ref="F24:V24"/>
    <mergeCell ref="R22:S22"/>
    <mergeCell ref="H27:I27"/>
    <mergeCell ref="N29:O29"/>
    <mergeCell ref="P29:Q29"/>
    <mergeCell ref="D16:E16"/>
    <mergeCell ref="F16:G16"/>
    <mergeCell ref="H16:I16"/>
    <mergeCell ref="F15:G15"/>
    <mergeCell ref="H15:I15"/>
    <mergeCell ref="J15:K15"/>
    <mergeCell ref="P17:Q17"/>
    <mergeCell ref="N34:O34"/>
    <mergeCell ref="H34:I34"/>
    <mergeCell ref="H35:I35"/>
    <mergeCell ref="H30:I30"/>
    <mergeCell ref="F29:G29"/>
    <mergeCell ref="L17:M17"/>
    <mergeCell ref="L15:M15"/>
    <mergeCell ref="N15:O15"/>
    <mergeCell ref="P15:Q15"/>
    <mergeCell ref="R15:S15"/>
    <mergeCell ref="P22:Q22"/>
    <mergeCell ref="P27:Q27"/>
    <mergeCell ref="N16:O16"/>
    <mergeCell ref="J405:K405"/>
    <mergeCell ref="J345:K345"/>
    <mergeCell ref="L406:M406"/>
    <mergeCell ref="J407:K407"/>
    <mergeCell ref="D353:E353"/>
    <mergeCell ref="P340:Q340"/>
    <mergeCell ref="R340:S340"/>
    <mergeCell ref="T340:V349"/>
    <mergeCell ref="F341:G341"/>
    <mergeCell ref="D342:E342"/>
    <mergeCell ref="H343:I343"/>
    <mergeCell ref="P343:Q343"/>
    <mergeCell ref="P344:Q344"/>
    <mergeCell ref="D345:E345"/>
    <mergeCell ref="F345:G345"/>
    <mergeCell ref="H345:I345"/>
    <mergeCell ref="T352:V361"/>
    <mergeCell ref="F406:G406"/>
    <mergeCell ref="P405:Q405"/>
    <mergeCell ref="P406:Q406"/>
    <mergeCell ref="D393:V393"/>
    <mergeCell ref="D340:E340"/>
    <mergeCell ref="D341:E341"/>
    <mergeCell ref="R346:S346"/>
    <mergeCell ref="D407:E407"/>
    <mergeCell ref="H340:I340"/>
    <mergeCell ref="F352:G352"/>
    <mergeCell ref="F403:V403"/>
    <mergeCell ref="H357:I357"/>
    <mergeCell ref="J357:K357"/>
    <mergeCell ref="L357:M357"/>
    <mergeCell ref="N357:O357"/>
    <mergeCell ref="F105:G105"/>
    <mergeCell ref="H105:I105"/>
    <mergeCell ref="J105:K105"/>
    <mergeCell ref="N117:O117"/>
    <mergeCell ref="D118:E118"/>
    <mergeCell ref="D114:E114"/>
    <mergeCell ref="N139:O139"/>
    <mergeCell ref="F138:G138"/>
    <mergeCell ref="D103:E103"/>
    <mergeCell ref="R105:S105"/>
    <mergeCell ref="R112:S112"/>
    <mergeCell ref="L107:M107"/>
    <mergeCell ref="P106:Q106"/>
    <mergeCell ref="H116:I116"/>
    <mergeCell ref="F113:G113"/>
    <mergeCell ref="P107:Q107"/>
    <mergeCell ref="D104:E104"/>
    <mergeCell ref="P103:Q103"/>
    <mergeCell ref="P104:Q104"/>
    <mergeCell ref="P117:Q117"/>
    <mergeCell ref="D107:E107"/>
    <mergeCell ref="L115:M115"/>
    <mergeCell ref="J114:K114"/>
    <mergeCell ref="L114:M114"/>
    <mergeCell ref="N104:O104"/>
    <mergeCell ref="R104:S104"/>
    <mergeCell ref="H107:I107"/>
    <mergeCell ref="F117:G117"/>
    <mergeCell ref="H117:I117"/>
    <mergeCell ref="D122:E122"/>
    <mergeCell ref="F122:G122"/>
    <mergeCell ref="R118:S118"/>
    <mergeCell ref="D119:T119"/>
    <mergeCell ref="D357:E357"/>
    <mergeCell ref="F357:G357"/>
    <mergeCell ref="D352:E352"/>
    <mergeCell ref="F356:G356"/>
    <mergeCell ref="H356:I356"/>
    <mergeCell ref="T332:V336"/>
    <mergeCell ref="H335:I335"/>
    <mergeCell ref="J118:K118"/>
    <mergeCell ref="L118:M118"/>
    <mergeCell ref="R116:S116"/>
    <mergeCell ref="R138:S138"/>
    <mergeCell ref="D117:E117"/>
    <mergeCell ref="H106:I106"/>
    <mergeCell ref="J106:K106"/>
    <mergeCell ref="P335:Q335"/>
    <mergeCell ref="D337:V337"/>
    <mergeCell ref="D338:E338"/>
    <mergeCell ref="J338:K338"/>
    <mergeCell ref="N338:O338"/>
    <mergeCell ref="D339:V339"/>
    <mergeCell ref="L340:M340"/>
    <mergeCell ref="D333:E333"/>
    <mergeCell ref="R336:S336"/>
    <mergeCell ref="R146:S146"/>
    <mergeCell ref="D159:T159"/>
    <mergeCell ref="D160:E160"/>
    <mergeCell ref="D158:E158"/>
    <mergeCell ref="N147:O147"/>
    <mergeCell ref="P113:Q113"/>
    <mergeCell ref="J107:K107"/>
    <mergeCell ref="F106:G106"/>
    <mergeCell ref="L112:M112"/>
    <mergeCell ref="N112:O112"/>
    <mergeCell ref="D146:E146"/>
    <mergeCell ref="F146:G146"/>
    <mergeCell ref="C143:V143"/>
    <mergeCell ref="D134:T134"/>
    <mergeCell ref="L145:M145"/>
    <mergeCell ref="R113:S113"/>
    <mergeCell ref="R145:S145"/>
    <mergeCell ref="D133:E133"/>
    <mergeCell ref="D137:E137"/>
    <mergeCell ref="P427:Q427"/>
    <mergeCell ref="N352:O352"/>
    <mergeCell ref="P352:Q352"/>
    <mergeCell ref="R352:S352"/>
    <mergeCell ref="J406:K406"/>
    <mergeCell ref="D405:E405"/>
    <mergeCell ref="J333:K333"/>
    <mergeCell ref="F405:G405"/>
    <mergeCell ref="H350:I350"/>
    <mergeCell ref="N406:O406"/>
    <mergeCell ref="L358:M358"/>
    <mergeCell ref="N358:O358"/>
    <mergeCell ref="P358:Q358"/>
    <mergeCell ref="R358:S358"/>
    <mergeCell ref="D359:E359"/>
    <mergeCell ref="F359:G359"/>
    <mergeCell ref="L157:M157"/>
    <mergeCell ref="N157:O157"/>
    <mergeCell ref="P157:Q157"/>
    <mergeCell ref="J145:K145"/>
    <mergeCell ref="L146:M146"/>
    <mergeCell ref="D106:E106"/>
    <mergeCell ref="D109:E109"/>
    <mergeCell ref="H140:I140"/>
    <mergeCell ref="J132:K132"/>
    <mergeCell ref="N101:O101"/>
    <mergeCell ref="J101:K101"/>
    <mergeCell ref="H102:I102"/>
    <mergeCell ref="L102:M102"/>
    <mergeCell ref="H137:I137"/>
    <mergeCell ref="L137:M137"/>
    <mergeCell ref="R137:S137"/>
    <mergeCell ref="H133:I133"/>
    <mergeCell ref="J138:K138"/>
    <mergeCell ref="J140:K140"/>
    <mergeCell ref="J117:K117"/>
    <mergeCell ref="P114:Q114"/>
    <mergeCell ref="R107:S107"/>
    <mergeCell ref="N140:O140"/>
    <mergeCell ref="F140:G140"/>
    <mergeCell ref="J137:K137"/>
    <mergeCell ref="R140:S140"/>
    <mergeCell ref="F116:G116"/>
    <mergeCell ref="P112:Q112"/>
    <mergeCell ref="F118:G118"/>
    <mergeCell ref="H118:I118"/>
    <mergeCell ref="L116:M116"/>
    <mergeCell ref="H112:I112"/>
    <mergeCell ref="R139:S139"/>
    <mergeCell ref="R117:S117"/>
    <mergeCell ref="L117:M117"/>
    <mergeCell ref="J139:K139"/>
    <mergeCell ref="R115:S115"/>
    <mergeCell ref="H104:I104"/>
    <mergeCell ref="N118:O118"/>
    <mergeCell ref="P118:Q118"/>
    <mergeCell ref="F115:G115"/>
    <mergeCell ref="N100:O100"/>
    <mergeCell ref="P101:Q101"/>
    <mergeCell ref="F102:G102"/>
    <mergeCell ref="J102:K102"/>
    <mergeCell ref="P102:Q102"/>
    <mergeCell ref="D142:E142"/>
    <mergeCell ref="F137:G137"/>
    <mergeCell ref="J104:K104"/>
    <mergeCell ref="J103:K103"/>
    <mergeCell ref="F114:G114"/>
    <mergeCell ref="H114:I114"/>
    <mergeCell ref="J116:K116"/>
    <mergeCell ref="F158:G158"/>
    <mergeCell ref="H158:I158"/>
    <mergeCell ref="J158:K158"/>
    <mergeCell ref="L158:M158"/>
    <mergeCell ref="N158:O158"/>
    <mergeCell ref="P158:Q158"/>
    <mergeCell ref="D155:E155"/>
    <mergeCell ref="F155:G155"/>
    <mergeCell ref="H155:I155"/>
    <mergeCell ref="J155:K155"/>
    <mergeCell ref="L155:M155"/>
    <mergeCell ref="L105:M105"/>
    <mergeCell ref="H115:I115"/>
    <mergeCell ref="D120:E120"/>
    <mergeCell ref="N113:O113"/>
    <mergeCell ref="N105:O105"/>
    <mergeCell ref="P105:Q105"/>
    <mergeCell ref="N107:O107"/>
    <mergeCell ref="J113:K113"/>
    <mergeCell ref="L113:M113"/>
    <mergeCell ref="D108:T108"/>
    <mergeCell ref="N138:O138"/>
    <mergeCell ref="R155:S155"/>
    <mergeCell ref="F160:V160"/>
    <mergeCell ref="D156:E156"/>
    <mergeCell ref="F156:G156"/>
    <mergeCell ref="H156:I156"/>
    <mergeCell ref="J156:K156"/>
    <mergeCell ref="L156:M156"/>
    <mergeCell ref="N156:O156"/>
    <mergeCell ref="P156:Q156"/>
    <mergeCell ref="N221:O221"/>
    <mergeCell ref="D221:E221"/>
    <mergeCell ref="F221:G221"/>
    <mergeCell ref="H221:I221"/>
    <mergeCell ref="J221:K221"/>
    <mergeCell ref="L221:M221"/>
    <mergeCell ref="H157:I157"/>
    <mergeCell ref="D111:V111"/>
    <mergeCell ref="F133:G133"/>
    <mergeCell ref="N146:O146"/>
    <mergeCell ref="F112:G112"/>
    <mergeCell ref="D112:E112"/>
    <mergeCell ref="D140:E140"/>
    <mergeCell ref="F154:G154"/>
    <mergeCell ref="H154:I154"/>
    <mergeCell ref="D115:E115"/>
    <mergeCell ref="N115:O115"/>
    <mergeCell ref="N114:O114"/>
    <mergeCell ref="D278:E278"/>
    <mergeCell ref="F278:G278"/>
    <mergeCell ref="H278:I278"/>
    <mergeCell ref="J278:K278"/>
    <mergeCell ref="L278:M278"/>
    <mergeCell ref="N278:O278"/>
    <mergeCell ref="P278:Q278"/>
    <mergeCell ref="R278:S278"/>
    <mergeCell ref="H220:I220"/>
    <mergeCell ref="J220:K220"/>
    <mergeCell ref="L220:M220"/>
    <mergeCell ref="N220:O220"/>
    <mergeCell ref="P220:Q220"/>
    <mergeCell ref="R220:S220"/>
    <mergeCell ref="D220:E220"/>
    <mergeCell ref="F220:G220"/>
    <mergeCell ref="N223:O223"/>
    <mergeCell ref="P223:Q223"/>
    <mergeCell ref="R223:S223"/>
    <mergeCell ref="F120:V120"/>
    <mergeCell ref="P149:Q149"/>
    <mergeCell ref="H149:I149"/>
    <mergeCell ref="F182:G182"/>
    <mergeCell ref="D183:E183"/>
    <mergeCell ref="F149:G149"/>
    <mergeCell ref="R274:S274"/>
    <mergeCell ref="D264:E264"/>
    <mergeCell ref="D255:E255"/>
    <mergeCell ref="R261:S261"/>
    <mergeCell ref="N273:O273"/>
    <mergeCell ref="P273:Q273"/>
    <mergeCell ref="D285:E285"/>
    <mergeCell ref="F285:G285"/>
    <mergeCell ref="H285:I285"/>
    <mergeCell ref="J285:K285"/>
    <mergeCell ref="L285:M285"/>
    <mergeCell ref="N285:O285"/>
    <mergeCell ref="P285:Q285"/>
    <mergeCell ref="R285:S285"/>
    <mergeCell ref="F284:G284"/>
    <mergeCell ref="H284:I284"/>
    <mergeCell ref="J284:K284"/>
    <mergeCell ref="L284:M284"/>
    <mergeCell ref="N284:O284"/>
    <mergeCell ref="P284:Q284"/>
    <mergeCell ref="R284:S284"/>
    <mergeCell ref="R262:S262"/>
    <mergeCell ref="P267:Q267"/>
    <mergeCell ref="D275:E275"/>
    <mergeCell ref="L283:M283"/>
    <mergeCell ref="N283:O283"/>
    <mergeCell ref="P283:Q283"/>
    <mergeCell ref="D286:V286"/>
    <mergeCell ref="D287:E287"/>
    <mergeCell ref="F287:G287"/>
    <mergeCell ref="H287:I287"/>
    <mergeCell ref="J287:K287"/>
    <mergeCell ref="L287:M287"/>
    <mergeCell ref="N287:O287"/>
    <mergeCell ref="P287:Q287"/>
    <mergeCell ref="R287:S287"/>
    <mergeCell ref="D288:T288"/>
    <mergeCell ref="D289:E289"/>
    <mergeCell ref="F289:V289"/>
    <mergeCell ref="D291:V291"/>
    <mergeCell ref="D292:E292"/>
    <mergeCell ref="F292:G292"/>
    <mergeCell ref="H292:I292"/>
    <mergeCell ref="J292:K292"/>
    <mergeCell ref="L292:M292"/>
    <mergeCell ref="N292:O292"/>
    <mergeCell ref="P292:Q292"/>
    <mergeCell ref="R292:S292"/>
    <mergeCell ref="D293:V293"/>
    <mergeCell ref="D294:E294"/>
    <mergeCell ref="F294:G294"/>
    <mergeCell ref="H294:I294"/>
    <mergeCell ref="J294:K294"/>
    <mergeCell ref="L294:M294"/>
    <mergeCell ref="N294:O294"/>
    <mergeCell ref="P294:Q294"/>
    <mergeCell ref="R294:S294"/>
    <mergeCell ref="D295:V295"/>
    <mergeCell ref="D296:V296"/>
    <mergeCell ref="D297:E297"/>
    <mergeCell ref="F297:G297"/>
    <mergeCell ref="H297:I297"/>
    <mergeCell ref="J297:K297"/>
    <mergeCell ref="L297:M297"/>
    <mergeCell ref="N297:O297"/>
    <mergeCell ref="P297:Q297"/>
    <mergeCell ref="R297:S297"/>
    <mergeCell ref="D298:E298"/>
    <mergeCell ref="F298:G298"/>
    <mergeCell ref="H298:I298"/>
    <mergeCell ref="J298:K298"/>
    <mergeCell ref="L298:M298"/>
    <mergeCell ref="N298:O298"/>
    <mergeCell ref="P298:Q298"/>
    <mergeCell ref="R298:S298"/>
    <mergeCell ref="D299:E299"/>
    <mergeCell ref="F299:G299"/>
    <mergeCell ref="H299:I299"/>
    <mergeCell ref="J299:K299"/>
    <mergeCell ref="L299:M299"/>
    <mergeCell ref="N299:O299"/>
    <mergeCell ref="P299:Q299"/>
    <mergeCell ref="R299:S299"/>
    <mergeCell ref="D300:E300"/>
    <mergeCell ref="F300:G300"/>
    <mergeCell ref="H300:I300"/>
    <mergeCell ref="J300:K300"/>
    <mergeCell ref="L300:M300"/>
    <mergeCell ref="N300:O300"/>
    <mergeCell ref="P300:Q300"/>
    <mergeCell ref="R300:S300"/>
    <mergeCell ref="D301:E301"/>
    <mergeCell ref="F301:G301"/>
    <mergeCell ref="H301:I301"/>
    <mergeCell ref="J301:K301"/>
    <mergeCell ref="L301:M301"/>
    <mergeCell ref="N301:O301"/>
    <mergeCell ref="P301:Q301"/>
    <mergeCell ref="R301:S301"/>
    <mergeCell ref="F307:G307"/>
    <mergeCell ref="H307:I307"/>
    <mergeCell ref="N308:O308"/>
    <mergeCell ref="R309:S309"/>
    <mergeCell ref="R310:S310"/>
    <mergeCell ref="L312:M312"/>
    <mergeCell ref="H311:I311"/>
    <mergeCell ref="F312:G312"/>
    <mergeCell ref="R307:S307"/>
    <mergeCell ref="P307:Q307"/>
    <mergeCell ref="H308:I308"/>
    <mergeCell ref="D302:E302"/>
    <mergeCell ref="F302:G302"/>
    <mergeCell ref="H302:I302"/>
    <mergeCell ref="J302:K302"/>
    <mergeCell ref="L302:M302"/>
    <mergeCell ref="N302:O302"/>
    <mergeCell ref="P302:Q302"/>
    <mergeCell ref="R302:S302"/>
    <mergeCell ref="D303:E303"/>
    <mergeCell ref="F303:G303"/>
    <mergeCell ref="H303:I303"/>
    <mergeCell ref="J303:K303"/>
    <mergeCell ref="L303:M303"/>
    <mergeCell ref="N303:O303"/>
    <mergeCell ref="P303:Q303"/>
    <mergeCell ref="R303:S303"/>
    <mergeCell ref="D304:T304"/>
    <mergeCell ref="J308:K308"/>
    <mergeCell ref="D308:E308"/>
    <mergeCell ref="P312:Q312"/>
    <mergeCell ref="N311:O311"/>
    <mergeCell ref="R330:S330"/>
    <mergeCell ref="P330:Q330"/>
    <mergeCell ref="D323:V323"/>
    <mergeCell ref="D321:E321"/>
    <mergeCell ref="H319:I319"/>
    <mergeCell ref="J319:K319"/>
    <mergeCell ref="L319:M319"/>
    <mergeCell ref="P319:Q319"/>
    <mergeCell ref="R319:S319"/>
    <mergeCell ref="J325:K325"/>
    <mergeCell ref="N330:O330"/>
    <mergeCell ref="D330:E330"/>
    <mergeCell ref="D305:E305"/>
    <mergeCell ref="F305:V305"/>
    <mergeCell ref="D317:E317"/>
    <mergeCell ref="F317:G317"/>
    <mergeCell ref="H317:I317"/>
    <mergeCell ref="J317:K317"/>
    <mergeCell ref="L317:M317"/>
    <mergeCell ref="N317:O317"/>
    <mergeCell ref="P317:Q317"/>
    <mergeCell ref="R317:S317"/>
    <mergeCell ref="D318:E318"/>
    <mergeCell ref="F318:G318"/>
    <mergeCell ref="H318:I318"/>
    <mergeCell ref="J318:K318"/>
    <mergeCell ref="L318:M318"/>
    <mergeCell ref="N318:O318"/>
    <mergeCell ref="P318:Q318"/>
    <mergeCell ref="R318:S318"/>
    <mergeCell ref="N310:O310"/>
    <mergeCell ref="D315:E315"/>
    <mergeCell ref="F313:G313"/>
    <mergeCell ref="J312:K312"/>
    <mergeCell ref="D312:E312"/>
    <mergeCell ref="P309:Q309"/>
    <mergeCell ref="L309:M309"/>
    <mergeCell ref="D311:E311"/>
    <mergeCell ref="P310:Q310"/>
    <mergeCell ref="D310:E310"/>
    <mergeCell ref="F327:G327"/>
    <mergeCell ref="J327:K327"/>
    <mergeCell ref="R324:S324"/>
    <mergeCell ref="H324:I324"/>
    <mergeCell ref="D319:E319"/>
    <mergeCell ref="F319:G319"/>
    <mergeCell ref="N313:O313"/>
    <mergeCell ref="D313:E313"/>
    <mergeCell ref="L313:M313"/>
    <mergeCell ref="R327:S327"/>
    <mergeCell ref="P327:Q327"/>
    <mergeCell ref="N325:O325"/>
    <mergeCell ref="D309:E309"/>
    <mergeCell ref="J324:K324"/>
    <mergeCell ref="H327:I327"/>
    <mergeCell ref="R312:S312"/>
    <mergeCell ref="F309:G309"/>
    <mergeCell ref="H309:I309"/>
    <mergeCell ref="R313:S313"/>
    <mergeCell ref="D314:T314"/>
    <mergeCell ref="D328:V328"/>
    <mergeCell ref="J356:K356"/>
    <mergeCell ref="L356:M356"/>
    <mergeCell ref="N356:O356"/>
    <mergeCell ref="P356:Q356"/>
    <mergeCell ref="R356:S356"/>
    <mergeCell ref="H342:I342"/>
    <mergeCell ref="P342:Q342"/>
    <mergeCell ref="J343:K343"/>
    <mergeCell ref="F350:G350"/>
    <mergeCell ref="F353:G353"/>
    <mergeCell ref="L348:M348"/>
    <mergeCell ref="J344:K344"/>
    <mergeCell ref="N344:O344"/>
    <mergeCell ref="R350:S350"/>
    <mergeCell ref="J347:K347"/>
    <mergeCell ref="F325:G325"/>
    <mergeCell ref="L325:M325"/>
    <mergeCell ref="F355:G355"/>
    <mergeCell ref="H355:I355"/>
    <mergeCell ref="J355:K355"/>
    <mergeCell ref="L355:M355"/>
    <mergeCell ref="N355:O355"/>
    <mergeCell ref="P355:Q355"/>
    <mergeCell ref="R355:S355"/>
    <mergeCell ref="D356:E356"/>
    <mergeCell ref="L352:M352"/>
    <mergeCell ref="D344:E344"/>
    <mergeCell ref="F338:G338"/>
    <mergeCell ref="F365:G365"/>
    <mergeCell ref="H365:I365"/>
    <mergeCell ref="J365:K365"/>
    <mergeCell ref="L365:M365"/>
    <mergeCell ref="N365:O365"/>
    <mergeCell ref="P365:Q365"/>
    <mergeCell ref="R365:S365"/>
    <mergeCell ref="T365:V371"/>
    <mergeCell ref="D366:E366"/>
    <mergeCell ref="F366:G366"/>
    <mergeCell ref="H366:I366"/>
    <mergeCell ref="J366:K366"/>
    <mergeCell ref="L366:M366"/>
    <mergeCell ref="N366:O366"/>
    <mergeCell ref="P366:Q366"/>
    <mergeCell ref="R366:S366"/>
    <mergeCell ref="D367:E367"/>
    <mergeCell ref="F367:G367"/>
    <mergeCell ref="H367:I367"/>
    <mergeCell ref="J367:K367"/>
    <mergeCell ref="L367:M367"/>
    <mergeCell ref="N367:O367"/>
    <mergeCell ref="P367:Q367"/>
    <mergeCell ref="R367:S367"/>
    <mergeCell ref="D368:E368"/>
    <mergeCell ref="F368:G368"/>
    <mergeCell ref="H368:I368"/>
    <mergeCell ref="J368:K368"/>
    <mergeCell ref="L368:M368"/>
    <mergeCell ref="N368:O368"/>
    <mergeCell ref="P368:Q368"/>
    <mergeCell ref="P370:Q370"/>
    <mergeCell ref="R370:S370"/>
    <mergeCell ref="N376:O376"/>
    <mergeCell ref="P376:Q376"/>
    <mergeCell ref="R376:S376"/>
    <mergeCell ref="D394:V394"/>
    <mergeCell ref="D395:E395"/>
    <mergeCell ref="D398:V398"/>
    <mergeCell ref="D399:E399"/>
    <mergeCell ref="P397:Q397"/>
    <mergeCell ref="R397:S397"/>
    <mergeCell ref="D379:E379"/>
    <mergeCell ref="F379:G379"/>
    <mergeCell ref="H379:I379"/>
    <mergeCell ref="D371:S371"/>
    <mergeCell ref="D372:E372"/>
    <mergeCell ref="F372:G372"/>
    <mergeCell ref="H372:I372"/>
    <mergeCell ref="J372:K372"/>
    <mergeCell ref="L372:M372"/>
    <mergeCell ref="N372:O372"/>
    <mergeCell ref="P372:Q372"/>
    <mergeCell ref="R372:S372"/>
    <mergeCell ref="D373:V373"/>
    <mergeCell ref="D374:E374"/>
    <mergeCell ref="F374:G374"/>
    <mergeCell ref="H374:I374"/>
    <mergeCell ref="J374:K374"/>
    <mergeCell ref="L374:M374"/>
    <mergeCell ref="N374:O374"/>
    <mergeCell ref="P374:Q374"/>
    <mergeCell ref="R374:S374"/>
    <mergeCell ref="T374:V380"/>
    <mergeCell ref="D375:E375"/>
    <mergeCell ref="F375:G375"/>
    <mergeCell ref="H375:I375"/>
    <mergeCell ref="J375:K375"/>
    <mergeCell ref="L385:M385"/>
    <mergeCell ref="D377:E377"/>
    <mergeCell ref="F377:G377"/>
    <mergeCell ref="H377:I377"/>
    <mergeCell ref="J377:K377"/>
    <mergeCell ref="L377:M377"/>
    <mergeCell ref="N377:O377"/>
    <mergeCell ref="P377:Q377"/>
    <mergeCell ref="R377:S377"/>
    <mergeCell ref="D378:E378"/>
    <mergeCell ref="F378:G378"/>
    <mergeCell ref="H378:I378"/>
    <mergeCell ref="J378:K378"/>
    <mergeCell ref="L378:M378"/>
    <mergeCell ref="N378:O378"/>
    <mergeCell ref="P378:Q378"/>
    <mergeCell ref="R378:S378"/>
    <mergeCell ref="J379:K379"/>
    <mergeCell ref="L379:M379"/>
    <mergeCell ref="N379:O379"/>
    <mergeCell ref="P379:Q379"/>
    <mergeCell ref="R379:S379"/>
    <mergeCell ref="L399:M399"/>
    <mergeCell ref="D380:S380"/>
    <mergeCell ref="D381:E381"/>
    <mergeCell ref="F381:G381"/>
    <mergeCell ref="H381:I381"/>
    <mergeCell ref="J381:K381"/>
    <mergeCell ref="L381:M381"/>
    <mergeCell ref="N381:O381"/>
    <mergeCell ref="P381:Q381"/>
    <mergeCell ref="R381:S381"/>
    <mergeCell ref="D382:V382"/>
    <mergeCell ref="D383:E383"/>
    <mergeCell ref="F383:G383"/>
    <mergeCell ref="H383:I383"/>
    <mergeCell ref="J383:K383"/>
    <mergeCell ref="L383:M383"/>
    <mergeCell ref="N383:O383"/>
    <mergeCell ref="P383:Q383"/>
    <mergeCell ref="R383:S383"/>
    <mergeCell ref="T383:V387"/>
    <mergeCell ref="D384:E384"/>
    <mergeCell ref="F384:G384"/>
    <mergeCell ref="H384:I384"/>
    <mergeCell ref="J384:K384"/>
    <mergeCell ref="L384:M384"/>
    <mergeCell ref="N384:O384"/>
    <mergeCell ref="P384:Q384"/>
    <mergeCell ref="R384:S384"/>
    <mergeCell ref="D385:E385"/>
    <mergeCell ref="F385:G385"/>
    <mergeCell ref="H385:I385"/>
    <mergeCell ref="J385:K385"/>
    <mergeCell ref="F469:V469"/>
    <mergeCell ref="N385:O385"/>
    <mergeCell ref="P385:Q385"/>
    <mergeCell ref="R385:S385"/>
    <mergeCell ref="D386:S386"/>
    <mergeCell ref="D387:S387"/>
    <mergeCell ref="R406:S406"/>
    <mergeCell ref="D406:E406"/>
    <mergeCell ref="H405:I405"/>
    <mergeCell ref="D481:E481"/>
    <mergeCell ref="D388:V388"/>
    <mergeCell ref="D389:E389"/>
    <mergeCell ref="F389:G389"/>
    <mergeCell ref="H389:I389"/>
    <mergeCell ref="J389:K389"/>
    <mergeCell ref="L389:M389"/>
    <mergeCell ref="N389:O389"/>
    <mergeCell ref="P389:Q389"/>
    <mergeCell ref="R389:S389"/>
    <mergeCell ref="D390:T390"/>
    <mergeCell ref="D391:E391"/>
    <mergeCell ref="F391:V391"/>
    <mergeCell ref="F450:G450"/>
    <mergeCell ref="H450:I450"/>
    <mergeCell ref="J450:K450"/>
    <mergeCell ref="L405:M405"/>
    <mergeCell ref="F409:V409"/>
    <mergeCell ref="N405:O405"/>
    <mergeCell ref="R405:S405"/>
    <mergeCell ref="F399:G399"/>
    <mergeCell ref="H399:I399"/>
    <mergeCell ref="J399:K399"/>
    <mergeCell ref="F492:G492"/>
    <mergeCell ref="N399:O399"/>
    <mergeCell ref="P399:Q399"/>
    <mergeCell ref="R399:S399"/>
    <mergeCell ref="D400:V400"/>
    <mergeCell ref="D401:E401"/>
    <mergeCell ref="F477:G477"/>
    <mergeCell ref="L475:M475"/>
    <mergeCell ref="R466:S466"/>
    <mergeCell ref="L477:M477"/>
    <mergeCell ref="N478:O478"/>
    <mergeCell ref="P466:Q466"/>
    <mergeCell ref="H479:I479"/>
    <mergeCell ref="P479:Q479"/>
    <mergeCell ref="D479:E479"/>
    <mergeCell ref="J467:K467"/>
    <mergeCell ref="N427:O427"/>
    <mergeCell ref="D450:E450"/>
    <mergeCell ref="F401:G401"/>
    <mergeCell ref="H401:I401"/>
    <mergeCell ref="J401:K401"/>
    <mergeCell ref="L401:M401"/>
    <mergeCell ref="D408:T408"/>
    <mergeCell ref="N401:O401"/>
    <mergeCell ref="P401:Q401"/>
    <mergeCell ref="R401:S401"/>
    <mergeCell ref="D402:T402"/>
    <mergeCell ref="D403:E403"/>
    <mergeCell ref="F478:G478"/>
    <mergeCell ref="N479:O479"/>
    <mergeCell ref="F466:G466"/>
    <mergeCell ref="D468:T468"/>
    <mergeCell ref="D490:E490"/>
    <mergeCell ref="F490:G490"/>
    <mergeCell ref="H490:I490"/>
    <mergeCell ref="J490:K490"/>
    <mergeCell ref="L490:M490"/>
    <mergeCell ref="N490:O490"/>
    <mergeCell ref="P490:Q490"/>
    <mergeCell ref="R490:S490"/>
    <mergeCell ref="D484:E484"/>
    <mergeCell ref="F484:G484"/>
    <mergeCell ref="H484:I484"/>
    <mergeCell ref="J484:K484"/>
    <mergeCell ref="L484:M484"/>
    <mergeCell ref="N484:O484"/>
    <mergeCell ref="P484:Q484"/>
    <mergeCell ref="R484:S484"/>
    <mergeCell ref="D485:T485"/>
    <mergeCell ref="D486:E486"/>
    <mergeCell ref="F486:V486"/>
    <mergeCell ref="D488:V488"/>
    <mergeCell ref="D489:E489"/>
    <mergeCell ref="N489:O489"/>
    <mergeCell ref="P489:Q489"/>
    <mergeCell ref="R489:S489"/>
    <mergeCell ref="L489:M489"/>
    <mergeCell ref="H489:I489"/>
    <mergeCell ref="J489:K489"/>
    <mergeCell ref="F494:G494"/>
    <mergeCell ref="H494:I494"/>
    <mergeCell ref="J494:K494"/>
    <mergeCell ref="L494:M494"/>
    <mergeCell ref="N494:O494"/>
    <mergeCell ref="P494:Q494"/>
    <mergeCell ref="R494:S494"/>
    <mergeCell ref="D495:E495"/>
    <mergeCell ref="F495:G495"/>
    <mergeCell ref="H495:I495"/>
    <mergeCell ref="J495:K495"/>
    <mergeCell ref="L495:M495"/>
    <mergeCell ref="N495:O495"/>
    <mergeCell ref="P495:Q495"/>
    <mergeCell ref="R495:S495"/>
    <mergeCell ref="D493:E493"/>
    <mergeCell ref="F493:G493"/>
    <mergeCell ref="J493:K493"/>
    <mergeCell ref="L493:M493"/>
    <mergeCell ref="N493:O493"/>
    <mergeCell ref="F511:G511"/>
    <mergeCell ref="H511:I511"/>
    <mergeCell ref="J511:K511"/>
    <mergeCell ref="L511:M511"/>
    <mergeCell ref="J514:K514"/>
    <mergeCell ref="D505:E505"/>
    <mergeCell ref="F505:G505"/>
    <mergeCell ref="H505:I505"/>
    <mergeCell ref="J505:K505"/>
    <mergeCell ref="L505:M505"/>
    <mergeCell ref="D496:V496"/>
    <mergeCell ref="D497:E497"/>
    <mergeCell ref="F497:G497"/>
    <mergeCell ref="H497:I497"/>
    <mergeCell ref="J497:K497"/>
    <mergeCell ref="L497:M497"/>
    <mergeCell ref="N497:O497"/>
    <mergeCell ref="P497:Q497"/>
    <mergeCell ref="R497:S497"/>
    <mergeCell ref="D498:E498"/>
    <mergeCell ref="F498:G498"/>
    <mergeCell ref="H498:I498"/>
    <mergeCell ref="J498:K498"/>
    <mergeCell ref="L498:M498"/>
    <mergeCell ref="N498:O498"/>
    <mergeCell ref="P498:Q498"/>
    <mergeCell ref="R498:S498"/>
    <mergeCell ref="D499:V499"/>
    <mergeCell ref="D500:E500"/>
    <mergeCell ref="F500:G500"/>
    <mergeCell ref="H500:I500"/>
    <mergeCell ref="J500:K500"/>
    <mergeCell ref="D514:E514"/>
    <mergeCell ref="F514:G514"/>
    <mergeCell ref="H514:I514"/>
    <mergeCell ref="N514:O514"/>
    <mergeCell ref="P514:Q514"/>
    <mergeCell ref="R514:S514"/>
    <mergeCell ref="L512:M512"/>
    <mergeCell ref="N512:O512"/>
    <mergeCell ref="P512:Q512"/>
    <mergeCell ref="R512:S512"/>
    <mergeCell ref="D513:E513"/>
    <mergeCell ref="F513:G513"/>
    <mergeCell ref="H513:I513"/>
    <mergeCell ref="J513:K513"/>
    <mergeCell ref="L513:M513"/>
    <mergeCell ref="N513:O513"/>
    <mergeCell ref="P513:Q513"/>
    <mergeCell ref="R513:S513"/>
    <mergeCell ref="D523:T523"/>
    <mergeCell ref="D524:E524"/>
    <mergeCell ref="F524:V524"/>
    <mergeCell ref="D518:E518"/>
    <mergeCell ref="F518:V518"/>
    <mergeCell ref="F521:G521"/>
    <mergeCell ref="H521:I521"/>
    <mergeCell ref="J521:K521"/>
    <mergeCell ref="L521:M521"/>
    <mergeCell ref="N521:O521"/>
    <mergeCell ref="P521:Q521"/>
    <mergeCell ref="R521:S521"/>
    <mergeCell ref="D517:T517"/>
    <mergeCell ref="D512:E512"/>
    <mergeCell ref="F512:G512"/>
    <mergeCell ref="H512:I512"/>
    <mergeCell ref="J512:K512"/>
    <mergeCell ref="R516:S516"/>
    <mergeCell ref="D516:E516"/>
    <mergeCell ref="F516:G516"/>
    <mergeCell ref="H516:I516"/>
    <mergeCell ref="J516:K516"/>
    <mergeCell ref="L516:M516"/>
    <mergeCell ref="D522:E522"/>
    <mergeCell ref="F522:G522"/>
    <mergeCell ref="H522:I522"/>
    <mergeCell ref="J522:K522"/>
    <mergeCell ref="L522:M522"/>
    <mergeCell ref="N522:O522"/>
    <mergeCell ref="P522:Q522"/>
    <mergeCell ref="D515:E515"/>
    <mergeCell ref="F515:G515"/>
    <mergeCell ref="P515:Q515"/>
    <mergeCell ref="R515:S515"/>
    <mergeCell ref="D511:E511"/>
    <mergeCell ref="D412:E412"/>
    <mergeCell ref="F412:G412"/>
    <mergeCell ref="H412:I412"/>
    <mergeCell ref="J412:K412"/>
    <mergeCell ref="L412:M412"/>
    <mergeCell ref="N412:O412"/>
    <mergeCell ref="L514:M514"/>
    <mergeCell ref="P412:Q412"/>
    <mergeCell ref="R412:S412"/>
    <mergeCell ref="N417:O417"/>
    <mergeCell ref="P417:Q417"/>
    <mergeCell ref="R417:S417"/>
    <mergeCell ref="D502:E502"/>
    <mergeCell ref="F502:G502"/>
    <mergeCell ref="H502:I502"/>
    <mergeCell ref="J502:K502"/>
    <mergeCell ref="L502:M502"/>
    <mergeCell ref="J501:K501"/>
    <mergeCell ref="L501:M501"/>
    <mergeCell ref="N501:O501"/>
    <mergeCell ref="P501:Q501"/>
    <mergeCell ref="R501:S501"/>
    <mergeCell ref="R504:S504"/>
    <mergeCell ref="R507:S507"/>
    <mergeCell ref="D508:T508"/>
    <mergeCell ref="N502:O502"/>
    <mergeCell ref="P502:Q502"/>
    <mergeCell ref="R502:S502"/>
    <mergeCell ref="N507:O507"/>
    <mergeCell ref="P507:Q507"/>
    <mergeCell ref="D416:E416"/>
    <mergeCell ref="F416:G416"/>
    <mergeCell ref="H416:I416"/>
    <mergeCell ref="J416:K416"/>
    <mergeCell ref="L416:M416"/>
    <mergeCell ref="N416:O416"/>
    <mergeCell ref="R421:S421"/>
    <mergeCell ref="P416:Q416"/>
    <mergeCell ref="R416:S416"/>
    <mergeCell ref="D417:E417"/>
    <mergeCell ref="F417:G417"/>
    <mergeCell ref="H417:I417"/>
    <mergeCell ref="J417:K417"/>
    <mergeCell ref="L417:M417"/>
    <mergeCell ref="L423:M423"/>
    <mergeCell ref="N423:O423"/>
    <mergeCell ref="N505:O505"/>
    <mergeCell ref="P505:Q505"/>
    <mergeCell ref="R505:S505"/>
    <mergeCell ref="D506:V506"/>
    <mergeCell ref="L500:M500"/>
    <mergeCell ref="N500:O500"/>
    <mergeCell ref="P500:Q500"/>
    <mergeCell ref="R500:S500"/>
    <mergeCell ref="D501:E501"/>
    <mergeCell ref="F501:G501"/>
    <mergeCell ref="H501:I501"/>
    <mergeCell ref="P493:Q493"/>
    <mergeCell ref="R493:S493"/>
    <mergeCell ref="D494:E494"/>
    <mergeCell ref="P423:Q423"/>
    <mergeCell ref="R522:S522"/>
    <mergeCell ref="P511:Q511"/>
    <mergeCell ref="R511:S511"/>
    <mergeCell ref="D503:E503"/>
    <mergeCell ref="F503:G503"/>
    <mergeCell ref="H503:I503"/>
    <mergeCell ref="J503:K503"/>
    <mergeCell ref="L503:M503"/>
    <mergeCell ref="N503:O503"/>
    <mergeCell ref="P503:Q503"/>
    <mergeCell ref="R503:S503"/>
    <mergeCell ref="D504:E504"/>
    <mergeCell ref="F504:G504"/>
    <mergeCell ref="H504:I504"/>
    <mergeCell ref="J504:K504"/>
    <mergeCell ref="L504:M504"/>
    <mergeCell ref="N504:O504"/>
    <mergeCell ref="P504:Q504"/>
    <mergeCell ref="D509:E509"/>
    <mergeCell ref="F509:V509"/>
    <mergeCell ref="N516:O516"/>
    <mergeCell ref="P516:Q516"/>
    <mergeCell ref="D507:E507"/>
    <mergeCell ref="N511:O511"/>
    <mergeCell ref="H515:I515"/>
    <mergeCell ref="J515:K515"/>
    <mergeCell ref="L515:M515"/>
    <mergeCell ref="N515:O515"/>
    <mergeCell ref="F507:G507"/>
    <mergeCell ref="H507:I507"/>
    <mergeCell ref="J507:K507"/>
    <mergeCell ref="L507:M507"/>
    <mergeCell ref="D413:E413"/>
    <mergeCell ref="F413:G413"/>
    <mergeCell ref="H413:I413"/>
    <mergeCell ref="J413:K413"/>
    <mergeCell ref="L413:M413"/>
    <mergeCell ref="N413:O413"/>
    <mergeCell ref="P413:Q413"/>
    <mergeCell ref="R413:S413"/>
    <mergeCell ref="D414:E414"/>
    <mergeCell ref="F414:G414"/>
    <mergeCell ref="H414:I414"/>
    <mergeCell ref="J414:K414"/>
    <mergeCell ref="L414:M414"/>
    <mergeCell ref="N414:O414"/>
    <mergeCell ref="P414:Q414"/>
    <mergeCell ref="R414:S414"/>
    <mergeCell ref="D415:V415"/>
    <mergeCell ref="R423:S423"/>
    <mergeCell ref="D419:V419"/>
    <mergeCell ref="D420:E420"/>
    <mergeCell ref="F420:G420"/>
    <mergeCell ref="H420:I420"/>
    <mergeCell ref="J420:K420"/>
    <mergeCell ref="L420:M420"/>
    <mergeCell ref="N420:O420"/>
    <mergeCell ref="P420:Q420"/>
    <mergeCell ref="R420:S420"/>
    <mergeCell ref="D421:E421"/>
    <mergeCell ref="F421:G421"/>
    <mergeCell ref="H421:I421"/>
    <mergeCell ref="J421:K421"/>
    <mergeCell ref="L421:M421"/>
    <mergeCell ref="N421:O421"/>
    <mergeCell ref="P421:Q421"/>
  </mergeCells>
  <phoneticPr fontId="0" type="noConversion"/>
  <conditionalFormatting sqref="C326">
    <cfRule type="expression" dxfId="712" priority="426" stopIfTrue="1">
      <formula>COUNTIF($D$325:$S$325,"a")&gt;0</formula>
    </cfRule>
  </conditionalFormatting>
  <conditionalFormatting sqref="C349">
    <cfRule type="expression" dxfId="711" priority="438" stopIfTrue="1">
      <formula>COUNTIF($D$348:$S$348,"a")&gt;0</formula>
    </cfRule>
  </conditionalFormatting>
  <conditionalFormatting sqref="C361">
    <cfRule type="expression" dxfId="710" priority="435" stopIfTrue="1">
      <formula>COUNTIF($D$360:$S$360,"a")&gt;0</formula>
    </cfRule>
  </conditionalFormatting>
  <conditionalFormatting sqref="C371">
    <cfRule type="expression" dxfId="709" priority="433" stopIfTrue="1">
      <formula>COUNTIF($D$370:$S$370,"a")&gt;0</formula>
    </cfRule>
  </conditionalFormatting>
  <conditionalFormatting sqref="C380">
    <cfRule type="expression" dxfId="708" priority="431" stopIfTrue="1">
      <formula>COUNTIF($D$379:$S$379,"a")&gt;0</formula>
    </cfRule>
  </conditionalFormatting>
  <conditionalFormatting sqref="C386">
    <cfRule type="expression" dxfId="707" priority="430" stopIfTrue="1">
      <formula>COUNTIF($D$383:$S$383,"a")&gt;0</formula>
    </cfRule>
  </conditionalFormatting>
  <conditionalFormatting sqref="C387">
    <cfRule type="expression" dxfId="706" priority="429" stopIfTrue="1">
      <formula>COUNTIF($D$385:$S$385,"a")&gt;0</formula>
    </cfRule>
  </conditionalFormatting>
  <conditionalFormatting sqref="D267 F267 H267 J267 L267 N267 P267 R267 D270:D271 F270:F271 H270:H271 J270:J271 L270:L271 N270:N271 P270:P271 R270:R271 D292 F292 H292 J292 L292 N292 P292 R292 D294 F294 H294 J294 L294 N294 P294 R294 D297:D299 F297:F299 H297:H299 J297:J299 L297:L299 N297:N299 P297:P299 R297:R299 D592:S600">
    <cfRule type="cellIs" dxfId="705" priority="620" stopIfTrue="1" operator="equal">
      <formula>"s"</formula>
    </cfRule>
    <cfRule type="cellIs" dxfId="704" priority="619" stopIfTrue="1" operator="equal">
      <formula>"a"</formula>
    </cfRule>
  </conditionalFormatting>
  <conditionalFormatting sqref="D273:D278 F273:F278 H273:H278 J273:J278 L273:L278 N273:N278 P273:P278 R273:R278">
    <cfRule type="cellIs" dxfId="703" priority="586" stopIfTrue="1" operator="equal">
      <formula>"s"</formula>
    </cfRule>
    <cfRule type="cellIs" dxfId="702" priority="585" stopIfTrue="1" operator="equal">
      <formula>"a"</formula>
    </cfRule>
  </conditionalFormatting>
  <conditionalFormatting sqref="D280 F280 H280 J280 L280 N280 P280 R280">
    <cfRule type="cellIs" dxfId="701" priority="239" stopIfTrue="1" operator="equal">
      <formula>"s"</formula>
    </cfRule>
    <cfRule type="cellIs" dxfId="700" priority="238" stopIfTrue="1" operator="equal">
      <formula>"a"</formula>
    </cfRule>
  </conditionalFormatting>
  <conditionalFormatting sqref="D283:D285 F283:F285 H283:H285 J283:J285 L283:L285 N283:N285 P283:P285 R283:R285">
    <cfRule type="cellIs" dxfId="699" priority="571" stopIfTrue="1" operator="equal">
      <formula>"a"</formula>
    </cfRule>
    <cfRule type="cellIs" dxfId="698" priority="572" stopIfTrue="1" operator="equal">
      <formula>"s"</formula>
    </cfRule>
  </conditionalFormatting>
  <conditionalFormatting sqref="D287 F287 H287 J287 L287 N287 P287 R287">
    <cfRule type="cellIs" dxfId="697" priority="566" stopIfTrue="1" operator="equal">
      <formula>"a"</formula>
    </cfRule>
    <cfRule type="cellIs" dxfId="696" priority="567" stopIfTrue="1" operator="equal">
      <formula>"s"</formula>
    </cfRule>
  </conditionalFormatting>
  <conditionalFormatting sqref="D302:D303 F302:F303 H302:H303 J302:J303 L302:L303 N302:N303 P302:P303 R302:R303">
    <cfRule type="cellIs" dxfId="695" priority="608" stopIfTrue="1" operator="equal">
      <formula>"s"</formula>
    </cfRule>
    <cfRule type="cellIs" dxfId="694" priority="607" stopIfTrue="1" operator="equal">
      <formula>"a"</formula>
    </cfRule>
  </conditionalFormatting>
  <conditionalFormatting sqref="D442 D443:S444">
    <cfRule type="cellIs" dxfId="693" priority="170" stopIfTrue="1" operator="equal">
      <formula>"a"</formula>
    </cfRule>
    <cfRule type="cellIs" dxfId="692" priority="171" stopIfTrue="1" operator="equal">
      <formula>"s"</formula>
    </cfRule>
  </conditionalFormatting>
  <conditionalFormatting sqref="D19:E19 D24:E24 D32:E32 D38:E38 D53:E53 D109:E109 D120:E120 D130:E130 D135:E135 D142:E142 D151:E151 D175:E175 D190:E190 D198:E198 D203:E203 D217:E217 D255:E255 D264:E264 D315:E315 D409:E409 D446:E446 D460:E460 D469:E469 D473:E473 D481:E481 D532:E532 D538:E538 D553:E553 D562:E562 D573:E573 D580:E580 D590:E590 D602:E602 D610:E610 D624:E624 D636:E636">
    <cfRule type="expression" dxfId="691" priority="1234" stopIfTrue="1">
      <formula>F19=0</formula>
    </cfRule>
  </conditionalFormatting>
  <conditionalFormatting sqref="D43:E43">
    <cfRule type="expression" dxfId="690" priority="629" stopIfTrue="1">
      <formula>F43=0</formula>
    </cfRule>
  </conditionalFormatting>
  <conditionalFormatting sqref="D62:E62">
    <cfRule type="expression" dxfId="689" priority="645" stopIfTrue="1">
      <formula>F62=0</formula>
    </cfRule>
  </conditionalFormatting>
  <conditionalFormatting sqref="D75:E75">
    <cfRule type="expression" dxfId="688" priority="1174" stopIfTrue="1">
      <formula>F75=0</formula>
    </cfRule>
  </conditionalFormatting>
  <conditionalFormatting sqref="D79:E79">
    <cfRule type="expression" dxfId="687" priority="1164" stopIfTrue="1">
      <formula>F79=0</formula>
    </cfRule>
  </conditionalFormatting>
  <conditionalFormatting sqref="D94:E94">
    <cfRule type="expression" dxfId="686" priority="622" stopIfTrue="1">
      <formula>F94=0</formula>
    </cfRule>
  </conditionalFormatting>
  <conditionalFormatting sqref="D160:E160">
    <cfRule type="expression" dxfId="685" priority="300" stopIfTrue="1">
      <formula>F160=0</formula>
    </cfRule>
  </conditionalFormatting>
  <conditionalFormatting sqref="D225:E225">
    <cfRule type="expression" dxfId="684" priority="123" stopIfTrue="1">
      <formula>F225=0</formula>
    </cfRule>
  </conditionalFormatting>
  <conditionalFormatting sqref="D289:E289 D305:E305">
    <cfRule type="expression" dxfId="683" priority="616" stopIfTrue="1">
      <formula>F289=0</formula>
    </cfRule>
  </conditionalFormatting>
  <conditionalFormatting sqref="D321:E321">
    <cfRule type="expression" dxfId="682" priority="538" stopIfTrue="1">
      <formula>F321=0</formula>
    </cfRule>
  </conditionalFormatting>
  <conditionalFormatting sqref="D391:E391">
    <cfRule type="expression" dxfId="681" priority="531" stopIfTrue="1">
      <formula>F391=0</formula>
    </cfRule>
  </conditionalFormatting>
  <conditionalFormatting sqref="D403:E403">
    <cfRule type="expression" dxfId="680" priority="226" stopIfTrue="1">
      <formula>F403=0</formula>
    </cfRule>
  </conditionalFormatting>
  <conditionalFormatting sqref="D425:E425">
    <cfRule type="expression" dxfId="679" priority="412" stopIfTrue="1">
      <formula>F425=0</formula>
    </cfRule>
  </conditionalFormatting>
  <conditionalFormatting sqref="D430:E430">
    <cfRule type="expression" dxfId="678" priority="781" stopIfTrue="1">
      <formula>F430=0</formula>
    </cfRule>
  </conditionalFormatting>
  <conditionalFormatting sqref="D453:E453">
    <cfRule type="expression" dxfId="677" priority="391" stopIfTrue="1">
      <formula>F453=0</formula>
    </cfRule>
  </conditionalFormatting>
  <conditionalFormatting sqref="D486:E486 D509:E509 D518:E518 D524:E524">
    <cfRule type="expression" dxfId="676" priority="340" stopIfTrue="1">
      <formula>F486=0</formula>
    </cfRule>
  </conditionalFormatting>
  <conditionalFormatting sqref="D6:S17 D21:S22 D34:S36 D45:S51 D132:S133 D137:S140 D178:S188 D192:S193 D195:S196 D200:S201 D205:S207 D209:S215 D257:S262 D307:D313 F307:F313 H307:H313 J307:J313 L307:L313 N307:N313 P307:P313 R307:R313 D405:S407 D471:S471 D475:S479 D527:S530 D534:S536 D540:S551 D555:S560 D575:S578 D627:S634">
    <cfRule type="cellIs" dxfId="675" priority="1298" stopIfTrue="1" operator="equal">
      <formula>"s"</formula>
    </cfRule>
    <cfRule type="cellIs" dxfId="674" priority="1297" stopIfTrue="1" operator="equal">
      <formula>"a"</formula>
    </cfRule>
  </conditionalFormatting>
  <conditionalFormatting sqref="D26:S30">
    <cfRule type="cellIs" dxfId="673" priority="654" stopIfTrue="1" operator="equal">
      <formula>"s"</formula>
    </cfRule>
    <cfRule type="cellIs" dxfId="672" priority="653" stopIfTrue="1" operator="equal">
      <formula>"a"</formula>
    </cfRule>
  </conditionalFormatting>
  <conditionalFormatting sqref="D40:S41">
    <cfRule type="cellIs" dxfId="671" priority="632" stopIfTrue="1" operator="equal">
      <formula>"a"</formula>
    </cfRule>
    <cfRule type="cellIs" dxfId="670" priority="633" stopIfTrue="1" operator="equal">
      <formula>"s"</formula>
    </cfRule>
  </conditionalFormatting>
  <conditionalFormatting sqref="D55:S60">
    <cfRule type="cellIs" dxfId="669" priority="280" stopIfTrue="1" operator="equal">
      <formula>"a"</formula>
    </cfRule>
    <cfRule type="cellIs" dxfId="668" priority="281" stopIfTrue="1" operator="equal">
      <formula>"s"</formula>
    </cfRule>
  </conditionalFormatting>
  <conditionalFormatting sqref="D65:S67 D69:S73">
    <cfRule type="cellIs" dxfId="667" priority="1178" stopIfTrue="1" operator="equal">
      <formula>"s"</formula>
    </cfRule>
    <cfRule type="cellIs" dxfId="666" priority="1177" stopIfTrue="1" operator="equal">
      <formula>"a"</formula>
    </cfRule>
  </conditionalFormatting>
  <conditionalFormatting sqref="D77:S77">
    <cfRule type="cellIs" dxfId="665" priority="1168" stopIfTrue="1" operator="equal">
      <formula>"s"</formula>
    </cfRule>
    <cfRule type="cellIs" dxfId="664" priority="1167" stopIfTrue="1" operator="equal">
      <formula>"a"</formula>
    </cfRule>
  </conditionalFormatting>
  <conditionalFormatting sqref="D82:S85 D88:S89 D91:S92">
    <cfRule type="cellIs" dxfId="663" priority="625" stopIfTrue="1" operator="equal">
      <formula>"a"</formula>
    </cfRule>
    <cfRule type="cellIs" dxfId="662" priority="626" stopIfTrue="1" operator="equal">
      <formula>"s"</formula>
    </cfRule>
  </conditionalFormatting>
  <conditionalFormatting sqref="D97:S107">
    <cfRule type="cellIs" dxfId="661" priority="883" stopIfTrue="1" operator="equal">
      <formula>"s"</formula>
    </cfRule>
    <cfRule type="cellIs" dxfId="660" priority="882" stopIfTrue="1" operator="equal">
      <formula>"a"</formula>
    </cfRule>
  </conditionalFormatting>
  <conditionalFormatting sqref="D112:S118">
    <cfRule type="cellIs" dxfId="659" priority="800" stopIfTrue="1" operator="equal">
      <formula>"a"</formula>
    </cfRule>
    <cfRule type="cellIs" dxfId="658" priority="801" stopIfTrue="1" operator="equal">
      <formula>"s"</formula>
    </cfRule>
  </conditionalFormatting>
  <conditionalFormatting sqref="D122:S128">
    <cfRule type="cellIs" dxfId="657" priority="13" stopIfTrue="1" operator="equal">
      <formula>"a"</formula>
    </cfRule>
    <cfRule type="cellIs" dxfId="656" priority="14" stopIfTrue="1" operator="equal">
      <formula>"s"</formula>
    </cfRule>
  </conditionalFormatting>
  <conditionalFormatting sqref="D145:S149">
    <cfRule type="cellIs" dxfId="655" priority="69" stopIfTrue="1" operator="equal">
      <formula>"s"</formula>
    </cfRule>
    <cfRule type="cellIs" dxfId="654" priority="68" stopIfTrue="1" operator="equal">
      <formula>"a"</formula>
    </cfRule>
  </conditionalFormatting>
  <conditionalFormatting sqref="D153:S158">
    <cfRule type="cellIs" dxfId="653" priority="304" stopIfTrue="1" operator="equal">
      <formula>"s"</formula>
    </cfRule>
    <cfRule type="cellIs" dxfId="652" priority="303" stopIfTrue="1" operator="equal">
      <formula>"a"</formula>
    </cfRule>
  </conditionalFormatting>
  <conditionalFormatting sqref="D164:S164 D166:S166 D168:S168 D170:S171 D173:S173">
    <cfRule type="cellIs" dxfId="651" priority="278" stopIfTrue="1" operator="equal">
      <formula>"s"</formula>
    </cfRule>
    <cfRule type="cellIs" dxfId="650" priority="277" stopIfTrue="1" operator="equal">
      <formula>"a"</formula>
    </cfRule>
  </conditionalFormatting>
  <conditionalFormatting sqref="D220:S223">
    <cfRule type="cellIs" dxfId="649" priority="126" stopIfTrue="1" operator="equal">
      <formula>"a"</formula>
    </cfRule>
    <cfRule type="cellIs" dxfId="648" priority="127" stopIfTrue="1" operator="equal">
      <formula>"s"</formula>
    </cfRule>
  </conditionalFormatting>
  <conditionalFormatting sqref="D228:S232">
    <cfRule type="cellIs" dxfId="647" priority="250" stopIfTrue="1" operator="equal">
      <formula>"s"</formula>
    </cfRule>
    <cfRule type="cellIs" dxfId="646" priority="249" stopIfTrue="1" operator="equal">
      <formula>"a"</formula>
    </cfRule>
  </conditionalFormatting>
  <conditionalFormatting sqref="D235:S239 D241:S241 D243:S243 D253:S253">
    <cfRule type="cellIs" dxfId="645" priority="265" stopIfTrue="1" operator="equal">
      <formula>"s"</formula>
    </cfRule>
    <cfRule type="cellIs" dxfId="644" priority="264" stopIfTrue="1" operator="equal">
      <formula>"a"</formula>
    </cfRule>
  </conditionalFormatting>
  <conditionalFormatting sqref="D245:S251">
    <cfRule type="cellIs" dxfId="643" priority="3" stopIfTrue="1" operator="equal">
      <formula>"a"</formula>
    </cfRule>
    <cfRule type="cellIs" dxfId="642" priority="4" stopIfTrue="1" operator="equal">
      <formula>"s"</formula>
    </cfRule>
  </conditionalFormatting>
  <conditionalFormatting sqref="D300:S301">
    <cfRule type="cellIs" dxfId="641" priority="562" stopIfTrue="1" operator="equal">
      <formula>"s"</formula>
    </cfRule>
    <cfRule type="cellIs" dxfId="640" priority="561" stopIfTrue="1" operator="equal">
      <formula>"a"</formula>
    </cfRule>
  </conditionalFormatting>
  <conditionalFormatting sqref="D317:S319">
    <cfRule type="cellIs" dxfId="639" priority="542" stopIfTrue="1" operator="equal">
      <formula>"s"</formula>
    </cfRule>
    <cfRule type="cellIs" dxfId="638" priority="541" stopIfTrue="1" operator="equal">
      <formula>"a"</formula>
    </cfRule>
  </conditionalFormatting>
  <conditionalFormatting sqref="D324:S325 D327:S327 D332:S336">
    <cfRule type="cellIs" dxfId="637" priority="534" stopIfTrue="1" operator="equal">
      <formula>"a"</formula>
    </cfRule>
    <cfRule type="cellIs" dxfId="636" priority="535" stopIfTrue="1" operator="equal">
      <formula>"s"</formula>
    </cfRule>
  </conditionalFormatting>
  <conditionalFormatting sqref="D330:S330">
    <cfRule type="cellIs" dxfId="635" priority="521" stopIfTrue="1" operator="equal">
      <formula>"a"</formula>
    </cfRule>
    <cfRule type="cellIs" dxfId="634" priority="522" stopIfTrue="1" operator="equal">
      <formula>"s"</formula>
    </cfRule>
  </conditionalFormatting>
  <conditionalFormatting sqref="D338:S338">
    <cfRule type="cellIs" dxfId="633" priority="517" stopIfTrue="1" operator="equal">
      <formula>"s"</formula>
    </cfRule>
    <cfRule type="cellIs" dxfId="632" priority="516" stopIfTrue="1" operator="equal">
      <formula>"a"</formula>
    </cfRule>
  </conditionalFormatting>
  <conditionalFormatting sqref="D340:S348">
    <cfRule type="cellIs" dxfId="631" priority="461" stopIfTrue="1" operator="equal">
      <formula>"a"</formula>
    </cfRule>
    <cfRule type="cellIs" dxfId="630" priority="462" stopIfTrue="1" operator="equal">
      <formula>"s"</formula>
    </cfRule>
  </conditionalFormatting>
  <conditionalFormatting sqref="D350:S350">
    <cfRule type="cellIs" dxfId="629" priority="513" stopIfTrue="1" operator="equal">
      <formula>"s"</formula>
    </cfRule>
    <cfRule type="cellIs" dxfId="628" priority="512" stopIfTrue="1" operator="equal">
      <formula>"a"</formula>
    </cfRule>
  </conditionalFormatting>
  <conditionalFormatting sqref="D352:S360">
    <cfRule type="cellIs" dxfId="627" priority="457" stopIfTrue="1" operator="equal">
      <formula>"a"</formula>
    </cfRule>
    <cfRule type="cellIs" dxfId="626" priority="458" stopIfTrue="1" operator="equal">
      <formula>"s"</formula>
    </cfRule>
  </conditionalFormatting>
  <conditionalFormatting sqref="D363:S363">
    <cfRule type="cellIs" dxfId="625" priority="499" stopIfTrue="1" operator="equal">
      <formula>"a"</formula>
    </cfRule>
    <cfRule type="cellIs" dxfId="624" priority="500" stopIfTrue="1" operator="equal">
      <formula>"s"</formula>
    </cfRule>
  </conditionalFormatting>
  <conditionalFormatting sqref="D365:S370">
    <cfRule type="cellIs" dxfId="623" priority="455" stopIfTrue="1" operator="equal">
      <formula>"s"</formula>
    </cfRule>
    <cfRule type="cellIs" dxfId="622" priority="454" stopIfTrue="1" operator="equal">
      <formula>"a"</formula>
    </cfRule>
  </conditionalFormatting>
  <conditionalFormatting sqref="D372:S372">
    <cfRule type="cellIs" dxfId="621" priority="495" stopIfTrue="1" operator="equal">
      <formula>"a"</formula>
    </cfRule>
    <cfRule type="cellIs" dxfId="620" priority="496" stopIfTrue="1" operator="equal">
      <formula>"s"</formula>
    </cfRule>
  </conditionalFormatting>
  <conditionalFormatting sqref="D374:S379">
    <cfRule type="cellIs" dxfId="619" priority="452" stopIfTrue="1" operator="equal">
      <formula>"s"</formula>
    </cfRule>
    <cfRule type="cellIs" dxfId="618" priority="451" stopIfTrue="1" operator="equal">
      <formula>"a"</formula>
    </cfRule>
  </conditionalFormatting>
  <conditionalFormatting sqref="D381:S381">
    <cfRule type="cellIs" dxfId="617" priority="486" stopIfTrue="1" operator="equal">
      <formula>"a"</formula>
    </cfRule>
    <cfRule type="cellIs" dxfId="616" priority="487" stopIfTrue="1" operator="equal">
      <formula>"s"</formula>
    </cfRule>
  </conditionalFormatting>
  <conditionalFormatting sqref="D383:S385">
    <cfRule type="cellIs" dxfId="615" priority="446" stopIfTrue="1" operator="equal">
      <formula>"s"</formula>
    </cfRule>
    <cfRule type="cellIs" dxfId="614" priority="445" stopIfTrue="1" operator="equal">
      <formula>"a"</formula>
    </cfRule>
  </conditionalFormatting>
  <conditionalFormatting sqref="D389:S389">
    <cfRule type="cellIs" dxfId="613" priority="477" stopIfTrue="1" operator="equal">
      <formula>"a"</formula>
    </cfRule>
    <cfRule type="cellIs" dxfId="612" priority="478" stopIfTrue="1" operator="equal">
      <formula>"s"</formula>
    </cfRule>
  </conditionalFormatting>
  <conditionalFormatting sqref="D395:S395 D397:S397 D399:S399 D401:S401">
    <cfRule type="cellIs" dxfId="611" priority="234" stopIfTrue="1" operator="equal">
      <formula>"s"</formula>
    </cfRule>
    <cfRule type="cellIs" dxfId="610" priority="233" stopIfTrue="1" operator="equal">
      <formula>"a"</formula>
    </cfRule>
  </conditionalFormatting>
  <conditionalFormatting sqref="D412:S414 D416:S418">
    <cfRule type="cellIs" dxfId="609" priority="62" stopIfTrue="1" operator="equal">
      <formula>"s"</formula>
    </cfRule>
  </conditionalFormatting>
  <conditionalFormatting sqref="D416:S418 D412:S414">
    <cfRule type="cellIs" dxfId="608" priority="61" stopIfTrue="1" operator="equal">
      <formula>"a"</formula>
    </cfRule>
  </conditionalFormatting>
  <conditionalFormatting sqref="D418:S418">
    <cfRule type="cellIs" dxfId="607" priority="47" stopIfTrue="1" operator="equal">
      <formula>"a"</formula>
    </cfRule>
    <cfRule type="cellIs" dxfId="606" priority="48" stopIfTrue="1" operator="equal">
      <formula>"s"</formula>
    </cfRule>
  </conditionalFormatting>
  <conditionalFormatting sqref="D420:S423">
    <cfRule type="cellIs" dxfId="605" priority="54" stopIfTrue="1" operator="equal">
      <formula>"a"</formula>
    </cfRule>
    <cfRule type="cellIs" dxfId="604" priority="55" stopIfTrue="1" operator="equal">
      <formula>"s"</formula>
    </cfRule>
  </conditionalFormatting>
  <conditionalFormatting sqref="D427:S428">
    <cfRule type="cellIs" dxfId="603" priority="715" stopIfTrue="1" operator="equal">
      <formula>"a"</formula>
    </cfRule>
    <cfRule type="cellIs" dxfId="602" priority="716" stopIfTrue="1" operator="equal">
      <formula>"s"</formula>
    </cfRule>
  </conditionalFormatting>
  <conditionalFormatting sqref="D433:S435 D436">
    <cfRule type="cellIs" dxfId="601" priority="163" stopIfTrue="1" operator="equal">
      <formula>"s"</formula>
    </cfRule>
    <cfRule type="cellIs" dxfId="600" priority="162" stopIfTrue="1" operator="equal">
      <formula>"a"</formula>
    </cfRule>
  </conditionalFormatting>
  <conditionalFormatting sqref="D437:S441">
    <cfRule type="cellIs" dxfId="599" priority="137" stopIfTrue="1" operator="equal">
      <formula>"a"</formula>
    </cfRule>
    <cfRule type="cellIs" dxfId="598" priority="138" stopIfTrue="1" operator="equal">
      <formula>"s"</formula>
    </cfRule>
  </conditionalFormatting>
  <conditionalFormatting sqref="D448:S451">
    <cfRule type="cellIs" dxfId="597" priority="394" stopIfTrue="1" operator="equal">
      <formula>"a"</formula>
    </cfRule>
    <cfRule type="cellIs" dxfId="596" priority="395" stopIfTrue="1" operator="equal">
      <formula>"s"</formula>
    </cfRule>
  </conditionalFormatting>
  <conditionalFormatting sqref="D455:S458">
    <cfRule type="cellIs" dxfId="595" priority="208" stopIfTrue="1" operator="equal">
      <formula>"s"</formula>
    </cfRule>
    <cfRule type="cellIs" dxfId="594" priority="207" stopIfTrue="1" operator="equal">
      <formula>"a"</formula>
    </cfRule>
  </conditionalFormatting>
  <conditionalFormatting sqref="D463:S467">
    <cfRule type="cellIs" dxfId="593" priority="674" stopIfTrue="1" operator="equal">
      <formula>"a"</formula>
    </cfRule>
    <cfRule type="cellIs" dxfId="592" priority="675" stopIfTrue="1" operator="equal">
      <formula>"s"</formula>
    </cfRule>
  </conditionalFormatting>
  <conditionalFormatting sqref="D483:S484 D497:S498 D507:S507 D511:S516">
    <cfRule type="cellIs" dxfId="591" priority="360" stopIfTrue="1" operator="equal">
      <formula>"s"</formula>
    </cfRule>
    <cfRule type="cellIs" dxfId="590" priority="359" stopIfTrue="1" operator="equal">
      <formula>"a"</formula>
    </cfRule>
  </conditionalFormatting>
  <conditionalFormatting sqref="D489:S490">
    <cfRule type="cellIs" dxfId="589" priority="336" stopIfTrue="1" operator="equal">
      <formula>"s"</formula>
    </cfRule>
    <cfRule type="cellIs" dxfId="588" priority="335" stopIfTrue="1" operator="equal">
      <formula>"a"</formula>
    </cfRule>
  </conditionalFormatting>
  <conditionalFormatting sqref="D492:S495">
    <cfRule type="cellIs" dxfId="587" priority="333" stopIfTrue="1" operator="equal">
      <formula>"s"</formula>
    </cfRule>
    <cfRule type="cellIs" dxfId="586" priority="332" stopIfTrue="1" operator="equal">
      <formula>"a"</formula>
    </cfRule>
  </conditionalFormatting>
  <conditionalFormatting sqref="D500:S505">
    <cfRule type="cellIs" dxfId="585" priority="121" stopIfTrue="1" operator="equal">
      <formula>"s"</formula>
    </cfRule>
    <cfRule type="cellIs" dxfId="584" priority="120" stopIfTrue="1" operator="equal">
      <formula>"a"</formula>
    </cfRule>
  </conditionalFormatting>
  <conditionalFormatting sqref="D520:S522">
    <cfRule type="cellIs" dxfId="583" priority="72" stopIfTrue="1" operator="equal">
      <formula>"a"</formula>
    </cfRule>
    <cfRule type="cellIs" dxfId="582" priority="73" stopIfTrue="1" operator="equal">
      <formula>"s"</formula>
    </cfRule>
  </conditionalFormatting>
  <conditionalFormatting sqref="D564:S571">
    <cfRule type="cellIs" dxfId="581" priority="685" stopIfTrue="1" operator="equal">
      <formula>"a"</formula>
    </cfRule>
    <cfRule type="cellIs" dxfId="580" priority="686" stopIfTrue="1" operator="equal">
      <formula>"s"</formula>
    </cfRule>
  </conditionalFormatting>
  <conditionalFormatting sqref="D583:S588">
    <cfRule type="cellIs" dxfId="579" priority="1043" stopIfTrue="1" operator="equal">
      <formula>"a"</formula>
    </cfRule>
    <cfRule type="cellIs" dxfId="578" priority="1044" stopIfTrue="1" operator="equal">
      <formula>"s"</formula>
    </cfRule>
  </conditionalFormatting>
  <conditionalFormatting sqref="D604:S608">
    <cfRule type="cellIs" dxfId="577" priority="950" stopIfTrue="1" operator="equal">
      <formula>"s"</formula>
    </cfRule>
    <cfRule type="cellIs" dxfId="576" priority="949" stopIfTrue="1" operator="equal">
      <formula>"a"</formula>
    </cfRule>
  </conditionalFormatting>
  <conditionalFormatting sqref="D613:S614">
    <cfRule type="cellIs" dxfId="575" priority="34" stopIfTrue="1" operator="equal">
      <formula>"s"</formula>
    </cfRule>
    <cfRule type="cellIs" dxfId="574" priority="33" stopIfTrue="1" operator="equal">
      <formula>"a"</formula>
    </cfRule>
  </conditionalFormatting>
  <conditionalFormatting sqref="D616:S618">
    <cfRule type="cellIs" dxfId="573" priority="25" stopIfTrue="1" operator="equal">
      <formula>"s"</formula>
    </cfRule>
    <cfRule type="cellIs" dxfId="572" priority="24" stopIfTrue="1" operator="equal">
      <formula>"a"</formula>
    </cfRule>
  </conditionalFormatting>
  <conditionalFormatting sqref="D620:S622">
    <cfRule type="cellIs" dxfId="571" priority="18" stopIfTrue="1" operator="equal">
      <formula>"a"</formula>
    </cfRule>
    <cfRule type="cellIs" dxfId="570" priority="19" stopIfTrue="1" operator="equal">
      <formula>"s"</formula>
    </cfRule>
  </conditionalFormatting>
  <conditionalFormatting sqref="U18 U23 U31 U37 U52 U108 U119 U129 U134 U141 U150 U174 U189 U197 U202 U216 U254 U263 U314 U408 U445 U459 U468 U472 U480 U531 U601 U609">
    <cfRule type="cellIs" dxfId="569" priority="1236" stopIfTrue="1" operator="lessThan">
      <formula>F19</formula>
    </cfRule>
    <cfRule type="cellIs" dxfId="568" priority="1235" stopIfTrue="1" operator="greaterThan">
      <formula>V18</formula>
    </cfRule>
  </conditionalFormatting>
  <conditionalFormatting sqref="U21">
    <cfRule type="expression" dxfId="567" priority="1319" stopIfTrue="1">
      <formula>SUM($W$22:$W$22)&gt;0</formula>
    </cfRule>
  </conditionalFormatting>
  <conditionalFormatting sqref="U22">
    <cfRule type="expression" dxfId="566" priority="1320" stopIfTrue="1">
      <formula>SUM($W$22:$W$22)&gt;0</formula>
    </cfRule>
  </conditionalFormatting>
  <conditionalFormatting sqref="U27">
    <cfRule type="expression" dxfId="565" priority="642">
      <formula>W29&gt;0</formula>
    </cfRule>
  </conditionalFormatting>
  <conditionalFormatting sqref="U28">
    <cfRule type="expression" dxfId="564" priority="643">
      <formula>W29&gt;0</formula>
    </cfRule>
  </conditionalFormatting>
  <conditionalFormatting sqref="U29">
    <cfRule type="expression" dxfId="563" priority="644" stopIfTrue="1">
      <formula>SUM(W29)&gt;0</formula>
    </cfRule>
  </conditionalFormatting>
  <conditionalFormatting sqref="U42">
    <cfRule type="cellIs" dxfId="562" priority="631" stopIfTrue="1" operator="lessThan">
      <formula>F43</formula>
    </cfRule>
    <cfRule type="cellIs" dxfId="561" priority="630" stopIfTrue="1" operator="greaterThan">
      <formula>V42</formula>
    </cfRule>
  </conditionalFormatting>
  <conditionalFormatting sqref="U61">
    <cfRule type="cellIs" dxfId="560" priority="647" stopIfTrue="1" operator="lessThan">
      <formula>F62</formula>
    </cfRule>
    <cfRule type="cellIs" dxfId="559" priority="646" stopIfTrue="1" operator="greaterThan">
      <formula>V61</formula>
    </cfRule>
  </conditionalFormatting>
  <conditionalFormatting sqref="U74">
    <cfRule type="cellIs" dxfId="558" priority="1175" stopIfTrue="1" operator="greaterThan">
      <formula>V74</formula>
    </cfRule>
    <cfRule type="cellIs" dxfId="557" priority="1176" stopIfTrue="1" operator="lessThan">
      <formula>F75</formula>
    </cfRule>
  </conditionalFormatting>
  <conditionalFormatting sqref="U78">
    <cfRule type="cellIs" dxfId="556" priority="1165" stopIfTrue="1" operator="greaterThan">
      <formula>V78</formula>
    </cfRule>
    <cfRule type="cellIs" dxfId="555" priority="1166" stopIfTrue="1" operator="lessThan">
      <formula>F79</formula>
    </cfRule>
  </conditionalFormatting>
  <conditionalFormatting sqref="U93">
    <cfRule type="cellIs" dxfId="554" priority="624" stopIfTrue="1" operator="lessThan">
      <formula>F94</formula>
    </cfRule>
    <cfRule type="cellIs" dxfId="553" priority="623" stopIfTrue="1" operator="greaterThan">
      <formula>V93</formula>
    </cfRule>
  </conditionalFormatting>
  <conditionalFormatting sqref="U103">
    <cfRule type="expression" dxfId="552" priority="875" stopIfTrue="1">
      <formula>SUM(W104)&gt;0</formula>
    </cfRule>
  </conditionalFormatting>
  <conditionalFormatting sqref="U104">
    <cfRule type="expression" dxfId="551" priority="876" stopIfTrue="1">
      <formula>SUM(W104)&gt;0</formula>
    </cfRule>
  </conditionalFormatting>
  <conditionalFormatting sqref="U124">
    <cfRule type="expression" dxfId="550" priority="11">
      <formula>W125&gt;0</formula>
    </cfRule>
  </conditionalFormatting>
  <conditionalFormatting sqref="U125">
    <cfRule type="expression" dxfId="549" priority="12" stopIfTrue="1">
      <formula>SUM(W125)&gt;0</formula>
    </cfRule>
  </conditionalFormatting>
  <conditionalFormatting sqref="U159">
    <cfRule type="cellIs" dxfId="548" priority="302" stopIfTrue="1" operator="lessThan">
      <formula>F160</formula>
    </cfRule>
    <cfRule type="cellIs" dxfId="547" priority="301" stopIfTrue="1" operator="greaterThan">
      <formula>V159</formula>
    </cfRule>
  </conditionalFormatting>
  <conditionalFormatting sqref="U192">
    <cfRule type="expression" dxfId="546" priority="1315" stopIfTrue="1">
      <formula>$T$193="na"</formula>
    </cfRule>
    <cfRule type="expression" dxfId="545" priority="1316" stopIfTrue="1">
      <formula>SUM($W$193:$W$193)&gt;0</formula>
    </cfRule>
  </conditionalFormatting>
  <conditionalFormatting sqref="U193">
    <cfRule type="expression" dxfId="544" priority="1314" stopIfTrue="1">
      <formula>SUM($W$193:$W$193)&gt;0</formula>
    </cfRule>
  </conditionalFormatting>
  <conditionalFormatting sqref="U196">
    <cfRule type="expression" dxfId="543" priority="1313" stopIfTrue="1">
      <formula>#REF!=#REF!</formula>
    </cfRule>
  </conditionalFormatting>
  <conditionalFormatting sqref="U224">
    <cfRule type="cellIs" dxfId="542" priority="124" stopIfTrue="1" operator="greaterThan">
      <formula>V224</formula>
    </cfRule>
    <cfRule type="cellIs" dxfId="541" priority="125" stopIfTrue="1" operator="lessThan">
      <formula>F225</formula>
    </cfRule>
  </conditionalFormatting>
  <conditionalFormatting sqref="U273">
    <cfRule type="expression" dxfId="540" priority="553" stopIfTrue="1">
      <formula>SUM(W274:W275)&gt;0</formula>
    </cfRule>
  </conditionalFormatting>
  <conditionalFormatting sqref="U274:U275">
    <cfRule type="expression" dxfId="539" priority="551" stopIfTrue="1">
      <formula>W274&gt;0</formula>
    </cfRule>
  </conditionalFormatting>
  <conditionalFormatting sqref="U276">
    <cfRule type="expression" dxfId="538" priority="547" stopIfTrue="1">
      <formula>SUM(W277:W278)&gt;0</formula>
    </cfRule>
  </conditionalFormatting>
  <conditionalFormatting sqref="U277:U278">
    <cfRule type="expression" dxfId="537" priority="545" stopIfTrue="1">
      <formula>W277&gt;0</formula>
    </cfRule>
  </conditionalFormatting>
  <conditionalFormatting sqref="U288 U304">
    <cfRule type="cellIs" dxfId="536" priority="617" stopIfTrue="1" operator="greaterThan">
      <formula>V288</formula>
    </cfRule>
    <cfRule type="cellIs" dxfId="535" priority="618" stopIfTrue="1" operator="lessThan">
      <formula>F289</formula>
    </cfRule>
  </conditionalFormatting>
  <conditionalFormatting sqref="U300">
    <cfRule type="expression" dxfId="534" priority="563" stopIfTrue="1">
      <formula>SUM($W$301:$W$301)&gt;0</formula>
    </cfRule>
  </conditionalFormatting>
  <conditionalFormatting sqref="U301">
    <cfRule type="expression" dxfId="533" priority="564" stopIfTrue="1">
      <formula>SUM($W$301:$W$301)&gt;0</formula>
    </cfRule>
  </conditionalFormatting>
  <conditionalFormatting sqref="U320">
    <cfRule type="cellIs" dxfId="532" priority="540" stopIfTrue="1" operator="lessThan">
      <formula>F321</formula>
    </cfRule>
    <cfRule type="cellIs" dxfId="531" priority="539" stopIfTrue="1" operator="greaterThan">
      <formula>V320</formula>
    </cfRule>
  </conditionalFormatting>
  <conditionalFormatting sqref="U390">
    <cfRule type="cellIs" dxfId="530" priority="533" stopIfTrue="1" operator="lessThan">
      <formula>F391</formula>
    </cfRule>
    <cfRule type="cellIs" dxfId="529" priority="532" stopIfTrue="1" operator="greaterThan">
      <formula>V390</formula>
    </cfRule>
  </conditionalFormatting>
  <conditionalFormatting sqref="U395">
    <cfRule type="expression" dxfId="528" priority="231" stopIfTrue="1">
      <formula>SUM($W$397)&gt;0</formula>
    </cfRule>
  </conditionalFormatting>
  <conditionalFormatting sqref="U397">
    <cfRule type="expression" dxfId="527" priority="230" stopIfTrue="1">
      <formula>SUM($W$397)&gt;0</formula>
    </cfRule>
  </conditionalFormatting>
  <conditionalFormatting sqref="U401">
    <cfRule type="expression" dxfId="526" priority="229" stopIfTrue="1">
      <formula>#REF!=#REF!</formula>
    </cfRule>
  </conditionalFormatting>
  <conditionalFormatting sqref="U402">
    <cfRule type="cellIs" dxfId="525" priority="227" stopIfTrue="1" operator="greaterThan">
      <formula>V402</formula>
    </cfRule>
    <cfRule type="cellIs" dxfId="524" priority="228" stopIfTrue="1" operator="lessThan">
      <formula>F403</formula>
    </cfRule>
  </conditionalFormatting>
  <conditionalFormatting sqref="U412 U421 U423">
    <cfRule type="expression" dxfId="523" priority="56" stopIfTrue="1">
      <formula>$W$419&gt;0</formula>
    </cfRule>
  </conditionalFormatting>
  <conditionalFormatting sqref="U412:U414 U416 U420">
    <cfRule type="expression" dxfId="522" priority="57" stopIfTrue="1">
      <formula>$W$419&gt;0</formula>
    </cfRule>
  </conditionalFormatting>
  <conditionalFormatting sqref="U417:U418">
    <cfRule type="expression" dxfId="521" priority="50" stopIfTrue="1">
      <formula>$W$419&gt;0</formula>
    </cfRule>
  </conditionalFormatting>
  <conditionalFormatting sqref="U418">
    <cfRule type="expression" dxfId="520" priority="46" stopIfTrue="1">
      <formula>$W$419&gt;0</formula>
    </cfRule>
  </conditionalFormatting>
  <conditionalFormatting sqref="U422">
    <cfRule type="expression" dxfId="519" priority="52" stopIfTrue="1">
      <formula>$W$419&gt;0</formula>
    </cfRule>
  </conditionalFormatting>
  <conditionalFormatting sqref="U424">
    <cfRule type="cellIs" dxfId="518" priority="414" stopIfTrue="1" operator="lessThan">
      <formula>F425</formula>
    </cfRule>
    <cfRule type="cellIs" dxfId="517" priority="413" stopIfTrue="1" operator="greaterThan">
      <formula>V424</formula>
    </cfRule>
  </conditionalFormatting>
  <conditionalFormatting sqref="U429">
    <cfRule type="cellIs" dxfId="516" priority="782" stopIfTrue="1" operator="greaterThan">
      <formula>V429</formula>
    </cfRule>
    <cfRule type="cellIs" dxfId="515" priority="783" stopIfTrue="1" operator="lessThan">
      <formula>F430</formula>
    </cfRule>
  </conditionalFormatting>
  <conditionalFormatting sqref="U433:U434 U443:U444">
    <cfRule type="expression" dxfId="514" priority="174" stopIfTrue="1">
      <formula>SUM(#REF!)&gt;0</formula>
    </cfRule>
  </conditionalFormatting>
  <conditionalFormatting sqref="U435">
    <cfRule type="expression" dxfId="513" priority="166" stopIfTrue="1">
      <formula>SUM(#REF!)&gt;0</formula>
    </cfRule>
  </conditionalFormatting>
  <conditionalFormatting sqref="U437:U441">
    <cfRule type="expression" dxfId="512" priority="141" stopIfTrue="1">
      <formula>SUM(#REF!)&gt;0</formula>
    </cfRule>
  </conditionalFormatting>
  <conditionalFormatting sqref="U452">
    <cfRule type="cellIs" dxfId="511" priority="392" stopIfTrue="1" operator="greaterThan">
      <formula>V452</formula>
    </cfRule>
    <cfRule type="cellIs" dxfId="510" priority="393" stopIfTrue="1" operator="lessThan">
      <formula>F453</formula>
    </cfRule>
  </conditionalFormatting>
  <conditionalFormatting sqref="U463">
    <cfRule type="expression" dxfId="509" priority="679" stopIfTrue="1">
      <formula>SUM(W464:W467)&gt;0</formula>
    </cfRule>
  </conditionalFormatting>
  <conditionalFormatting sqref="U464:U467">
    <cfRule type="expression" dxfId="508" priority="661" stopIfTrue="1">
      <formula>W464&gt;0</formula>
    </cfRule>
  </conditionalFormatting>
  <conditionalFormatting sqref="U485 U508 U517">
    <cfRule type="cellIs" dxfId="507" priority="342" stopIfTrue="1" operator="lessThan">
      <formula>F486</formula>
    </cfRule>
    <cfRule type="cellIs" dxfId="506" priority="341" stopIfTrue="1" operator="greaterThan">
      <formula>V485</formula>
    </cfRule>
  </conditionalFormatting>
  <conditionalFormatting sqref="U489">
    <cfRule type="expression" dxfId="505" priority="346" stopIfTrue="1">
      <formula>W507&gt;0</formula>
    </cfRule>
  </conditionalFormatting>
  <conditionalFormatting sqref="U490">
    <cfRule type="expression" dxfId="504" priority="317" stopIfTrue="1">
      <formula>W507&gt;0</formula>
    </cfRule>
  </conditionalFormatting>
  <conditionalFormatting sqref="U492">
    <cfRule type="expression" dxfId="503" priority="316" stopIfTrue="1">
      <formula>W507&gt;0</formula>
    </cfRule>
  </conditionalFormatting>
  <conditionalFormatting sqref="U493">
    <cfRule type="expression" dxfId="502" priority="315" stopIfTrue="1">
      <formula>W507&gt;0</formula>
    </cfRule>
  </conditionalFormatting>
  <conditionalFormatting sqref="U494">
    <cfRule type="expression" dxfId="501" priority="314" stopIfTrue="1">
      <formula>W507&gt;0</formula>
    </cfRule>
  </conditionalFormatting>
  <conditionalFormatting sqref="U495">
    <cfRule type="expression" dxfId="500" priority="313" stopIfTrue="1">
      <formula>W507&gt;0</formula>
    </cfRule>
  </conditionalFormatting>
  <conditionalFormatting sqref="U497">
    <cfRule type="expression" dxfId="499" priority="312" stopIfTrue="1">
      <formula>W507&gt;0</formula>
    </cfRule>
  </conditionalFormatting>
  <conditionalFormatting sqref="U498">
    <cfRule type="expression" dxfId="498" priority="311" stopIfTrue="1">
      <formula>W507&gt;0</formula>
    </cfRule>
  </conditionalFormatting>
  <conditionalFormatting sqref="U500">
    <cfRule type="expression" dxfId="497" priority="310" stopIfTrue="1">
      <formula>W507&gt;0</formula>
    </cfRule>
  </conditionalFormatting>
  <conditionalFormatting sqref="U501">
    <cfRule type="expression" dxfId="496" priority="6" stopIfTrue="1">
      <formula>$W$504&gt;0</formula>
    </cfRule>
  </conditionalFormatting>
  <conditionalFormatting sqref="U502">
    <cfRule type="expression" dxfId="495" priority="307" stopIfTrue="1">
      <formula>W503&gt;0</formula>
    </cfRule>
    <cfRule type="expression" dxfId="494" priority="320" stopIfTrue="1">
      <formula>W507&gt;0</formula>
    </cfRule>
  </conditionalFormatting>
  <conditionalFormatting sqref="U503">
    <cfRule type="expression" dxfId="493" priority="319" stopIfTrue="1">
      <formula>W507&gt;0</formula>
    </cfRule>
    <cfRule type="expression" dxfId="492" priority="306" stopIfTrue="1">
      <formula>W503&gt;0</formula>
    </cfRule>
  </conditionalFormatting>
  <conditionalFormatting sqref="U504">
    <cfRule type="expression" dxfId="491" priority="308" stopIfTrue="1">
      <formula>W507&gt;0</formula>
    </cfRule>
  </conditionalFormatting>
  <conditionalFormatting sqref="U505">
    <cfRule type="expression" dxfId="490" priority="5" stopIfTrue="1">
      <formula>$W$504&gt;0</formula>
    </cfRule>
  </conditionalFormatting>
  <conditionalFormatting sqref="U507">
    <cfRule type="expression" dxfId="489" priority="318" stopIfTrue="1">
      <formula>W507&gt;0</formula>
    </cfRule>
  </conditionalFormatting>
  <conditionalFormatting sqref="U513">
    <cfRule type="expression" dxfId="488" priority="376" stopIfTrue="1">
      <formula>SUM(W516:W516)&gt;0</formula>
    </cfRule>
  </conditionalFormatting>
  <conditionalFormatting sqref="U514">
    <cfRule type="expression" dxfId="487" priority="377" stopIfTrue="1">
      <formula>SUM(W516:W516)&gt;0</formula>
    </cfRule>
  </conditionalFormatting>
  <conditionalFormatting sqref="U515">
    <cfRule type="expression" dxfId="486" priority="378" stopIfTrue="1">
      <formula>SUM(W516:W516)&gt;0</formula>
    </cfRule>
  </conditionalFormatting>
  <conditionalFormatting sqref="U516">
    <cfRule type="expression" dxfId="485" priority="345" stopIfTrue="1">
      <formula>W516&gt;0</formula>
    </cfRule>
  </conditionalFormatting>
  <conditionalFormatting sqref="U520">
    <cfRule type="expression" dxfId="484" priority="86" stopIfTrue="1">
      <formula>SUM(W521:W521)&gt;0</formula>
    </cfRule>
  </conditionalFormatting>
  <conditionalFormatting sqref="U521">
    <cfRule type="expression" dxfId="483" priority="1407" stopIfTrue="1">
      <formula>SUM(W521:W521)&gt;0</formula>
    </cfRule>
  </conditionalFormatting>
  <conditionalFormatting sqref="U522">
    <cfRule type="expression" dxfId="482" priority="70" stopIfTrue="1">
      <formula>SUM(W523:W523)&gt;0</formula>
    </cfRule>
  </conditionalFormatting>
  <conditionalFormatting sqref="U523">
    <cfRule type="cellIs" dxfId="481" priority="344" stopIfTrue="1" operator="lessThan">
      <formula>F524</formula>
    </cfRule>
    <cfRule type="cellIs" dxfId="480" priority="343" stopIfTrue="1" operator="greaterThan">
      <formula>V523</formula>
    </cfRule>
  </conditionalFormatting>
  <conditionalFormatting sqref="U537 U552 U561 U572 U579 U589 U623 U635">
    <cfRule type="cellIs" dxfId="479" priority="1238" stopIfTrue="1" operator="lessThan">
      <formula>F538</formula>
    </cfRule>
    <cfRule type="cellIs" dxfId="478" priority="1237" stopIfTrue="1" operator="greaterThan">
      <formula>V537</formula>
    </cfRule>
  </conditionalFormatting>
  <conditionalFormatting sqref="U550">
    <cfRule type="expression" dxfId="477" priority="1303" stopIfTrue="1">
      <formula>SUM($W$551:$W$551)&gt;0</formula>
    </cfRule>
  </conditionalFormatting>
  <conditionalFormatting sqref="U551">
    <cfRule type="expression" dxfId="476" priority="1304" stopIfTrue="1">
      <formula>SUM($W$551:$W$551)&gt;0</formula>
    </cfRule>
  </conditionalFormatting>
  <conditionalFormatting sqref="U564">
    <cfRule type="expression" dxfId="475" priority="697" stopIfTrue="1">
      <formula>SUM($W$146:$W$146)&gt;0</formula>
    </cfRule>
  </conditionalFormatting>
  <conditionalFormatting sqref="U565">
    <cfRule type="expression" dxfId="474" priority="695" stopIfTrue="1">
      <formula>SUM(#REF!)&gt;0</formula>
    </cfRule>
  </conditionalFormatting>
  <conditionalFormatting sqref="U566">
    <cfRule type="expression" dxfId="473" priority="696" stopIfTrue="1">
      <formula>SUM(#REF!)&gt;0</formula>
    </cfRule>
  </conditionalFormatting>
  <conditionalFormatting sqref="U567">
    <cfRule type="expression" dxfId="472" priority="687" stopIfTrue="1">
      <formula>SUM($W$146:$W$146)&gt;0</formula>
    </cfRule>
  </conditionalFormatting>
  <conditionalFormatting sqref="U597">
    <cfRule type="expression" dxfId="471" priority="984">
      <formula>SUM(W599)&gt;0</formula>
    </cfRule>
  </conditionalFormatting>
  <conditionalFormatting sqref="U598">
    <cfRule type="expression" dxfId="470" priority="985">
      <formula>SUM(W599)&gt;0</formula>
    </cfRule>
  </conditionalFormatting>
  <conditionalFormatting sqref="U599">
    <cfRule type="expression" dxfId="469" priority="992" stopIfTrue="1">
      <formula>SUM(W599)&gt;0</formula>
    </cfRule>
  </conditionalFormatting>
  <conditionalFormatting sqref="X21">
    <cfRule type="expression" dxfId="468" priority="1186" stopIfTrue="1">
      <formula>W21=0</formula>
    </cfRule>
    <cfRule type="expression" dxfId="467" priority="1185" stopIfTrue="1">
      <formula>SUM($W$22)&gt;0</formula>
    </cfRule>
  </conditionalFormatting>
  <conditionalFormatting sqref="X22">
    <cfRule type="expression" dxfId="466" priority="1188" stopIfTrue="1">
      <formula>W22=0</formula>
    </cfRule>
    <cfRule type="expression" dxfId="465" priority="1187" stopIfTrue="1">
      <formula>SUM($W$21)&gt;0</formula>
    </cfRule>
  </conditionalFormatting>
  <conditionalFormatting sqref="X26:X28">
    <cfRule type="expression" dxfId="464" priority="639" stopIfTrue="1">
      <formula>W26=0</formula>
    </cfRule>
  </conditionalFormatting>
  <conditionalFormatting sqref="X27:X28">
    <cfRule type="expression" dxfId="463" priority="638" stopIfTrue="1">
      <formula>$W$29&gt;0</formula>
    </cfRule>
  </conditionalFormatting>
  <conditionalFormatting sqref="X29">
    <cfRule type="expression" dxfId="462" priority="636" stopIfTrue="1">
      <formula>SUM($W$27:$W$28)&gt;0</formula>
    </cfRule>
  </conditionalFormatting>
  <conditionalFormatting sqref="X29:X30">
    <cfRule type="expression" dxfId="461" priority="637" stopIfTrue="1">
      <formula>W29=0</formula>
    </cfRule>
  </conditionalFormatting>
  <conditionalFormatting sqref="X40:X41">
    <cfRule type="expression" dxfId="460" priority="634" stopIfTrue="1">
      <formula>W40=0</formula>
    </cfRule>
  </conditionalFormatting>
  <conditionalFormatting sqref="X55:X60">
    <cfRule type="expression" dxfId="459" priority="282" stopIfTrue="1">
      <formula>W55=0</formula>
    </cfRule>
  </conditionalFormatting>
  <conditionalFormatting sqref="X65:X67 X69:X73">
    <cfRule type="expression" dxfId="458" priority="1180" stopIfTrue="1">
      <formula>W65=0</formula>
    </cfRule>
  </conditionalFormatting>
  <conditionalFormatting sqref="X82:X85 X88:X89 X91:X92">
    <cfRule type="expression" dxfId="457" priority="627" stopIfTrue="1">
      <formula>W82=0</formula>
    </cfRule>
  </conditionalFormatting>
  <conditionalFormatting sqref="X97:X102">
    <cfRule type="expression" dxfId="456" priority="874" stopIfTrue="1">
      <formula>W97=0</formula>
    </cfRule>
  </conditionalFormatting>
  <conditionalFormatting sqref="X103">
    <cfRule type="expression" dxfId="455" priority="877" stopIfTrue="1">
      <formula>SUM(W104)&gt;0</formula>
    </cfRule>
    <cfRule type="expression" dxfId="454" priority="878" stopIfTrue="1">
      <formula>W103=0</formula>
    </cfRule>
  </conditionalFormatting>
  <conditionalFormatting sqref="X104">
    <cfRule type="expression" dxfId="453" priority="879" stopIfTrue="1">
      <formula>SUM(W102:W103)&gt;0</formula>
    </cfRule>
  </conditionalFormatting>
  <conditionalFormatting sqref="X104:X107">
    <cfRule type="expression" dxfId="452" priority="880" stopIfTrue="1">
      <formula>W104=0</formula>
    </cfRule>
  </conditionalFormatting>
  <conditionalFormatting sqref="X112:X118">
    <cfRule type="expression" dxfId="451" priority="798" stopIfTrue="1">
      <formula>W112=0</formula>
    </cfRule>
  </conditionalFormatting>
  <conditionalFormatting sqref="X122:X124">
    <cfRule type="expression" dxfId="450" priority="10" stopIfTrue="1">
      <formula>W122=0</formula>
    </cfRule>
  </conditionalFormatting>
  <conditionalFormatting sqref="X124">
    <cfRule type="expression" dxfId="449" priority="9" stopIfTrue="1">
      <formula>$W$125&gt;0</formula>
    </cfRule>
  </conditionalFormatting>
  <conditionalFormatting sqref="X125">
    <cfRule type="expression" dxfId="448" priority="7" stopIfTrue="1">
      <formula>$W$124&gt;0</formula>
    </cfRule>
  </conditionalFormatting>
  <conditionalFormatting sqref="X125:X128">
    <cfRule type="expression" dxfId="447" priority="8" stopIfTrue="1">
      <formula>W125=0</formula>
    </cfRule>
  </conditionalFormatting>
  <conditionalFormatting sqref="X145:X149">
    <cfRule type="expression" dxfId="446" priority="67" stopIfTrue="1">
      <formula>W145=0</formula>
    </cfRule>
  </conditionalFormatting>
  <conditionalFormatting sqref="X153:X158">
    <cfRule type="expression" dxfId="445" priority="299" stopIfTrue="1">
      <formula>W153=0</formula>
    </cfRule>
  </conditionalFormatting>
  <conditionalFormatting sqref="X164 X166 X168 X170:X171 X173">
    <cfRule type="expression" dxfId="444" priority="273" stopIfTrue="1">
      <formula>W164=0</formula>
    </cfRule>
  </conditionalFormatting>
  <conditionalFormatting sqref="X192">
    <cfRule type="expression" dxfId="443" priority="1197" stopIfTrue="1">
      <formula>SUM($W$193)&gt;0</formula>
    </cfRule>
    <cfRule type="expression" dxfId="442" priority="1198" stopIfTrue="1">
      <formula>W192=0</formula>
    </cfRule>
  </conditionalFormatting>
  <conditionalFormatting sqref="X193">
    <cfRule type="expression" dxfId="441" priority="1199" stopIfTrue="1">
      <formula>SUM($W$192)&gt;0</formula>
    </cfRule>
    <cfRule type="expression" dxfId="440" priority="1200" stopIfTrue="1">
      <formula>W193=0</formula>
    </cfRule>
  </conditionalFormatting>
  <conditionalFormatting sqref="X220:X223">
    <cfRule type="expression" dxfId="439" priority="128" stopIfTrue="1">
      <formula>W220=0</formula>
    </cfRule>
  </conditionalFormatting>
  <conditionalFormatting sqref="X228:X232">
    <cfRule type="expression" dxfId="438" priority="248" stopIfTrue="1">
      <formula>W228=0</formula>
    </cfRule>
  </conditionalFormatting>
  <conditionalFormatting sqref="X235:X239 X241 X243 X253">
    <cfRule type="expression" dxfId="437" priority="263" stopIfTrue="1">
      <formula>W235=0</formula>
    </cfRule>
  </conditionalFormatting>
  <conditionalFormatting sqref="X245:X251">
    <cfRule type="expression" dxfId="436" priority="2" stopIfTrue="1">
      <formula>W245=0</formula>
    </cfRule>
  </conditionalFormatting>
  <conditionalFormatting sqref="X267 X270:X271 X292 X294">
    <cfRule type="expression" dxfId="435" priority="615" stopIfTrue="1">
      <formula>W267=0</formula>
    </cfRule>
  </conditionalFormatting>
  <conditionalFormatting sqref="X273">
    <cfRule type="expression" dxfId="434" priority="556" stopIfTrue="1">
      <formula>SUM(W274:W275)&gt;0</formula>
    </cfRule>
  </conditionalFormatting>
  <conditionalFormatting sqref="X273:X278">
    <cfRule type="expression" dxfId="433" priority="584" stopIfTrue="1">
      <formula>W273=0</formula>
    </cfRule>
  </conditionalFormatting>
  <conditionalFormatting sqref="X274">
    <cfRule type="expression" dxfId="432" priority="555" stopIfTrue="1">
      <formula>SUM(W273,W275)&gt;0</formula>
    </cfRule>
  </conditionalFormatting>
  <conditionalFormatting sqref="X275">
    <cfRule type="expression" dxfId="431" priority="554" stopIfTrue="1">
      <formula>SUM(W273:W274)&gt;0</formula>
    </cfRule>
  </conditionalFormatting>
  <conditionalFormatting sqref="X276">
    <cfRule type="expression" dxfId="430" priority="550" stopIfTrue="1">
      <formula>SUM(W277:W278)&gt;0</formula>
    </cfRule>
  </conditionalFormatting>
  <conditionalFormatting sqref="X277">
    <cfRule type="expression" dxfId="429" priority="549" stopIfTrue="1">
      <formula>SUM(W276,W278)&gt;0</formula>
    </cfRule>
  </conditionalFormatting>
  <conditionalFormatting sqref="X278">
    <cfRule type="expression" dxfId="428" priority="548" stopIfTrue="1">
      <formula>SUM(W276:W277)&gt;0</formula>
    </cfRule>
  </conditionalFormatting>
  <conditionalFormatting sqref="X280">
    <cfRule type="expression" dxfId="427" priority="237" stopIfTrue="1">
      <formula>W280=0</formula>
    </cfRule>
  </conditionalFormatting>
  <conditionalFormatting sqref="X283:X285">
    <cfRule type="expression" dxfId="426" priority="570" stopIfTrue="1">
      <formula>W283=0</formula>
    </cfRule>
  </conditionalFormatting>
  <conditionalFormatting sqref="X287">
    <cfRule type="expression" dxfId="425" priority="565" stopIfTrue="1">
      <formula>W287=0</formula>
    </cfRule>
  </conditionalFormatting>
  <conditionalFormatting sqref="X297:X300">
    <cfRule type="expression" dxfId="424" priority="558" stopIfTrue="1">
      <formula>W297=0</formula>
    </cfRule>
  </conditionalFormatting>
  <conditionalFormatting sqref="X300">
    <cfRule type="expression" dxfId="423" priority="557" stopIfTrue="1">
      <formula>SUM(W301)&gt;0</formula>
    </cfRule>
  </conditionalFormatting>
  <conditionalFormatting sqref="X301">
    <cfRule type="expression" dxfId="422" priority="559" stopIfTrue="1">
      <formula>SUM(W300)&gt;0</formula>
    </cfRule>
  </conditionalFormatting>
  <conditionalFormatting sqref="X301:X303">
    <cfRule type="expression" dxfId="421" priority="560" stopIfTrue="1">
      <formula>W301=0</formula>
    </cfRule>
  </conditionalFormatting>
  <conditionalFormatting sqref="X317:X319">
    <cfRule type="expression" dxfId="420" priority="537" stopIfTrue="1">
      <formula>W317=0</formula>
    </cfRule>
  </conditionalFormatting>
  <conditionalFormatting sqref="X324:X325 X327">
    <cfRule type="expression" dxfId="419" priority="529" stopIfTrue="1">
      <formula>W324=0</formula>
    </cfRule>
  </conditionalFormatting>
  <conditionalFormatting sqref="X326">
    <cfRule type="expression" dxfId="418" priority="427" stopIfTrue="1">
      <formula>W326=0</formula>
    </cfRule>
  </conditionalFormatting>
  <conditionalFormatting sqref="X330">
    <cfRule type="expression" dxfId="417" priority="520" stopIfTrue="1">
      <formula>W330=0</formula>
    </cfRule>
  </conditionalFormatting>
  <conditionalFormatting sqref="X332:X336">
    <cfRule type="expression" dxfId="416" priority="530" stopIfTrue="1">
      <formula>W332=0</formula>
    </cfRule>
    <cfRule type="expression" dxfId="415" priority="441" stopIfTrue="1">
      <formula>SUM($W$332:$W$336)&gt;0</formula>
    </cfRule>
  </conditionalFormatting>
  <conditionalFormatting sqref="X338">
    <cfRule type="expression" dxfId="414" priority="515" stopIfTrue="1">
      <formula>W338=0</formula>
    </cfRule>
  </conditionalFormatting>
  <conditionalFormatting sqref="X340:X348">
    <cfRule type="expression" dxfId="413" priority="470" stopIfTrue="1">
      <formula>W340=0</formula>
    </cfRule>
    <cfRule type="expression" dxfId="412" priority="440" stopIfTrue="1">
      <formula>SUM($W$340:$W$348)&gt;0</formula>
    </cfRule>
  </conditionalFormatting>
  <conditionalFormatting sqref="X348">
    <cfRule type="expression" dxfId="411" priority="460" stopIfTrue="1">
      <formula>W348&gt;0</formula>
    </cfRule>
  </conditionalFormatting>
  <conditionalFormatting sqref="X349">
    <cfRule type="expression" dxfId="410" priority="439" stopIfTrue="1">
      <formula>W349=0</formula>
    </cfRule>
  </conditionalFormatting>
  <conditionalFormatting sqref="X350">
    <cfRule type="expression" dxfId="409" priority="511" stopIfTrue="1">
      <formula>W350=0</formula>
    </cfRule>
  </conditionalFormatting>
  <conditionalFormatting sqref="X352:X360">
    <cfRule type="expression" dxfId="408" priority="436" stopIfTrue="1">
      <formula>SUM($W$352:$W$360)&gt;0</formula>
    </cfRule>
    <cfRule type="expression" dxfId="407" priority="504" stopIfTrue="1">
      <formula>W352=0</formula>
    </cfRule>
  </conditionalFormatting>
  <conditionalFormatting sqref="X361">
    <cfRule type="expression" dxfId="406" priority="437" stopIfTrue="1">
      <formula>W361=0</formula>
    </cfRule>
  </conditionalFormatting>
  <conditionalFormatting sqref="X363">
    <cfRule type="expression" dxfId="405" priority="498" stopIfTrue="1">
      <formula>W363=0</formula>
    </cfRule>
  </conditionalFormatting>
  <conditionalFormatting sqref="X365:X370">
    <cfRule type="expression" dxfId="404" priority="434" stopIfTrue="1">
      <formula>SUM($W$365:$W$370)&gt;0</formula>
    </cfRule>
  </conditionalFormatting>
  <conditionalFormatting sqref="X365:X372">
    <cfRule type="expression" dxfId="403" priority="464" stopIfTrue="1">
      <formula>W365=0</formula>
    </cfRule>
  </conditionalFormatting>
  <conditionalFormatting sqref="X374:X379">
    <cfRule type="expression" dxfId="402" priority="432" stopIfTrue="1">
      <formula>SUM($W$374:$W$379)&gt;0</formula>
    </cfRule>
  </conditionalFormatting>
  <conditionalFormatting sqref="X374:X381">
    <cfRule type="expression" dxfId="401" priority="485" stopIfTrue="1">
      <formula>W374=0</formula>
    </cfRule>
  </conditionalFormatting>
  <conditionalFormatting sqref="X383:X385">
    <cfRule type="expression" dxfId="400" priority="428" stopIfTrue="1">
      <formula>SUM($W$383:$W$385)&gt;0</formula>
    </cfRule>
  </conditionalFormatting>
  <conditionalFormatting sqref="X383:X387">
    <cfRule type="expression" dxfId="399" priority="442" stopIfTrue="1">
      <formula>W383=0</formula>
    </cfRule>
  </conditionalFormatting>
  <conditionalFormatting sqref="X389">
    <cfRule type="expression" dxfId="398" priority="476" stopIfTrue="1">
      <formula>W389=0</formula>
    </cfRule>
  </conditionalFormatting>
  <conditionalFormatting sqref="X395">
    <cfRule type="expression" dxfId="397" priority="222" stopIfTrue="1">
      <formula>SUM($W$397)&gt;0</formula>
    </cfRule>
    <cfRule type="expression" dxfId="396" priority="223" stopIfTrue="1">
      <formula>W395=0</formula>
    </cfRule>
  </conditionalFormatting>
  <conditionalFormatting sqref="X397">
    <cfRule type="expression" dxfId="395" priority="224" stopIfTrue="1">
      <formula>SUM($W$395)&gt;0</formula>
    </cfRule>
    <cfRule type="expression" dxfId="394" priority="225" stopIfTrue="1">
      <formula>W397=0</formula>
    </cfRule>
  </conditionalFormatting>
  <conditionalFormatting sqref="X399 X401">
    <cfRule type="expression" dxfId="393" priority="232" stopIfTrue="1">
      <formula>W399=0</formula>
    </cfRule>
  </conditionalFormatting>
  <conditionalFormatting sqref="X412 X415 X418:X419 X422">
    <cfRule type="expression" dxfId="392" priority="49" stopIfTrue="1">
      <formula>SUM($W$423)&gt;0</formula>
    </cfRule>
  </conditionalFormatting>
  <conditionalFormatting sqref="X412 X422">
    <cfRule type="expression" dxfId="391" priority="60" stopIfTrue="1">
      <formula>W412=0</formula>
    </cfRule>
  </conditionalFormatting>
  <conditionalFormatting sqref="X412">
    <cfRule type="expression" dxfId="390" priority="58" stopIfTrue="1">
      <formula>$W$419&gt;0</formula>
    </cfRule>
  </conditionalFormatting>
  <conditionalFormatting sqref="X413:X414">
    <cfRule type="expression" dxfId="389" priority="42" stopIfTrue="1">
      <formula>$W$423&gt;0</formula>
    </cfRule>
    <cfRule type="expression" dxfId="388" priority="43" stopIfTrue="1">
      <formula>W413&gt;0</formula>
    </cfRule>
    <cfRule type="expression" dxfId="387" priority="44" stopIfTrue="1">
      <formula>SUM($W$416:$W$417)&gt;0</formula>
    </cfRule>
    <cfRule type="expression" dxfId="386" priority="45" stopIfTrue="1">
      <formula>W413=0</formula>
    </cfRule>
  </conditionalFormatting>
  <conditionalFormatting sqref="X416:X417">
    <cfRule type="expression" dxfId="385" priority="38" stopIfTrue="1">
      <formula>$W$423&gt;0</formula>
    </cfRule>
    <cfRule type="expression" dxfId="384" priority="41" stopIfTrue="1">
      <formula>W416=0</formula>
    </cfRule>
    <cfRule type="expression" dxfId="383" priority="39" stopIfTrue="1">
      <formula>W416&gt;0</formula>
    </cfRule>
    <cfRule type="expression" dxfId="382" priority="40" stopIfTrue="1">
      <formula>SUM($W$413:$W$414)&gt;0</formula>
    </cfRule>
  </conditionalFormatting>
  <conditionalFormatting sqref="X418">
    <cfRule type="expression" dxfId="381" priority="51" stopIfTrue="1">
      <formula>W418=0</formula>
    </cfRule>
  </conditionalFormatting>
  <conditionalFormatting sqref="X420:X421">
    <cfRule type="expression" dxfId="380" priority="37">
      <formula>W421=0</formula>
    </cfRule>
    <cfRule type="expression" dxfId="379" priority="36" stopIfTrue="1">
      <formula>SUM($W$420:$W$421)&gt;0</formula>
    </cfRule>
    <cfRule type="expression" dxfId="378" priority="35" stopIfTrue="1">
      <formula>$W$423&gt;0</formula>
    </cfRule>
  </conditionalFormatting>
  <conditionalFormatting sqref="X422">
    <cfRule type="expression" dxfId="377" priority="53" stopIfTrue="1">
      <formula>$W$419&gt;0</formula>
    </cfRule>
  </conditionalFormatting>
  <conditionalFormatting sqref="X423">
    <cfRule type="expression" dxfId="376" priority="1451" stopIfTrue="1">
      <formula>SUM($W$412:$W$414)&gt;0</formula>
    </cfRule>
    <cfRule type="expression" dxfId="375" priority="1450">
      <formula>SUM($W$412:$W$423)&gt;0</formula>
    </cfRule>
    <cfRule type="expression" dxfId="374" priority="1452" stopIfTrue="1">
      <formula>W423=0</formula>
    </cfRule>
  </conditionalFormatting>
  <conditionalFormatting sqref="X427:X428">
    <cfRule type="expression" dxfId="373" priority="660" stopIfTrue="1">
      <formula>W427=0</formula>
    </cfRule>
  </conditionalFormatting>
  <conditionalFormatting sqref="X433:X434">
    <cfRule type="expression" dxfId="372" priority="133" stopIfTrue="1">
      <formula>W433=0</formula>
    </cfRule>
  </conditionalFormatting>
  <conditionalFormatting sqref="X433:X435 X437:X441 X443:X444">
    <cfRule type="expression" dxfId="371" priority="130" stopIfTrue="1">
      <formula>AND($T$433="na",$T$437="na",$T$443="na")</formula>
    </cfRule>
  </conditionalFormatting>
  <conditionalFormatting sqref="X433:X435 X437:X441">
    <cfRule type="expression" dxfId="370" priority="165" stopIfTrue="1">
      <formula>AND($T$433="na",$T$437="na")</formula>
    </cfRule>
  </conditionalFormatting>
  <conditionalFormatting sqref="X433:X435 X443:X444">
    <cfRule type="expression" dxfId="369" priority="1396" stopIfTrue="1">
      <formula>AND($T$433="na",$T$443="na")</formula>
    </cfRule>
  </conditionalFormatting>
  <conditionalFormatting sqref="X435">
    <cfRule type="expression" dxfId="368" priority="1394" stopIfTrue="1">
      <formula>W435=0</formula>
    </cfRule>
  </conditionalFormatting>
  <conditionalFormatting sqref="X437:X441">
    <cfRule type="expression" dxfId="367" priority="131" stopIfTrue="1">
      <formula>W437=0</formula>
    </cfRule>
  </conditionalFormatting>
  <conditionalFormatting sqref="X443:X444 X437:X441">
    <cfRule type="expression" dxfId="366" priority="1398" stopIfTrue="1">
      <formula>AND($T$437="na",$T$443="na")</formula>
    </cfRule>
  </conditionalFormatting>
  <conditionalFormatting sqref="X443:X444">
    <cfRule type="expression" dxfId="365" priority="134" stopIfTrue="1">
      <formula>W443=0</formula>
    </cfRule>
  </conditionalFormatting>
  <conditionalFormatting sqref="X448:X451">
    <cfRule type="expression" dxfId="364" priority="390" stopIfTrue="1">
      <formula>W448=0</formula>
    </cfRule>
  </conditionalFormatting>
  <conditionalFormatting sqref="X455:X458">
    <cfRule type="expression" dxfId="363" priority="206" stopIfTrue="1">
      <formula>W455=0</formula>
    </cfRule>
  </conditionalFormatting>
  <conditionalFormatting sqref="X463">
    <cfRule type="expression" dxfId="362" priority="681" stopIfTrue="1">
      <formula>SUM(W464:W467)&gt;0</formula>
    </cfRule>
    <cfRule type="expression" dxfId="361" priority="682" stopIfTrue="1">
      <formula>W463=0</formula>
    </cfRule>
  </conditionalFormatting>
  <conditionalFormatting sqref="X464">
    <cfRule type="expression" dxfId="360" priority="672" stopIfTrue="1">
      <formula>W464=0</formula>
    </cfRule>
    <cfRule type="expression" dxfId="359" priority="670">
      <formula>SUM(W465:W467)&gt;0</formula>
    </cfRule>
    <cfRule type="expression" dxfId="358" priority="671" stopIfTrue="1">
      <formula>SUM(W463)&gt;0</formula>
    </cfRule>
  </conditionalFormatting>
  <conditionalFormatting sqref="X465">
    <cfRule type="expression" dxfId="357" priority="668" stopIfTrue="1">
      <formula>SUM(W463:W464)&gt;0</formula>
    </cfRule>
    <cfRule type="expression" dxfId="356" priority="669" stopIfTrue="1">
      <formula>W465=0</formula>
    </cfRule>
  </conditionalFormatting>
  <conditionalFormatting sqref="X466">
    <cfRule type="expression" dxfId="355" priority="666" stopIfTrue="1">
      <formula>SUM(W463:W464)&gt;0</formula>
    </cfRule>
    <cfRule type="expression" dxfId="354" priority="667" stopIfTrue="1">
      <formula>W466=0</formula>
    </cfRule>
  </conditionalFormatting>
  <conditionalFormatting sqref="X467">
    <cfRule type="expression" dxfId="353" priority="664" stopIfTrue="1">
      <formula>SUM(W463:W464)&gt;0</formula>
    </cfRule>
    <cfRule type="expression" dxfId="352" priority="665" stopIfTrue="1">
      <formula>W467=0</formula>
    </cfRule>
  </conditionalFormatting>
  <conditionalFormatting sqref="X483:X484">
    <cfRule type="expression" dxfId="351" priority="339" stopIfTrue="1">
      <formula>W483=0</formula>
    </cfRule>
  </conditionalFormatting>
  <conditionalFormatting sqref="X489">
    <cfRule type="expression" dxfId="350" priority="328" stopIfTrue="1">
      <formula>W507&gt;0</formula>
    </cfRule>
  </conditionalFormatting>
  <conditionalFormatting sqref="X489:X490">
    <cfRule type="expression" dxfId="349" priority="370" stopIfTrue="1">
      <formula>W489=0</formula>
    </cfRule>
  </conditionalFormatting>
  <conditionalFormatting sqref="X490">
    <cfRule type="expression" dxfId="348" priority="327">
      <formula>W507&gt;0</formula>
    </cfRule>
  </conditionalFormatting>
  <conditionalFormatting sqref="X492">
    <cfRule type="expression" dxfId="347" priority="367" stopIfTrue="1">
      <formula>W492=0</formula>
    </cfRule>
    <cfRule type="expression" dxfId="346" priority="366" stopIfTrue="1">
      <formula>W507&gt;0</formula>
    </cfRule>
  </conditionalFormatting>
  <conditionalFormatting sqref="X493">
    <cfRule type="expression" dxfId="345" priority="369" stopIfTrue="1">
      <formula>W493=0</formula>
    </cfRule>
    <cfRule type="expression" dxfId="344" priority="368" stopIfTrue="1">
      <formula>W507&gt;0</formula>
    </cfRule>
  </conditionalFormatting>
  <conditionalFormatting sqref="X494">
    <cfRule type="expression" dxfId="343" priority="325" stopIfTrue="1">
      <formula>W507&gt;0</formula>
    </cfRule>
    <cfRule type="expression" dxfId="342" priority="326" stopIfTrue="1">
      <formula>W494=0</formula>
    </cfRule>
  </conditionalFormatting>
  <conditionalFormatting sqref="X495">
    <cfRule type="expression" dxfId="341" priority="364" stopIfTrue="1">
      <formula>W507&gt;0</formula>
    </cfRule>
    <cfRule type="expression" dxfId="340" priority="365" stopIfTrue="1">
      <formula>W495=0</formula>
    </cfRule>
  </conditionalFormatting>
  <conditionalFormatting sqref="X497">
    <cfRule type="expression" dxfId="339" priority="348" stopIfTrue="1">
      <formula>W497=0</formula>
    </cfRule>
    <cfRule type="expression" dxfId="338" priority="347" stopIfTrue="1">
      <formula>W507&gt;0</formula>
    </cfRule>
  </conditionalFormatting>
  <conditionalFormatting sqref="X498">
    <cfRule type="expression" dxfId="337" priority="350" stopIfTrue="1">
      <formula>W498=0</formula>
    </cfRule>
    <cfRule type="expression" dxfId="336" priority="349" stopIfTrue="1">
      <formula>W507&gt;0</formula>
    </cfRule>
  </conditionalFormatting>
  <conditionalFormatting sqref="X500">
    <cfRule type="expression" dxfId="335" priority="351" stopIfTrue="1">
      <formula>W507&gt;0</formula>
    </cfRule>
  </conditionalFormatting>
  <conditionalFormatting sqref="X500:X501">
    <cfRule type="expression" dxfId="334" priority="352" stopIfTrue="1">
      <formula>W500=0</formula>
    </cfRule>
  </conditionalFormatting>
  <conditionalFormatting sqref="X502">
    <cfRule type="expression" dxfId="333" priority="355" stopIfTrue="1">
      <formula>SUM(W503)&gt;0</formula>
    </cfRule>
    <cfRule type="expression" dxfId="332" priority="356" stopIfTrue="1">
      <formula>W502=0</formula>
    </cfRule>
    <cfRule type="expression" dxfId="331" priority="322" stopIfTrue="1">
      <formula>W507&gt;0</formula>
    </cfRule>
  </conditionalFormatting>
  <conditionalFormatting sqref="X503">
    <cfRule type="expression" dxfId="330" priority="324" stopIfTrue="1">
      <formula>W503=0</formula>
    </cfRule>
    <cfRule type="expression" dxfId="329" priority="323" stopIfTrue="1">
      <formula>SUM(W502)&gt;0</formula>
    </cfRule>
    <cfRule type="expression" dxfId="328" priority="321" stopIfTrue="1">
      <formula>W507&gt;0</formula>
    </cfRule>
  </conditionalFormatting>
  <conditionalFormatting sqref="X504">
    <cfRule type="expression" dxfId="327" priority="358" stopIfTrue="1">
      <formula>W504=0</formula>
    </cfRule>
    <cfRule type="expression" dxfId="326" priority="357" stopIfTrue="1">
      <formula>W507&gt;0</formula>
    </cfRule>
  </conditionalFormatting>
  <conditionalFormatting sqref="X505">
    <cfRule type="expression" dxfId="325" priority="119" stopIfTrue="1">
      <formula>W505=0</formula>
    </cfRule>
  </conditionalFormatting>
  <conditionalFormatting sqref="X507">
    <cfRule type="expression" dxfId="324" priority="363" stopIfTrue="1">
      <formula>W507=0</formula>
    </cfRule>
    <cfRule type="expression" dxfId="323" priority="362" stopIfTrue="1">
      <formula>SUM(W489:W507)&gt;0</formula>
    </cfRule>
  </conditionalFormatting>
  <conditionalFormatting sqref="X511:X512">
    <cfRule type="expression" dxfId="322" priority="372" stopIfTrue="1">
      <formula>W511=0</formula>
    </cfRule>
  </conditionalFormatting>
  <conditionalFormatting sqref="X513">
    <cfRule type="expression" dxfId="321" priority="383" stopIfTrue="1">
      <formula>SUM(W516:W516)&gt;0</formula>
    </cfRule>
    <cfRule type="expression" dxfId="320" priority="384" stopIfTrue="1">
      <formula>W513=0</formula>
    </cfRule>
  </conditionalFormatting>
  <conditionalFormatting sqref="X514">
    <cfRule type="expression" dxfId="319" priority="379" stopIfTrue="1">
      <formula>SUM(W516:W516)&gt;0</formula>
    </cfRule>
    <cfRule type="expression" dxfId="318" priority="380" stopIfTrue="1">
      <formula>W514=0</formula>
    </cfRule>
  </conditionalFormatting>
  <conditionalFormatting sqref="X515">
    <cfRule type="expression" dxfId="317" priority="381" stopIfTrue="1">
      <formula>SUM(W516:W516)&gt;0</formula>
    </cfRule>
    <cfRule type="expression" dxfId="316" priority="382" stopIfTrue="1">
      <formula>W515=0</formula>
    </cfRule>
  </conditionalFormatting>
  <conditionalFormatting sqref="X516">
    <cfRule type="expression" dxfId="315" priority="374" stopIfTrue="1">
      <formula>SUM(W514:W516)&gt;0</formula>
    </cfRule>
    <cfRule type="expression" dxfId="314" priority="375" stopIfTrue="1">
      <formula>W516=0</formula>
    </cfRule>
  </conditionalFormatting>
  <conditionalFormatting sqref="X520">
    <cfRule type="expression" dxfId="313" priority="85" stopIfTrue="1">
      <formula>W520=0</formula>
    </cfRule>
    <cfRule type="expression" dxfId="312" priority="84" stopIfTrue="1">
      <formula>SUM(W521,W520)&gt;0</formula>
    </cfRule>
  </conditionalFormatting>
  <conditionalFormatting sqref="X521">
    <cfRule type="expression" dxfId="311" priority="83" stopIfTrue="1">
      <formula>W521=0</formula>
    </cfRule>
    <cfRule type="expression" dxfId="310" priority="82" stopIfTrue="1">
      <formula>SUM(W520,W521)&gt;0</formula>
    </cfRule>
  </conditionalFormatting>
  <conditionalFormatting sqref="X522">
    <cfRule type="expression" dxfId="309" priority="71" stopIfTrue="1">
      <formula>W522=0</formula>
    </cfRule>
  </conditionalFormatting>
  <conditionalFormatting sqref="X550">
    <cfRule type="expression" dxfId="308" priority="1205" stopIfTrue="1">
      <formula>SUM($W$551)&gt;0</formula>
    </cfRule>
    <cfRule type="expression" dxfId="307" priority="1206" stopIfTrue="1">
      <formula>W550=0</formula>
    </cfRule>
  </conditionalFormatting>
  <conditionalFormatting sqref="X551">
    <cfRule type="expression" dxfId="306" priority="1207" stopIfTrue="1">
      <formula>SUM($W$550)&gt;0</formula>
    </cfRule>
    <cfRule type="expression" dxfId="305" priority="1208" stopIfTrue="1">
      <formula>W551=0</formula>
    </cfRule>
  </conditionalFormatting>
  <conditionalFormatting sqref="X555">
    <cfRule type="expression" dxfId="304" priority="1212" stopIfTrue="1">
      <formula>SUM(W556)&gt;0</formula>
    </cfRule>
    <cfRule type="expression" dxfId="303" priority="1213" stopIfTrue="1">
      <formula>W555=0</formula>
    </cfRule>
  </conditionalFormatting>
  <conditionalFormatting sqref="X556">
    <cfRule type="expression" dxfId="302" priority="1210" stopIfTrue="1">
      <formula>SUM(W555)&gt;0</formula>
    </cfRule>
    <cfRule type="expression" dxfId="301" priority="1211" stopIfTrue="1">
      <formula>W556=0</formula>
    </cfRule>
  </conditionalFormatting>
  <conditionalFormatting sqref="X564">
    <cfRule type="expression" dxfId="300" priority="690" stopIfTrue="1">
      <formula>W564=0</formula>
    </cfRule>
    <cfRule type="expression" dxfId="299" priority="689" stopIfTrue="1">
      <formula>SUM(W567)&gt;0</formula>
    </cfRule>
  </conditionalFormatting>
  <conditionalFormatting sqref="X565:X566">
    <cfRule type="expression" dxfId="298" priority="691" stopIfTrue="1">
      <formula>SUM($W$567)&gt;0</formula>
    </cfRule>
    <cfRule type="expression" dxfId="297" priority="692" stopIfTrue="1">
      <formula>W565=0</formula>
    </cfRule>
  </conditionalFormatting>
  <conditionalFormatting sqref="X567">
    <cfRule type="expression" dxfId="296" priority="683" stopIfTrue="1">
      <formula>SUM(W564:W566)&gt;0</formula>
    </cfRule>
  </conditionalFormatting>
  <conditionalFormatting sqref="X567:X571">
    <cfRule type="expression" dxfId="295" priority="684" stopIfTrue="1">
      <formula>W567=0</formula>
    </cfRule>
  </conditionalFormatting>
  <conditionalFormatting sqref="X583:X588">
    <cfRule type="expression" dxfId="294" priority="1042" stopIfTrue="1">
      <formula>W583=0</formula>
    </cfRule>
  </conditionalFormatting>
  <conditionalFormatting sqref="X592:X597 X6:X17 X34:X36 X45:X51 X77 X132:X133 X137:X140 X178:X188 X195:X196 X200:X201 X205:X207 X209:X215 X257:X262 X307:X313 X405:X407 X471 X475:X479 X527:X530 X534:X536 X540:X549 X557:X560 X575:X578 X627:X634">
    <cfRule type="expression" dxfId="293" priority="1184" stopIfTrue="1">
      <formula>W6=0</formula>
    </cfRule>
  </conditionalFormatting>
  <conditionalFormatting sqref="X597">
    <cfRule type="expression" dxfId="292" priority="990" stopIfTrue="1">
      <formula>SUM($W$599)&gt;0</formula>
    </cfRule>
  </conditionalFormatting>
  <conditionalFormatting sqref="X598">
    <cfRule type="expression" dxfId="291" priority="989" stopIfTrue="1">
      <formula>W598=0</formula>
    </cfRule>
    <cfRule type="expression" dxfId="290" priority="988" stopIfTrue="1">
      <formula>SUM($W$599)&gt;0</formula>
    </cfRule>
  </conditionalFormatting>
  <conditionalFormatting sqref="X599">
    <cfRule type="expression" dxfId="289" priority="986" stopIfTrue="1">
      <formula>SUM($W$597:$W$598)&gt;0</formula>
    </cfRule>
  </conditionalFormatting>
  <conditionalFormatting sqref="X599:X600">
    <cfRule type="expression" dxfId="288" priority="987" stopIfTrue="1">
      <formula>W599=0</formula>
    </cfRule>
  </conditionalFormatting>
  <conditionalFormatting sqref="X604:X608">
    <cfRule type="expression" dxfId="287" priority="948" stopIfTrue="1">
      <formula>W604=0</formula>
    </cfRule>
  </conditionalFormatting>
  <conditionalFormatting sqref="X613:X614">
    <cfRule type="expression" dxfId="286" priority="32" stopIfTrue="1">
      <formula>W613=0</formula>
    </cfRule>
  </conditionalFormatting>
  <conditionalFormatting sqref="X616">
    <cfRule type="expression" dxfId="285" priority="175" stopIfTrue="1">
      <formula>AND(COUNTIF($D$617:$S$617,"s"),COUNTIF($D$618:$S$618,"a"))</formula>
    </cfRule>
    <cfRule type="expression" dxfId="284" priority="187" stopIfTrue="1">
      <formula>W616=0</formula>
    </cfRule>
  </conditionalFormatting>
  <conditionalFormatting sqref="X617">
    <cfRule type="expression" dxfId="283" priority="27" stopIfTrue="1">
      <formula>AND(COUNTIF($D$619:$S$619,"s"),COUNTIF($D$620:$S$620,"a"))</formula>
    </cfRule>
    <cfRule type="expression" dxfId="282" priority="28" stopIfTrue="1">
      <formula>W617=0</formula>
    </cfRule>
  </conditionalFormatting>
  <conditionalFormatting sqref="X618">
    <cfRule type="expression" dxfId="281" priority="23" stopIfTrue="1">
      <formula>W618=0</formula>
    </cfRule>
  </conditionalFormatting>
  <conditionalFormatting sqref="X620:X622">
    <cfRule type="expression" dxfId="280" priority="17" stopIfTrue="1">
      <formula>W620=0</formula>
    </cfRule>
  </conditionalFormatting>
  <conditionalFormatting sqref="Z5:Z490">
    <cfRule type="cellIs" dxfId="279" priority="1" stopIfTrue="1" operator="equal">
      <formula>"a"</formula>
    </cfRule>
  </conditionalFormatting>
  <conditionalFormatting sqref="Z492:Z495">
    <cfRule type="cellIs" dxfId="278" priority="334" stopIfTrue="1" operator="equal">
      <formula>"a"</formula>
    </cfRule>
  </conditionalFormatting>
  <conditionalFormatting sqref="Z497:Z498">
    <cfRule type="cellIs" dxfId="277" priority="361" stopIfTrue="1" operator="equal">
      <formula>"a"</formula>
    </cfRule>
  </conditionalFormatting>
  <conditionalFormatting sqref="Z500:Z636">
    <cfRule type="cellIs" dxfId="276" priority="15" stopIfTrue="1" operator="equal">
      <formula>"a"</formula>
    </cfRule>
  </conditionalFormatting>
  <dataValidations count="5">
    <dataValidation allowBlank="1" showInputMessage="1" showErrorMessage="1" prompt="Fill &quot;a&quot; for closed-loop, &quot;s&quot; for open-loop." sqref="D300:S300" xr:uid="{00000000-0002-0000-0B00-000000000000}"/>
    <dataValidation allowBlank="1" showInputMessage="1" showErrorMessage="1" prompt="Fill &quot;a&quot; for hybrid." sqref="D301:S301" xr:uid="{00000000-0002-0000-0B00-000001000000}"/>
    <dataValidation allowBlank="1" showInputMessage="1" showErrorMessage="1" prompt="Use NA only if ship is solely powered by LNG" sqref="T267" xr:uid="{00000000-0002-0000-0B00-000002000000}"/>
    <dataValidation allowBlank="1" showErrorMessage="1" sqref="T280" xr:uid="{00000000-0002-0000-0B00-000003000000}"/>
    <dataValidation type="custom" allowBlank="1" showInputMessage="1" showErrorMessage="1" errorTitle="Input check" error="This cell must be filled-in ONLY if the answer is YES (If the answer is NO, fill-in Alternative 2 below)" sqref="D395:S395" xr:uid="{387A521F-25B5-4A1F-8360-78BF4F13FF97}">
      <formula1>OR(ISNUMBER(FIND("a",D395:E395)),ISNUMBER(FIND("A",D395:E395)))</formula1>
    </dataValidation>
  </dataValidations>
  <printOptions horizontalCentered="1"/>
  <pageMargins left="0.35433070866141736" right="0.35433070866141736" top="0.15748031496062992" bottom="0.27559055118110237" header="0.11811023622047245" footer="0.11811023622047245"/>
  <pageSetup paperSize="9" scale="40" orientation="landscape" r:id="rId1"/>
  <headerFooter alignWithMargins="0">
    <oddFooter>&amp;L&amp;12CKL TCH / VERSION 2025 / 2.0&amp;C&amp;12CMC-09&amp;R&amp;12&amp;P of &amp;N</oddFooter>
  </headerFooter>
  <rowBreaks count="28" manualBreakCount="28">
    <brk id="24" max="23" man="1"/>
    <brk id="43" max="23" man="1"/>
    <brk id="62" max="23" man="1"/>
    <brk id="79" max="23" man="1"/>
    <brk id="94" max="23" man="1"/>
    <brk id="120" max="23" man="1"/>
    <brk id="142" max="23" man="1"/>
    <brk id="160" max="23" man="1"/>
    <brk id="175" max="23" man="1"/>
    <brk id="198" max="23" man="1"/>
    <brk id="217" max="23" man="1"/>
    <brk id="225" max="23" man="1"/>
    <brk id="255" max="23" man="1"/>
    <brk id="289" max="23" man="1"/>
    <brk id="305" max="23" man="1"/>
    <brk id="321" max="23" man="1"/>
    <brk id="336" max="23" man="1"/>
    <brk id="361" max="23" man="1"/>
    <brk id="391" max="23" man="1"/>
    <brk id="425" max="23" man="1"/>
    <brk id="453" max="23" man="1"/>
    <brk id="481" max="23" man="1"/>
    <brk id="509" max="23" man="1"/>
    <brk id="524" max="23" man="1"/>
    <brk id="553" max="23" man="1"/>
    <brk id="580" max="23" man="1"/>
    <brk id="602" max="23" man="1"/>
    <brk id="624" max="23" man="1"/>
  </rowBreaks>
  <ignoredErrors>
    <ignoredError sqref="W326"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4"/>
  <dimension ref="A1:FZ284"/>
  <sheetViews>
    <sheetView zoomScale="50" zoomScaleNormal="50" zoomScaleSheetLayoutView="50" workbookViewId="0">
      <pane ySplit="3" topLeftCell="A4" activePane="bottomLeft" state="frozen"/>
      <selection activeCell="X1" sqref="X1"/>
      <selection pane="bottomLeft" activeCell="Y1" sqref="Y1"/>
    </sheetView>
  </sheetViews>
  <sheetFormatPr defaultColWidth="8.85546875" defaultRowHeight="33.75" x14ac:dyDescent="0.2"/>
  <cols>
    <col min="1" max="1" width="9.7109375" customWidth="1"/>
    <col min="2" max="2" width="13.5703125" style="91" customWidth="1"/>
    <col min="3" max="3" width="151.28515625" style="92" customWidth="1"/>
    <col min="4" max="20" width="5.7109375" style="5" customWidth="1"/>
    <col min="21" max="21" width="8" style="5" customWidth="1"/>
    <col min="22" max="22" width="7.85546875" style="90" customWidth="1"/>
    <col min="23" max="23" width="2.42578125" style="93" hidden="1" customWidth="1"/>
    <col min="24" max="24" width="7.28515625" style="294" customWidth="1"/>
    <col min="25" max="25" width="8.85546875" style="30" customWidth="1"/>
    <col min="26" max="26" width="11.28515625" style="30" bestFit="1" customWidth="1"/>
    <col min="27" max="28" width="12.85546875" style="30" customWidth="1"/>
    <col min="29" max="86" width="8.85546875" style="30" customWidth="1"/>
    <col min="87" max="16384" width="8.85546875" style="5"/>
  </cols>
  <sheetData>
    <row r="1" spans="1:182" customFormat="1" ht="40.15" customHeight="1" thickBot="1" x14ac:dyDescent="0.3">
      <c r="A1" s="438" t="str">
        <f>'Checklist - Basic Ship Chem'!A1</f>
        <v xml:space="preserve">GA Code: </v>
      </c>
      <c r="B1" s="439"/>
      <c r="C1" s="446" t="str">
        <f>'Checklist - Basic Ship Chem'!C1</f>
        <v xml:space="preserve">Ship name:   </v>
      </c>
      <c r="D1" s="439"/>
      <c r="E1" s="445"/>
      <c r="F1" s="445"/>
      <c r="G1" s="445"/>
      <c r="H1" s="445"/>
      <c r="I1" s="445"/>
      <c r="J1" s="445"/>
      <c r="K1" s="445"/>
      <c r="L1" s="445"/>
      <c r="M1" s="445"/>
      <c r="N1" s="445"/>
      <c r="O1" s="445"/>
      <c r="P1" s="445"/>
      <c r="Q1" s="445"/>
      <c r="R1" s="445"/>
      <c r="S1" s="445"/>
      <c r="U1" s="68"/>
      <c r="V1" s="440" t="str">
        <f>'Checklist - Basic Ship Chem'!T1</f>
        <v xml:space="preserve">Date of Ship Survey:  </v>
      </c>
      <c r="W1" s="68"/>
      <c r="X1" s="68"/>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68"/>
      <c r="CJ1" s="68"/>
      <c r="CK1" s="68"/>
      <c r="CL1" s="68"/>
      <c r="CM1" s="68"/>
      <c r="CN1" s="68"/>
      <c r="CO1" s="68"/>
      <c r="CP1" s="68"/>
      <c r="CQ1" s="68"/>
      <c r="CR1" s="68"/>
      <c r="CS1" s="68"/>
      <c r="CT1" s="68"/>
      <c r="CU1" s="68"/>
      <c r="CV1" s="68"/>
      <c r="CW1" s="68"/>
      <c r="CX1" s="68"/>
      <c r="CY1" s="68"/>
      <c r="CZ1" s="68"/>
      <c r="DA1" s="68"/>
      <c r="DB1" s="68"/>
      <c r="DC1" s="68"/>
      <c r="DD1" s="68"/>
      <c r="DE1" s="68"/>
      <c r="DF1" s="68"/>
      <c r="DG1" s="68"/>
      <c r="DH1" s="68"/>
      <c r="DI1" s="68"/>
      <c r="DJ1" s="68"/>
      <c r="DK1" s="68"/>
      <c r="DL1" s="68"/>
      <c r="DM1" s="68"/>
      <c r="DN1" s="68"/>
      <c r="DO1" s="68"/>
      <c r="DP1" s="68"/>
      <c r="DQ1" s="68"/>
      <c r="DR1" s="68"/>
      <c r="DS1" s="68"/>
      <c r="DT1" s="68"/>
      <c r="DU1" s="68"/>
      <c r="DV1" s="68"/>
      <c r="DW1" s="68"/>
      <c r="DX1" s="68"/>
      <c r="DY1" s="68"/>
      <c r="DZ1" s="68"/>
      <c r="EA1" s="68"/>
      <c r="EB1" s="68"/>
      <c r="EC1" s="68"/>
      <c r="ED1" s="68"/>
      <c r="EE1" s="68"/>
      <c r="EF1" s="68"/>
      <c r="EG1" s="68"/>
      <c r="EH1" s="68"/>
      <c r="EI1" s="68"/>
      <c r="EJ1" s="68"/>
      <c r="EK1" s="68"/>
      <c r="EL1" s="68"/>
      <c r="EM1" s="68"/>
      <c r="EN1" s="68"/>
      <c r="EO1" s="68"/>
      <c r="EP1" s="68"/>
      <c r="EQ1" s="68"/>
      <c r="ER1" s="68"/>
      <c r="ES1" s="68"/>
      <c r="ET1" s="68"/>
      <c r="EU1" s="68"/>
      <c r="EV1" s="68"/>
      <c r="EW1" s="68"/>
      <c r="EX1" s="68"/>
      <c r="EY1" s="68"/>
      <c r="EZ1" s="68"/>
      <c r="FA1" s="68"/>
      <c r="FB1" s="68"/>
      <c r="FC1" s="68"/>
      <c r="FD1" s="68"/>
      <c r="FE1" s="68"/>
      <c r="FF1" s="68"/>
      <c r="FG1" s="68"/>
      <c r="FH1" s="68"/>
      <c r="FI1" s="68"/>
      <c r="FJ1" s="68"/>
      <c r="FK1" s="68"/>
      <c r="FL1" s="68"/>
      <c r="FM1" s="68"/>
      <c r="FN1" s="68"/>
      <c r="FO1" s="68"/>
      <c r="FP1" s="68"/>
      <c r="FQ1" s="68"/>
      <c r="FR1" s="68"/>
      <c r="FS1" s="68"/>
      <c r="FT1" s="68"/>
      <c r="FU1" s="68"/>
      <c r="FV1" s="68"/>
      <c r="FW1" s="68"/>
      <c r="FX1" s="68"/>
      <c r="FY1" s="68"/>
      <c r="FZ1" s="68"/>
    </row>
    <row r="2" spans="1:182" ht="30.75" customHeight="1" thickBot="1" x14ac:dyDescent="0.25">
      <c r="A2" s="5"/>
      <c r="B2" s="912" t="s">
        <v>1830</v>
      </c>
      <c r="C2" s="913"/>
      <c r="D2" s="913"/>
      <c r="E2" s="913"/>
      <c r="F2" s="913"/>
      <c r="G2" s="913"/>
      <c r="H2" s="913"/>
      <c r="I2" s="913"/>
      <c r="J2" s="913"/>
      <c r="K2" s="913"/>
      <c r="L2" s="913"/>
      <c r="M2" s="913"/>
      <c r="N2" s="913"/>
      <c r="O2" s="913"/>
      <c r="P2" s="913"/>
      <c r="Q2" s="913"/>
      <c r="R2" s="913"/>
      <c r="S2" s="913"/>
      <c r="T2" s="1101"/>
      <c r="U2" s="1102"/>
      <c r="V2" s="517"/>
      <c r="AA2" s="1097" t="s">
        <v>1042</v>
      </c>
      <c r="AB2" s="1098"/>
    </row>
    <row r="3" spans="1:182" ht="161.44999999999999" customHeight="1" thickBot="1" x14ac:dyDescent="0.25">
      <c r="A3" s="490"/>
      <c r="B3" s="6" t="s">
        <v>1163</v>
      </c>
      <c r="C3" s="916" t="s">
        <v>393</v>
      </c>
      <c r="D3" s="1103"/>
      <c r="E3" s="1103"/>
      <c r="F3" s="1103"/>
      <c r="G3" s="1103"/>
      <c r="H3" s="1103"/>
      <c r="I3" s="1103"/>
      <c r="J3" s="1104"/>
      <c r="K3" s="920" t="s">
        <v>432</v>
      </c>
      <c r="L3" s="921"/>
      <c r="M3" s="922"/>
      <c r="N3" s="917" t="s">
        <v>213</v>
      </c>
      <c r="O3" s="918"/>
      <c r="P3" s="919"/>
      <c r="Q3" s="915" t="s">
        <v>638</v>
      </c>
      <c r="R3" s="1106"/>
      <c r="S3" s="1107"/>
      <c r="T3" s="1105" t="s">
        <v>52</v>
      </c>
      <c r="U3" s="914"/>
      <c r="V3" s="517"/>
      <c r="AA3" s="363" t="s">
        <v>555</v>
      </c>
      <c r="AB3" s="364" t="s">
        <v>556</v>
      </c>
    </row>
    <row r="4" spans="1:182" s="84" customFormat="1" ht="30" customHeight="1" thickBot="1" x14ac:dyDescent="0.25">
      <c r="A4" s="292"/>
      <c r="B4" s="330">
        <f>'Checklist - Ranking Ship Chem'!B4</f>
        <v>1000</v>
      </c>
      <c r="C4" s="1132" t="str">
        <f>'Checklist - Ranking Ship Chem'!C4</f>
        <v>GENERAL</v>
      </c>
      <c r="D4" s="1133"/>
      <c r="E4" s="1133"/>
      <c r="F4" s="1133"/>
      <c r="G4" s="1133"/>
      <c r="H4" s="1133"/>
      <c r="I4" s="1133"/>
      <c r="J4" s="1133"/>
      <c r="K4" s="1134"/>
      <c r="L4" s="1134"/>
      <c r="M4" s="1134"/>
      <c r="N4" s="1134"/>
      <c r="O4" s="1134"/>
      <c r="P4" s="1134"/>
      <c r="Q4" s="1134"/>
      <c r="R4" s="1134"/>
      <c r="S4" s="1134"/>
      <c r="T4" s="1134"/>
      <c r="U4" s="1135"/>
      <c r="V4" s="515"/>
      <c r="W4" s="299"/>
      <c r="X4" s="294"/>
      <c r="Y4" s="30"/>
      <c r="Z4" s="353"/>
      <c r="AA4" s="30"/>
      <c r="AB4" s="30"/>
      <c r="AC4" s="30"/>
      <c r="AD4" s="30"/>
      <c r="AE4" s="30"/>
      <c r="AF4" s="30"/>
      <c r="AG4" s="30"/>
      <c r="AH4" s="30"/>
      <c r="AI4" s="30"/>
      <c r="AJ4" s="30"/>
      <c r="AK4" s="30"/>
      <c r="AL4" s="30"/>
      <c r="AM4" s="30"/>
      <c r="AN4" s="30"/>
      <c r="AO4" s="30"/>
      <c r="AP4" s="30"/>
      <c r="AQ4" s="30"/>
      <c r="AR4" s="30"/>
      <c r="AS4" s="30"/>
      <c r="AT4" s="30"/>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row>
    <row r="5" spans="1:182" s="84" customFormat="1" ht="27.95" customHeight="1" x14ac:dyDescent="0.2">
      <c r="A5" s="292"/>
      <c r="B5" s="322" t="str">
        <f>'Checklist - Ranking Ship Chem'!B5</f>
        <v>1200</v>
      </c>
      <c r="C5" s="844" t="str">
        <f>'Checklist - Ranking Ship Chem'!C5</f>
        <v>Enclosed Space Entry &amp; Hot Work</v>
      </c>
      <c r="D5" s="811"/>
      <c r="E5" s="811"/>
      <c r="F5" s="811"/>
      <c r="G5" s="811"/>
      <c r="H5" s="811"/>
      <c r="I5" s="811"/>
      <c r="J5" s="812"/>
      <c r="K5" s="1086">
        <f>'Checklist - Ranking Ship Chem'!U18</f>
        <v>0</v>
      </c>
      <c r="L5" s="1087"/>
      <c r="M5" s="1088"/>
      <c r="N5" s="1089">
        <f>'Checklist - Ranking Ship Chem'!V18</f>
        <v>80</v>
      </c>
      <c r="O5" s="1090"/>
      <c r="P5" s="1091"/>
      <c r="Q5" s="1092">
        <f>'Checklist - Ranking Ship Chem'!F19</f>
        <v>80</v>
      </c>
      <c r="R5" s="1093"/>
      <c r="S5" s="1093"/>
      <c r="T5" s="1094"/>
      <c r="U5" s="982"/>
      <c r="V5" s="515"/>
      <c r="W5" s="296"/>
      <c r="X5" s="296"/>
      <c r="Y5" s="30"/>
      <c r="Z5" s="353"/>
      <c r="AA5" s="367"/>
      <c r="AB5" s="368" t="str">
        <f t="shared" ref="AB5:AB12" si="0">IF(Q5=N5, IF(K5=N5,"a","s"),"")</f>
        <v>s</v>
      </c>
      <c r="AC5" s="30"/>
      <c r="AD5" s="30"/>
      <c r="AE5" s="30"/>
      <c r="AF5" s="30"/>
      <c r="AG5" s="30"/>
      <c r="AH5" s="30"/>
      <c r="AI5" s="30"/>
      <c r="AJ5" s="30"/>
      <c r="AK5" s="30"/>
      <c r="AL5" s="30"/>
      <c r="AM5" s="30"/>
      <c r="AN5" s="30"/>
      <c r="AO5" s="30"/>
      <c r="AP5" s="30"/>
      <c r="AQ5" s="30"/>
      <c r="AR5" s="30"/>
      <c r="AS5" s="30"/>
      <c r="AT5" s="30"/>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row>
    <row r="6" spans="1:182" s="84" customFormat="1" ht="27.95" customHeight="1" x14ac:dyDescent="0.2">
      <c r="A6" s="292"/>
      <c r="B6" s="322">
        <f>'Checklist - Ranking Ship Chem'!B20</f>
        <v>1300</v>
      </c>
      <c r="C6" s="844" t="str">
        <f>'Checklist - Ranking Ship Chem'!C20</f>
        <v>Compressor for the refilling of air cylinders for breathing apparatus or Alternative, Additional Green Award requirement</v>
      </c>
      <c r="D6" s="811"/>
      <c r="E6" s="811"/>
      <c r="F6" s="811"/>
      <c r="G6" s="811"/>
      <c r="H6" s="811"/>
      <c r="I6" s="811"/>
      <c r="J6" s="812"/>
      <c r="K6" s="1086">
        <f>'Checklist - Ranking Ship Chem'!U23</f>
        <v>0</v>
      </c>
      <c r="L6" s="1087"/>
      <c r="M6" s="1088"/>
      <c r="N6" s="1089">
        <f>'Checklist - Ranking Ship Chem'!V23</f>
        <v>20</v>
      </c>
      <c r="O6" s="1090"/>
      <c r="P6" s="1091"/>
      <c r="Q6" s="1092">
        <f>'Checklist - Ranking Ship Chem'!F24</f>
        <v>10</v>
      </c>
      <c r="R6" s="1093"/>
      <c r="S6" s="1093"/>
      <c r="T6" s="1094"/>
      <c r="U6" s="982"/>
      <c r="V6" s="515"/>
      <c r="W6" s="296"/>
      <c r="X6" s="296"/>
      <c r="Y6" s="30"/>
      <c r="Z6" s="353"/>
      <c r="AA6" s="367"/>
      <c r="AB6" s="368" t="str">
        <f t="shared" si="0"/>
        <v/>
      </c>
      <c r="AC6" s="30"/>
      <c r="AD6" s="30"/>
      <c r="AE6" s="30"/>
      <c r="AF6" s="30"/>
      <c r="AG6" s="30"/>
      <c r="AH6" s="30"/>
      <c r="AI6" s="30"/>
      <c r="AJ6" s="30"/>
      <c r="AK6" s="30"/>
      <c r="AL6" s="30"/>
      <c r="AM6" s="30"/>
      <c r="AN6" s="30"/>
      <c r="AO6" s="30"/>
      <c r="AP6" s="30"/>
      <c r="AQ6" s="30"/>
      <c r="AR6" s="30"/>
      <c r="AS6" s="30"/>
      <c r="AT6" s="30"/>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row>
    <row r="7" spans="1:182" s="84" customFormat="1" ht="27.95" customHeight="1" x14ac:dyDescent="0.2">
      <c r="A7" s="292"/>
      <c r="B7" s="322">
        <f>'Checklist - Ranking Ship Chem'!B25</f>
        <v>1400</v>
      </c>
      <c r="C7" s="844" t="str">
        <f>'Checklist - Ranking Ship Chem'!C25</f>
        <v>Control of drugs &amp; alcohol onboard</v>
      </c>
      <c r="D7" s="811"/>
      <c r="E7" s="811"/>
      <c r="F7" s="811"/>
      <c r="G7" s="811"/>
      <c r="H7" s="811"/>
      <c r="I7" s="811"/>
      <c r="J7" s="812"/>
      <c r="K7" s="1086">
        <f>'Checklist - Ranking Ship Chem'!U31</f>
        <v>0</v>
      </c>
      <c r="L7" s="1087"/>
      <c r="M7" s="1088"/>
      <c r="N7" s="1089">
        <f>'Checklist - Ranking Ship Chem'!V31</f>
        <v>45</v>
      </c>
      <c r="O7" s="1090"/>
      <c r="P7" s="1091"/>
      <c r="Q7" s="1092">
        <f>'Checklist - Ranking Ship Chem'!F32</f>
        <v>30</v>
      </c>
      <c r="R7" s="1093"/>
      <c r="S7" s="1095"/>
      <c r="T7" s="1094"/>
      <c r="U7" s="1096"/>
      <c r="V7" s="515"/>
      <c r="W7" s="296"/>
      <c r="X7" s="296"/>
      <c r="Y7" s="30"/>
      <c r="Z7" s="353"/>
      <c r="AA7" s="367"/>
      <c r="AB7" s="368" t="str">
        <f t="shared" si="0"/>
        <v/>
      </c>
      <c r="AC7" s="30"/>
      <c r="AD7" s="30"/>
      <c r="AE7" s="30"/>
      <c r="AF7" s="30"/>
      <c r="AG7" s="30"/>
      <c r="AH7" s="30"/>
      <c r="AI7" s="30"/>
      <c r="AJ7" s="30"/>
      <c r="AK7" s="30"/>
      <c r="AL7" s="30"/>
      <c r="AM7" s="30"/>
      <c r="AN7" s="30"/>
      <c r="AO7" s="30"/>
      <c r="AP7" s="30"/>
      <c r="AQ7" s="30"/>
      <c r="AR7" s="30"/>
      <c r="AS7" s="30"/>
      <c r="AT7" s="30"/>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row>
    <row r="8" spans="1:182" s="84" customFormat="1" ht="27.95" customHeight="1" x14ac:dyDescent="0.2">
      <c r="A8" s="192"/>
      <c r="B8" s="519">
        <f>'Checklist - Ranking Ship Chem'!B33</f>
        <v>1500</v>
      </c>
      <c r="C8" s="844" t="str">
        <f>'Checklist - Ranking Ship Chem'!C33</f>
        <v>Emergency Response System</v>
      </c>
      <c r="D8" s="811"/>
      <c r="E8" s="811"/>
      <c r="F8" s="811"/>
      <c r="G8" s="811"/>
      <c r="H8" s="811"/>
      <c r="I8" s="811"/>
      <c r="J8" s="812"/>
      <c r="K8" s="1086">
        <f>'Checklist - Ranking Ship Chem'!U37</f>
        <v>0</v>
      </c>
      <c r="L8" s="1087"/>
      <c r="M8" s="1088"/>
      <c r="N8" s="1089">
        <f>'Checklist - Ranking Ship Chem'!V37</f>
        <v>30</v>
      </c>
      <c r="O8" s="1090"/>
      <c r="P8" s="1091"/>
      <c r="Q8" s="1092">
        <f>'Checklist - Ranking Ship Chem'!F38</f>
        <v>15</v>
      </c>
      <c r="R8" s="1093"/>
      <c r="S8" s="1093"/>
      <c r="T8" s="1094"/>
      <c r="U8" s="982"/>
      <c r="V8" s="515"/>
      <c r="W8" s="296"/>
      <c r="X8" s="296"/>
      <c r="Y8" s="30"/>
      <c r="Z8" s="353"/>
      <c r="AA8" s="367"/>
      <c r="AB8" s="368" t="str">
        <f t="shared" si="0"/>
        <v/>
      </c>
      <c r="AC8" s="30"/>
      <c r="AD8" s="30"/>
      <c r="AE8" s="30"/>
      <c r="AF8" s="30"/>
      <c r="AG8" s="30"/>
      <c r="AH8" s="30"/>
      <c r="AI8" s="30"/>
      <c r="AJ8" s="30"/>
      <c r="AK8" s="30"/>
      <c r="AL8" s="30"/>
      <c r="AM8" s="30"/>
      <c r="AN8" s="30"/>
      <c r="AO8" s="30"/>
      <c r="AP8" s="30"/>
      <c r="AQ8" s="30"/>
      <c r="AR8" s="30"/>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row>
    <row r="9" spans="1:182" s="84" customFormat="1" ht="27.95" customHeight="1" x14ac:dyDescent="0.2">
      <c r="A9" s="192"/>
      <c r="B9" s="519" t="str">
        <f>'Checklist - Ranking Ship Chem'!B39</f>
        <v>1510</v>
      </c>
      <c r="C9" s="844" t="str">
        <f>'Checklist - Ranking Ship Chem'!C39</f>
        <v>Emergency Oil Recovery</v>
      </c>
      <c r="D9" s="811"/>
      <c r="E9" s="811"/>
      <c r="F9" s="811"/>
      <c r="G9" s="811"/>
      <c r="H9" s="811"/>
      <c r="I9" s="811"/>
      <c r="J9" s="812"/>
      <c r="K9" s="1086">
        <f>'Checklist - Ranking Ship Chem'!U42</f>
        <v>0</v>
      </c>
      <c r="L9" s="1087"/>
      <c r="M9" s="1088"/>
      <c r="N9" s="1089">
        <f>'Checklist - Ranking Ship Chem'!V42</f>
        <v>10</v>
      </c>
      <c r="O9" s="1090"/>
      <c r="P9" s="1091"/>
      <c r="Q9" s="1092">
        <f>'Checklist - Ranking Ship Chem'!F43</f>
        <v>0</v>
      </c>
      <c r="R9" s="1093"/>
      <c r="S9" s="1093"/>
      <c r="T9" s="1094"/>
      <c r="U9" s="982"/>
      <c r="V9" s="515"/>
      <c r="W9" s="296"/>
      <c r="X9" s="296"/>
      <c r="Y9" s="30"/>
      <c r="Z9" s="353"/>
      <c r="AA9" s="367"/>
      <c r="AB9" s="368" t="str">
        <f t="shared" ref="AB9" si="1">IF(Q9=N9, IF(K9=N9,"a","s"),"")</f>
        <v/>
      </c>
      <c r="AC9" s="30"/>
      <c r="AD9" s="30"/>
      <c r="AE9" s="30"/>
      <c r="AF9" s="30"/>
      <c r="AG9" s="30"/>
      <c r="AH9" s="30"/>
      <c r="AI9" s="30"/>
      <c r="AJ9" s="30"/>
      <c r="AK9" s="30"/>
      <c r="AL9" s="30"/>
      <c r="AM9" s="30"/>
      <c r="AN9" s="30"/>
      <c r="AO9" s="30"/>
      <c r="AP9" s="30"/>
      <c r="AQ9" s="30"/>
      <c r="AR9" s="30"/>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row>
    <row r="10" spans="1:182" s="84" customFormat="1" ht="27.95" customHeight="1" x14ac:dyDescent="0.2">
      <c r="A10" s="192"/>
      <c r="B10" s="322" t="str">
        <f>'Checklist - Ranking Ship Chem'!B44</f>
        <v>1600</v>
      </c>
      <c r="C10" s="844" t="str">
        <f>'Checklist - Ranking Ship Chem'!C44</f>
        <v>Computer Systems, Networks, Data Security and Training. GA requirement</v>
      </c>
      <c r="D10" s="811"/>
      <c r="E10" s="811"/>
      <c r="F10" s="811"/>
      <c r="G10" s="811"/>
      <c r="H10" s="811"/>
      <c r="I10" s="811"/>
      <c r="J10" s="812"/>
      <c r="K10" s="1086">
        <f>'Checklist - Ranking Ship Chem'!U52</f>
        <v>0</v>
      </c>
      <c r="L10" s="1087"/>
      <c r="M10" s="1088"/>
      <c r="N10" s="1089">
        <f>'Checklist - Ranking Ship Chem'!V52</f>
        <v>60</v>
      </c>
      <c r="O10" s="1090"/>
      <c r="P10" s="1091"/>
      <c r="Q10" s="1092">
        <f>'Checklist - Ranking Ship Chem'!F53</f>
        <v>30</v>
      </c>
      <c r="R10" s="1093"/>
      <c r="S10" s="1095"/>
      <c r="T10" s="1094"/>
      <c r="U10" s="1096"/>
      <c r="V10" s="515"/>
      <c r="W10" s="296"/>
      <c r="X10" s="296"/>
      <c r="Y10" s="30"/>
      <c r="Z10" s="353"/>
      <c r="AA10" s="367"/>
      <c r="AB10" s="368" t="str">
        <f t="shared" si="0"/>
        <v/>
      </c>
      <c r="AC10" s="30"/>
      <c r="AD10" s="30"/>
      <c r="AE10" s="30"/>
      <c r="AF10" s="30"/>
      <c r="AG10" s="30"/>
      <c r="AH10" s="30"/>
      <c r="AI10" s="30"/>
      <c r="AJ10" s="30"/>
      <c r="AK10" s="30"/>
      <c r="AL10" s="30"/>
      <c r="AM10" s="30"/>
      <c r="AN10" s="30"/>
      <c r="AO10" s="30"/>
      <c r="AP10" s="30"/>
      <c r="AQ10" s="30"/>
      <c r="AR10" s="30"/>
      <c r="AS10" s="30"/>
      <c r="AT10" s="30"/>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row>
    <row r="11" spans="1:182" s="84" customFormat="1" ht="27.95" customHeight="1" x14ac:dyDescent="0.2">
      <c r="A11" s="192"/>
      <c r="B11" s="322" t="str">
        <f>'Checklist - Ranking Ship Chem'!B54</f>
        <v>1610</v>
      </c>
      <c r="C11" s="844" t="str">
        <f>'Checklist - Ranking Ship Chem'!C54</f>
        <v>Cyber Risk Management</v>
      </c>
      <c r="D11" s="811"/>
      <c r="E11" s="811"/>
      <c r="F11" s="811"/>
      <c r="G11" s="811"/>
      <c r="H11" s="811"/>
      <c r="I11" s="811"/>
      <c r="J11" s="812"/>
      <c r="K11" s="1086">
        <f>'Checklist - Ranking Ship Chem'!U61</f>
        <v>0</v>
      </c>
      <c r="L11" s="1087"/>
      <c r="M11" s="1088"/>
      <c r="N11" s="1089">
        <f>'Checklist - Ranking Ship Chem'!V61</f>
        <v>35</v>
      </c>
      <c r="O11" s="1090"/>
      <c r="P11" s="1091"/>
      <c r="Q11" s="1092">
        <f>'Checklist - Ranking Ship Chem'!F62</f>
        <v>15</v>
      </c>
      <c r="R11" s="1093"/>
      <c r="S11" s="1095"/>
      <c r="T11" s="1094"/>
      <c r="U11" s="1096"/>
      <c r="V11" s="515"/>
      <c r="W11" s="296"/>
      <c r="X11" s="296"/>
      <c r="Y11" s="30"/>
      <c r="Z11" s="353"/>
      <c r="AA11" s="367"/>
      <c r="AB11" s="368" t="str">
        <f t="shared" ref="AB11" si="2">IF(Q11=N11, IF(K11=N11,"a","s"),"")</f>
        <v/>
      </c>
      <c r="AC11" s="30"/>
      <c r="AD11" s="30"/>
      <c r="AE11" s="30"/>
      <c r="AF11" s="30"/>
      <c r="AG11" s="30"/>
      <c r="AH11" s="30"/>
      <c r="AI11" s="30"/>
      <c r="AJ11" s="30"/>
      <c r="AK11" s="30"/>
      <c r="AL11" s="30"/>
      <c r="AM11" s="30"/>
      <c r="AN11" s="30"/>
      <c r="AO11" s="30"/>
      <c r="AP11" s="30"/>
      <c r="AQ11" s="30"/>
      <c r="AR11" s="30"/>
      <c r="AS11" s="30"/>
      <c r="AT11" s="30"/>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row>
    <row r="12" spans="1:182" s="84" customFormat="1" ht="27.95" customHeight="1" x14ac:dyDescent="0.2">
      <c r="A12" s="192"/>
      <c r="B12" s="603" t="str">
        <f>'Checklist - Ranking Ship Chem'!B63</f>
        <v>1700</v>
      </c>
      <c r="C12" s="844" t="str">
        <f>'Checklist - Ranking Ship Chem'!C63</f>
        <v>Noise and Vibration Management</v>
      </c>
      <c r="D12" s="811"/>
      <c r="E12" s="811"/>
      <c r="F12" s="811"/>
      <c r="G12" s="811"/>
      <c r="H12" s="811"/>
      <c r="I12" s="811"/>
      <c r="J12" s="812"/>
      <c r="K12" s="1086">
        <f>'Checklist - Ranking Ship Chem'!U74</f>
        <v>0</v>
      </c>
      <c r="L12" s="1087"/>
      <c r="M12" s="1088"/>
      <c r="N12" s="1089">
        <f>'Checklist - Ranking Ship Chem'!V74</f>
        <v>50</v>
      </c>
      <c r="O12" s="1090"/>
      <c r="P12" s="1091"/>
      <c r="Q12" s="1092">
        <f>'Checklist - Ranking Ship Chem'!F75</f>
        <v>15</v>
      </c>
      <c r="R12" s="1093"/>
      <c r="S12" s="1093"/>
      <c r="T12" s="1094"/>
      <c r="U12" s="982"/>
      <c r="V12" s="515"/>
      <c r="W12" s="296"/>
      <c r="X12" s="296"/>
      <c r="Y12" s="30"/>
      <c r="Z12" s="353"/>
      <c r="AA12" s="609"/>
      <c r="AB12" s="610" t="str">
        <f t="shared" si="0"/>
        <v/>
      </c>
      <c r="AC12" s="30"/>
      <c r="AD12" s="30"/>
      <c r="AE12" s="30"/>
      <c r="AF12" s="30"/>
      <c r="AG12" s="30"/>
      <c r="AH12" s="30"/>
      <c r="AI12" s="30"/>
      <c r="AJ12" s="30"/>
      <c r="AK12" s="30"/>
      <c r="AL12" s="30"/>
      <c r="AM12" s="30"/>
      <c r="AN12" s="30"/>
      <c r="AO12" s="30"/>
      <c r="AP12" s="30"/>
      <c r="AQ12" s="30"/>
      <c r="AR12" s="30"/>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row>
    <row r="13" spans="1:182" s="84" customFormat="1" ht="27.95" customHeight="1" x14ac:dyDescent="0.2">
      <c r="A13" s="192"/>
      <c r="B13" s="603" t="str">
        <f>'Checklist - Ranking Ship Chem'!B76</f>
        <v>1710</v>
      </c>
      <c r="C13" s="844" t="str">
        <f>'Checklist - Ranking Ship Chem'!C76</f>
        <v>Underwater Noise and Vibration Management</v>
      </c>
      <c r="D13" s="811"/>
      <c r="E13" s="811"/>
      <c r="F13" s="811"/>
      <c r="G13" s="811"/>
      <c r="H13" s="811"/>
      <c r="I13" s="811"/>
      <c r="J13" s="812"/>
      <c r="K13" s="1086">
        <f>'Checklist - Ranking Ship Chem'!U78</f>
        <v>0</v>
      </c>
      <c r="L13" s="1087"/>
      <c r="M13" s="1088"/>
      <c r="N13" s="1089">
        <f>'Checklist - Ranking Ship Chem'!V78</f>
        <v>5</v>
      </c>
      <c r="O13" s="1090"/>
      <c r="P13" s="1091"/>
      <c r="Q13" s="1092">
        <f>'Checklist - Ranking Ship Chem'!F79</f>
        <v>0</v>
      </c>
      <c r="R13" s="1093"/>
      <c r="S13" s="1093"/>
      <c r="T13" s="1094"/>
      <c r="U13" s="982"/>
      <c r="V13" s="515"/>
      <c r="W13" s="296"/>
      <c r="X13" s="296"/>
      <c r="Y13" s="30"/>
      <c r="Z13" s="353"/>
      <c r="AA13" s="367"/>
      <c r="AB13" s="368" t="str">
        <f t="shared" ref="AB13" si="3">IF(Q13=N13, IF(K13=N13,"a","s"),"")</f>
        <v/>
      </c>
      <c r="AC13" s="30"/>
      <c r="AD13" s="30"/>
      <c r="AE13" s="30"/>
      <c r="AF13" s="30"/>
      <c r="AG13" s="30"/>
      <c r="AH13" s="30"/>
      <c r="AI13" s="30"/>
      <c r="AJ13" s="30"/>
      <c r="AK13" s="30"/>
      <c r="AL13" s="30"/>
      <c r="AM13" s="30"/>
      <c r="AN13" s="30"/>
      <c r="AO13" s="30"/>
      <c r="AP13" s="30"/>
      <c r="AQ13" s="30"/>
      <c r="AR13" s="30"/>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row>
    <row r="14" spans="1:182" s="84" customFormat="1" ht="27.95" customHeight="1" thickBot="1" x14ac:dyDescent="0.25">
      <c r="A14" s="192"/>
      <c r="B14" s="322" t="str">
        <f>'Checklist - Ranking Ship Chem'!B80</f>
        <v>1800</v>
      </c>
      <c r="C14" s="844" t="str">
        <f>'Checklist - Ranking Ship Chem'!C80</f>
        <v>Social Dimension / Sustainability</v>
      </c>
      <c r="D14" s="811"/>
      <c r="E14" s="811"/>
      <c r="F14" s="811"/>
      <c r="G14" s="811"/>
      <c r="H14" s="811"/>
      <c r="I14" s="811"/>
      <c r="J14" s="812"/>
      <c r="K14" s="1086">
        <f>'Checklist - Ranking Ship Chem'!U93</f>
        <v>0</v>
      </c>
      <c r="L14" s="1087"/>
      <c r="M14" s="1088"/>
      <c r="N14" s="1089">
        <f>'Checklist - Ranking Ship Chem'!V93</f>
        <v>50</v>
      </c>
      <c r="O14" s="1090"/>
      <c r="P14" s="1091"/>
      <c r="Q14" s="1092">
        <f>'Checklist - Ranking Ship Chem'!F94</f>
        <v>10</v>
      </c>
      <c r="R14" s="1093"/>
      <c r="S14" s="1093"/>
      <c r="T14" s="1094"/>
      <c r="U14" s="982"/>
      <c r="V14" s="515"/>
      <c r="W14" s="296"/>
      <c r="X14" s="296"/>
      <c r="Y14" s="30"/>
      <c r="Z14" s="353"/>
      <c r="AA14" s="367"/>
      <c r="AB14" s="368" t="str">
        <f t="shared" ref="AB14" si="4">IF(Q14=N14, IF(K14=N14,"a","s"),"")</f>
        <v/>
      </c>
      <c r="AC14" s="30"/>
      <c r="AD14" s="30"/>
      <c r="AE14" s="30"/>
      <c r="AF14" s="30"/>
      <c r="AG14" s="30"/>
      <c r="AH14" s="30"/>
      <c r="AI14" s="30"/>
      <c r="AJ14" s="30"/>
      <c r="AK14" s="30"/>
      <c r="AL14" s="30"/>
      <c r="AM14" s="30"/>
      <c r="AN14" s="30"/>
      <c r="AO14" s="30"/>
      <c r="AP14" s="30"/>
      <c r="AQ14" s="30"/>
      <c r="AR14" s="30"/>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row>
    <row r="15" spans="1:182" s="84" customFormat="1" ht="30" customHeight="1" thickBot="1" x14ac:dyDescent="0.25">
      <c r="A15" s="292"/>
      <c r="B15" s="330">
        <f>'Checklist - Ranking Ship Chem'!B95</f>
        <v>2000</v>
      </c>
      <c r="C15" s="1123" t="str">
        <f>'Checklist - Ranking Ship Chem'!C95</f>
        <v>NAVIGATION / BRIDGE OPERATIONS</v>
      </c>
      <c r="D15" s="1124"/>
      <c r="E15" s="1124"/>
      <c r="F15" s="1124"/>
      <c r="G15" s="1124"/>
      <c r="H15" s="1124"/>
      <c r="I15" s="1124"/>
      <c r="J15" s="1124"/>
      <c r="K15" s="776"/>
      <c r="L15" s="776"/>
      <c r="M15" s="776"/>
      <c r="N15" s="776"/>
      <c r="O15" s="776"/>
      <c r="P15" s="776"/>
      <c r="Q15" s="776"/>
      <c r="R15" s="776"/>
      <c r="S15" s="776"/>
      <c r="T15" s="776"/>
      <c r="U15" s="777"/>
      <c r="V15" s="515"/>
      <c r="W15" s="296"/>
      <c r="X15" s="296"/>
      <c r="Y15" s="30"/>
      <c r="Z15" s="353"/>
      <c r="AA15" s="30"/>
      <c r="AB15" s="30"/>
      <c r="AC15" s="30"/>
      <c r="AD15" s="30"/>
      <c r="AE15" s="30"/>
      <c r="AF15" s="30"/>
      <c r="AG15" s="30"/>
      <c r="AH15" s="30"/>
      <c r="AI15" s="30"/>
      <c r="AJ15" s="30"/>
      <c r="AK15" s="30"/>
      <c r="AL15" s="30"/>
      <c r="AM15" s="30"/>
      <c r="AN15" s="30"/>
      <c r="AO15" s="30"/>
      <c r="AP15" s="30"/>
      <c r="AQ15" s="30"/>
      <c r="AR15" s="30"/>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row>
    <row r="16" spans="1:182" s="84" customFormat="1" ht="27.95" customHeight="1" x14ac:dyDescent="0.2">
      <c r="A16" s="192"/>
      <c r="B16" s="312" t="str">
        <f>'Checklist - Ranking Ship Chem'!B96</f>
        <v>2100</v>
      </c>
      <c r="C16" s="1074" t="str">
        <f>'Checklist - Ranking Ship Chem'!C96</f>
        <v xml:space="preserve">Navigation               </v>
      </c>
      <c r="D16" s="1075"/>
      <c r="E16" s="1075"/>
      <c r="F16" s="1075"/>
      <c r="G16" s="1075"/>
      <c r="H16" s="1075"/>
      <c r="I16" s="1075"/>
      <c r="J16" s="1076"/>
      <c r="K16" s="1077">
        <f>'Checklist - Ranking Ship Chem'!U108</f>
        <v>0</v>
      </c>
      <c r="L16" s="1078"/>
      <c r="M16" s="1079"/>
      <c r="N16" s="1080">
        <f>'Checklist - Ranking Ship Chem'!V108</f>
        <v>120</v>
      </c>
      <c r="O16" s="1081"/>
      <c r="P16" s="1082"/>
      <c r="Q16" s="1083">
        <f>'Checklist - Ranking Ship Chem'!F109</f>
        <v>40</v>
      </c>
      <c r="R16" s="1084"/>
      <c r="S16" s="1084"/>
      <c r="T16" s="1085"/>
      <c r="U16" s="975"/>
      <c r="V16" s="515"/>
      <c r="W16" s="296"/>
      <c r="X16" s="296"/>
      <c r="Y16" s="30"/>
      <c r="Z16" s="353"/>
      <c r="AA16" s="365"/>
      <c r="AB16" s="366" t="str">
        <f>IF(Q16=N16, IF(K16=N16,"a","s"),"")</f>
        <v/>
      </c>
      <c r="AC16" s="30"/>
      <c r="AD16" s="30"/>
      <c r="AE16" s="30"/>
      <c r="AF16" s="30"/>
      <c r="AG16" s="30"/>
      <c r="AH16" s="30"/>
      <c r="AI16" s="30"/>
      <c r="AJ16" s="30"/>
      <c r="AK16" s="30"/>
      <c r="AL16" s="30"/>
      <c r="AM16" s="30"/>
      <c r="AN16" s="30"/>
      <c r="AO16" s="30"/>
      <c r="AP16" s="30"/>
      <c r="AQ16" s="30"/>
      <c r="AR16" s="30"/>
      <c r="AS16" s="30"/>
      <c r="AT16" s="30"/>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row>
    <row r="17" spans="1:86" s="84" customFormat="1" ht="27.95" customHeight="1" x14ac:dyDescent="0.2">
      <c r="A17" s="192"/>
      <c r="B17" s="519" t="str">
        <f>'Checklist - Ranking Ship Chem'!B110</f>
        <v>2111</v>
      </c>
      <c r="C17" s="844" t="str">
        <f>'Checklist - Ranking Ship Chem'!C110</f>
        <v>Electronic chart display &amp; information systems / ECDIS</v>
      </c>
      <c r="D17" s="811"/>
      <c r="E17" s="811"/>
      <c r="F17" s="811"/>
      <c r="G17" s="811"/>
      <c r="H17" s="811"/>
      <c r="I17" s="811"/>
      <c r="J17" s="812"/>
      <c r="K17" s="1086">
        <f>'Checklist - Ranking Ship Chem'!U119</f>
        <v>0</v>
      </c>
      <c r="L17" s="1087"/>
      <c r="M17" s="1088"/>
      <c r="N17" s="1089">
        <f>'Checklist - Ranking Ship Chem'!V119</f>
        <v>55</v>
      </c>
      <c r="O17" s="1090"/>
      <c r="P17" s="1091"/>
      <c r="Q17" s="1092">
        <f>'Checklist - Ranking Ship Chem'!F120</f>
        <v>30</v>
      </c>
      <c r="R17" s="1093"/>
      <c r="S17" s="1093"/>
      <c r="T17" s="1094"/>
      <c r="U17" s="982"/>
      <c r="V17" s="515"/>
      <c r="W17" s="296"/>
      <c r="X17" s="296"/>
      <c r="Y17" s="30"/>
      <c r="Z17" s="353"/>
      <c r="AA17" s="367"/>
      <c r="AB17" s="368" t="str">
        <f>IF(Q17=N17, IF(K17=N17,"a","s"),"")</f>
        <v/>
      </c>
      <c r="AC17" s="30"/>
      <c r="AD17" s="30"/>
      <c r="AE17" s="30"/>
      <c r="AF17" s="30"/>
      <c r="AG17" s="30"/>
      <c r="AH17" s="30"/>
      <c r="AI17" s="30"/>
      <c r="AJ17" s="30"/>
      <c r="AK17" s="30"/>
      <c r="AL17" s="30"/>
      <c r="AM17" s="30"/>
      <c r="AN17" s="30"/>
      <c r="AO17" s="30"/>
      <c r="AP17" s="30"/>
      <c r="AQ17" s="30"/>
      <c r="AR17" s="30"/>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row>
    <row r="18" spans="1:86" s="84" customFormat="1" ht="27.95" customHeight="1" x14ac:dyDescent="0.2">
      <c r="A18" s="192"/>
      <c r="B18" s="322">
        <f>'Checklist - Ranking Ship Chem'!B121</f>
        <v>2120</v>
      </c>
      <c r="C18" s="844" t="str">
        <f>'Checklist - Ranking Ship Chem'!C121</f>
        <v>Environmental Requirements during the Voyage</v>
      </c>
      <c r="D18" s="811"/>
      <c r="E18" s="811"/>
      <c r="F18" s="811"/>
      <c r="G18" s="811"/>
      <c r="H18" s="811"/>
      <c r="I18" s="811"/>
      <c r="J18" s="812"/>
      <c r="K18" s="1086">
        <f>'Checklist - Ranking Ship Chem'!U129</f>
        <v>0</v>
      </c>
      <c r="L18" s="1087"/>
      <c r="M18" s="1088"/>
      <c r="N18" s="1089">
        <f>'Checklist - Ranking Ship Chem'!V129</f>
        <v>55</v>
      </c>
      <c r="O18" s="1090"/>
      <c r="P18" s="1091"/>
      <c r="Q18" s="1092">
        <f>'Checklist - Ranking Ship Chem'!F130</f>
        <v>50</v>
      </c>
      <c r="R18" s="1093"/>
      <c r="S18" s="1093"/>
      <c r="T18" s="1094"/>
      <c r="U18" s="982"/>
      <c r="V18" s="515"/>
      <c r="W18" s="296"/>
      <c r="X18" s="296"/>
      <c r="Y18" s="30"/>
      <c r="Z18" s="353"/>
      <c r="AA18" s="367"/>
      <c r="AB18" s="368" t="str">
        <f>IF(Q18=N18, IF(K18=N18,"a","s"),"")</f>
        <v/>
      </c>
      <c r="AC18" s="30"/>
      <c r="AD18" s="30"/>
      <c r="AE18" s="30"/>
      <c r="AF18" s="30"/>
      <c r="AG18" s="30"/>
      <c r="AH18" s="30"/>
      <c r="AI18" s="30"/>
      <c r="AJ18" s="30"/>
      <c r="AK18" s="30"/>
      <c r="AL18" s="30"/>
      <c r="AM18" s="30"/>
      <c r="AN18" s="30"/>
      <c r="AO18" s="30"/>
      <c r="AP18" s="30"/>
      <c r="AQ18" s="30"/>
      <c r="AR18" s="30"/>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row>
    <row r="19" spans="1:86" s="84" customFormat="1" ht="27.95" customHeight="1" x14ac:dyDescent="0.2">
      <c r="A19" s="192"/>
      <c r="B19" s="519">
        <f>'Checklist - Ranking Ship Chem'!B131</f>
        <v>2200</v>
      </c>
      <c r="C19" s="844" t="str">
        <f>'Checklist - Ranking Ship Chem'!C131</f>
        <v>Helicopter / Ship Operations</v>
      </c>
      <c r="D19" s="811"/>
      <c r="E19" s="811"/>
      <c r="F19" s="811"/>
      <c r="G19" s="811"/>
      <c r="H19" s="811"/>
      <c r="I19" s="811"/>
      <c r="J19" s="812"/>
      <c r="K19" s="1086">
        <f>'Checklist - Ranking Ship Chem'!U134</f>
        <v>0</v>
      </c>
      <c r="L19" s="1087"/>
      <c r="M19" s="1088"/>
      <c r="N19" s="1089">
        <f>'Checklist - Ranking Ship Chem'!V134</f>
        <v>20</v>
      </c>
      <c r="O19" s="1090"/>
      <c r="P19" s="1091"/>
      <c r="Q19" s="1092">
        <f>'Checklist - Ranking Ship Chem'!F135</f>
        <v>20</v>
      </c>
      <c r="R19" s="1093"/>
      <c r="S19" s="1093"/>
      <c r="T19" s="1094"/>
      <c r="U19" s="982"/>
      <c r="V19" s="515"/>
      <c r="W19" s="296"/>
      <c r="X19" s="296"/>
      <c r="Y19" s="30"/>
      <c r="Z19" s="353"/>
      <c r="AA19" s="367"/>
      <c r="AB19" s="368" t="str">
        <f>IF(Q19=N19, IF(K19=N19,"a","s"),"")</f>
        <v>s</v>
      </c>
      <c r="AC19" s="30"/>
      <c r="AD19" s="30"/>
      <c r="AE19" s="30"/>
      <c r="AF19" s="30"/>
      <c r="AG19" s="30"/>
      <c r="AH19" s="30"/>
      <c r="AI19" s="30"/>
      <c r="AJ19" s="30"/>
      <c r="AK19" s="30"/>
      <c r="AL19" s="30"/>
      <c r="AM19" s="30"/>
      <c r="AN19" s="30"/>
      <c r="AO19" s="30"/>
      <c r="AP19" s="30"/>
      <c r="AQ19" s="30"/>
      <c r="AR19" s="30"/>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c r="BW19" s="353"/>
      <c r="BX19" s="353"/>
      <c r="BY19" s="353"/>
      <c r="BZ19" s="353"/>
      <c r="CA19" s="353"/>
      <c r="CB19" s="353"/>
      <c r="CC19" s="353"/>
      <c r="CD19" s="353"/>
      <c r="CE19" s="353"/>
      <c r="CF19" s="353"/>
      <c r="CG19" s="353"/>
      <c r="CH19" s="353"/>
    </row>
    <row r="20" spans="1:86" s="84" customFormat="1" ht="27.95" customHeight="1" thickBot="1" x14ac:dyDescent="0.25">
      <c r="A20" s="292"/>
      <c r="B20" s="519">
        <f>'Checklist - Ranking Ship Chem'!B136</f>
        <v>2300</v>
      </c>
      <c r="C20" s="844" t="str">
        <f>'Checklist - Ranking Ship Chem'!C136</f>
        <v xml:space="preserve">Mooring Operations  </v>
      </c>
      <c r="D20" s="811"/>
      <c r="E20" s="811"/>
      <c r="F20" s="811"/>
      <c r="G20" s="811"/>
      <c r="H20" s="811"/>
      <c r="I20" s="811"/>
      <c r="J20" s="812"/>
      <c r="K20" s="1086">
        <f>'Checklist - Ranking Ship Chem'!U141</f>
        <v>0</v>
      </c>
      <c r="L20" s="1087"/>
      <c r="M20" s="1088"/>
      <c r="N20" s="1089">
        <f>'Checklist - Ranking Ship Chem'!V141</f>
        <v>50</v>
      </c>
      <c r="O20" s="1090"/>
      <c r="P20" s="1091"/>
      <c r="Q20" s="1092">
        <f>'Checklist - Ranking Ship Chem'!F142</f>
        <v>30</v>
      </c>
      <c r="R20" s="1093"/>
      <c r="S20" s="1093"/>
      <c r="T20" s="1094"/>
      <c r="U20" s="982"/>
      <c r="V20" s="515"/>
      <c r="W20" s="296"/>
      <c r="X20" s="296"/>
      <c r="Y20" s="30"/>
      <c r="Z20" s="353"/>
      <c r="AA20" s="458"/>
      <c r="AB20" s="459" t="str">
        <f>IF(Q20=N20, IF(K20=N20,"a","s"),"")</f>
        <v/>
      </c>
      <c r="AC20" s="30"/>
      <c r="AD20" s="30"/>
      <c r="AE20" s="30"/>
      <c r="AF20" s="30"/>
      <c r="AG20" s="30"/>
      <c r="AH20" s="30"/>
      <c r="AI20" s="30"/>
      <c r="AJ20" s="30"/>
      <c r="AK20" s="30"/>
      <c r="AL20" s="30"/>
      <c r="AM20" s="30"/>
      <c r="AN20" s="30"/>
      <c r="AO20" s="30"/>
      <c r="AP20" s="30"/>
      <c r="AQ20" s="30"/>
      <c r="AR20" s="30"/>
      <c r="AS20" s="353"/>
      <c r="AT20" s="353"/>
      <c r="AU20" s="353"/>
      <c r="AV20" s="353"/>
      <c r="AW20" s="353"/>
      <c r="AX20" s="353"/>
      <c r="AY20" s="353"/>
      <c r="AZ20" s="353"/>
      <c r="BA20" s="353"/>
      <c r="BB20" s="353"/>
      <c r="BC20" s="353"/>
      <c r="BD20" s="353"/>
      <c r="BE20" s="353"/>
      <c r="BF20" s="353"/>
      <c r="BG20" s="353"/>
      <c r="BH20" s="353"/>
      <c r="BI20" s="353"/>
      <c r="BJ20" s="353"/>
      <c r="BK20" s="353"/>
      <c r="BL20" s="353"/>
      <c r="BM20" s="353"/>
      <c r="BN20" s="353"/>
      <c r="BO20" s="353"/>
      <c r="BP20" s="353"/>
      <c r="BQ20" s="353"/>
      <c r="BR20" s="353"/>
      <c r="BS20" s="353"/>
      <c r="BT20" s="353"/>
      <c r="BU20" s="353"/>
      <c r="BV20" s="353"/>
      <c r="BW20" s="353"/>
      <c r="BX20" s="353"/>
      <c r="BY20" s="353"/>
      <c r="BZ20" s="353"/>
      <c r="CA20" s="353"/>
      <c r="CB20" s="353"/>
      <c r="CC20" s="353"/>
      <c r="CD20" s="353"/>
      <c r="CE20" s="353"/>
      <c r="CF20" s="353"/>
      <c r="CG20" s="353"/>
      <c r="CH20" s="353"/>
    </row>
    <row r="21" spans="1:86" s="84" customFormat="1" ht="30" customHeight="1" thickBot="1" x14ac:dyDescent="0.25">
      <c r="A21" s="292"/>
      <c r="B21" s="330">
        <f>'Checklist - Ranking Ship Chem'!B143</f>
        <v>3000</v>
      </c>
      <c r="C21" s="1123" t="str">
        <f>'Checklist - Ranking Ship Chem'!C143</f>
        <v>MACHINERY / ENGINE OPERATIONS</v>
      </c>
      <c r="D21" s="1124"/>
      <c r="E21" s="1124"/>
      <c r="F21" s="1124"/>
      <c r="G21" s="1124"/>
      <c r="H21" s="1124"/>
      <c r="I21" s="1124"/>
      <c r="J21" s="1124"/>
      <c r="K21" s="776"/>
      <c r="L21" s="776"/>
      <c r="M21" s="776"/>
      <c r="N21" s="776"/>
      <c r="O21" s="776"/>
      <c r="P21" s="776"/>
      <c r="Q21" s="776"/>
      <c r="R21" s="776"/>
      <c r="S21" s="776"/>
      <c r="T21" s="776"/>
      <c r="U21" s="777"/>
      <c r="V21" s="518"/>
      <c r="W21" s="296"/>
      <c r="X21" s="296"/>
      <c r="Y21" s="30"/>
      <c r="Z21" s="353"/>
      <c r="AA21" s="30"/>
      <c r="AB21" s="30"/>
      <c r="AC21" s="30"/>
      <c r="AD21" s="30"/>
      <c r="AE21" s="30"/>
      <c r="AF21" s="30"/>
      <c r="AG21" s="30"/>
      <c r="AH21" s="30"/>
      <c r="AI21" s="30"/>
      <c r="AJ21" s="30"/>
      <c r="AK21" s="30"/>
      <c r="AL21" s="30"/>
      <c r="AM21" s="30"/>
      <c r="AN21" s="30"/>
      <c r="AO21" s="30"/>
      <c r="AP21" s="30"/>
      <c r="AQ21" s="30"/>
      <c r="AR21" s="30"/>
      <c r="AS21" s="353"/>
      <c r="AT21" s="353"/>
      <c r="AU21" s="353"/>
      <c r="AV21" s="353"/>
      <c r="AW21" s="353"/>
      <c r="AX21" s="353"/>
      <c r="AY21" s="353"/>
      <c r="AZ21" s="353"/>
      <c r="BA21" s="353"/>
      <c r="BB21" s="353"/>
      <c r="BC21" s="353"/>
      <c r="BD21" s="353"/>
      <c r="BE21" s="353"/>
      <c r="BF21" s="353"/>
      <c r="BG21" s="353"/>
      <c r="BH21" s="353"/>
      <c r="BI21" s="353"/>
      <c r="BJ21" s="353"/>
      <c r="BK21" s="353"/>
      <c r="BL21" s="353"/>
      <c r="BM21" s="353"/>
      <c r="BN21" s="353"/>
      <c r="BO21" s="353"/>
      <c r="BP21" s="353"/>
      <c r="BQ21" s="353"/>
      <c r="BR21" s="353"/>
      <c r="BS21" s="353"/>
      <c r="BT21" s="353"/>
      <c r="BU21" s="353"/>
      <c r="BV21" s="353"/>
      <c r="BW21" s="353"/>
      <c r="BX21" s="353"/>
      <c r="BY21" s="353"/>
      <c r="BZ21" s="353"/>
      <c r="CA21" s="353"/>
      <c r="CB21" s="353"/>
      <c r="CC21" s="353"/>
      <c r="CD21" s="353"/>
      <c r="CE21" s="353"/>
      <c r="CF21" s="353"/>
      <c r="CG21" s="353"/>
      <c r="CH21" s="353"/>
    </row>
    <row r="22" spans="1:86" s="84" customFormat="1" ht="27.95" customHeight="1" x14ac:dyDescent="0.2">
      <c r="A22" s="292"/>
      <c r="B22" s="312" t="str">
        <f>'Checklist - Ranking Ship Chem'!B144</f>
        <v>3100</v>
      </c>
      <c r="C22" s="1074" t="str">
        <f>'Checklist - Ranking Ship Chem'!C144</f>
        <v xml:space="preserve">Bunker Operations </v>
      </c>
      <c r="D22" s="1075"/>
      <c r="E22" s="1075"/>
      <c r="F22" s="1075"/>
      <c r="G22" s="1075"/>
      <c r="H22" s="1075"/>
      <c r="I22" s="1075"/>
      <c r="J22" s="1076"/>
      <c r="K22" s="1077">
        <f>'Checklist - Ranking Ship Chem'!U150</f>
        <v>0</v>
      </c>
      <c r="L22" s="1078"/>
      <c r="M22" s="1079"/>
      <c r="N22" s="1080">
        <f>'Checklist - Ranking Ship Chem'!V150</f>
        <v>50</v>
      </c>
      <c r="O22" s="1081"/>
      <c r="P22" s="1082"/>
      <c r="Q22" s="1083">
        <f>'Checklist - Ranking Ship Chem'!F151</f>
        <v>50</v>
      </c>
      <c r="R22" s="1084"/>
      <c r="S22" s="1084"/>
      <c r="T22" s="1085"/>
      <c r="U22" s="975"/>
      <c r="V22" s="515"/>
      <c r="W22" s="296"/>
      <c r="X22" s="296"/>
      <c r="Y22" s="30"/>
      <c r="Z22" s="353"/>
      <c r="AA22" s="365"/>
      <c r="AB22" s="366" t="str">
        <f>IF(Q22=N22, IF(K22=N22,"a","s"),"")</f>
        <v>s</v>
      </c>
      <c r="AC22" s="30"/>
      <c r="AD22" s="30"/>
      <c r="AE22" s="30"/>
      <c r="AF22" s="30"/>
      <c r="AG22" s="30"/>
      <c r="AH22" s="30"/>
      <c r="AI22" s="30"/>
      <c r="AJ22" s="30"/>
      <c r="AK22" s="30"/>
      <c r="AL22" s="30"/>
      <c r="AM22" s="30"/>
      <c r="AN22" s="30"/>
      <c r="AO22" s="30"/>
      <c r="AP22" s="30"/>
      <c r="AQ22" s="30"/>
      <c r="AR22" s="30"/>
      <c r="AS22" s="353"/>
      <c r="AT22" s="353"/>
      <c r="AU22" s="353"/>
      <c r="AV22" s="353"/>
      <c r="AW22" s="353"/>
      <c r="AX22" s="353"/>
      <c r="AY22" s="353"/>
      <c r="AZ22" s="353"/>
      <c r="BA22" s="353"/>
      <c r="BB22" s="353"/>
      <c r="BC22" s="353"/>
      <c r="BD22" s="353"/>
      <c r="BE22" s="353"/>
      <c r="BF22" s="353"/>
      <c r="BG22" s="353"/>
      <c r="BH22" s="353"/>
      <c r="BI22" s="353"/>
      <c r="BJ22" s="353"/>
      <c r="BK22" s="353"/>
      <c r="BL22" s="353"/>
      <c r="BM22" s="353"/>
      <c r="BN22" s="353"/>
      <c r="BO22" s="353"/>
      <c r="BP22" s="353"/>
      <c r="BQ22" s="353"/>
      <c r="BR22" s="353"/>
      <c r="BS22" s="353"/>
      <c r="BT22" s="353"/>
      <c r="BU22" s="353"/>
      <c r="BV22" s="353"/>
      <c r="BW22" s="353"/>
      <c r="BX22" s="353"/>
      <c r="BY22" s="353"/>
      <c r="BZ22" s="353"/>
      <c r="CA22" s="353"/>
      <c r="CB22" s="353"/>
      <c r="CC22" s="353"/>
      <c r="CD22" s="353"/>
      <c r="CE22" s="353"/>
      <c r="CF22" s="353"/>
      <c r="CG22" s="353"/>
      <c r="CH22" s="353"/>
    </row>
    <row r="23" spans="1:86" s="84" customFormat="1" ht="27.95" customHeight="1" thickBot="1" x14ac:dyDescent="0.25">
      <c r="A23" s="292"/>
      <c r="B23" s="519" t="str">
        <f>'Checklist - Ranking Ship Chem'!B161</f>
        <v>3200</v>
      </c>
      <c r="C23" s="844" t="str">
        <f>'Checklist - Ranking Ship Chem'!C161</f>
        <v>Fuel oil management</v>
      </c>
      <c r="D23" s="811"/>
      <c r="E23" s="811"/>
      <c r="F23" s="811"/>
      <c r="G23" s="811"/>
      <c r="H23" s="811"/>
      <c r="I23" s="811"/>
      <c r="J23" s="812"/>
      <c r="K23" s="1086">
        <f>'Checklist - Ranking Ship Chem'!U174</f>
        <v>0</v>
      </c>
      <c r="L23" s="1087"/>
      <c r="M23" s="1088"/>
      <c r="N23" s="1089">
        <f>'Checklist - Ranking Ship Chem'!V174</f>
        <v>80</v>
      </c>
      <c r="O23" s="1090"/>
      <c r="P23" s="1091"/>
      <c r="Q23" s="1092">
        <f>'Checklist - Ranking Ship Chem'!F175</f>
        <v>40</v>
      </c>
      <c r="R23" s="1093"/>
      <c r="S23" s="1093"/>
      <c r="T23" s="1094"/>
      <c r="U23" s="982"/>
      <c r="V23" s="515"/>
      <c r="W23" s="296"/>
      <c r="X23" s="296"/>
      <c r="Y23" s="30"/>
      <c r="Z23" s="353"/>
      <c r="AA23" s="458"/>
      <c r="AB23" s="459" t="str">
        <f>IF(Q23=N23, IF(K23=N23,"a","s"),"")</f>
        <v/>
      </c>
      <c r="AC23" s="30"/>
      <c r="AD23" s="30"/>
      <c r="AE23" s="30"/>
      <c r="AF23" s="30"/>
      <c r="AG23" s="30"/>
      <c r="AH23" s="30"/>
      <c r="AI23" s="30"/>
      <c r="AJ23" s="30"/>
      <c r="AK23" s="30"/>
      <c r="AL23" s="30"/>
      <c r="AM23" s="30"/>
      <c r="AN23" s="30"/>
      <c r="AO23" s="30"/>
      <c r="AP23" s="30"/>
      <c r="AQ23" s="30"/>
      <c r="AR23" s="30"/>
      <c r="AS23" s="353"/>
      <c r="AT23" s="353"/>
      <c r="AU23" s="353"/>
      <c r="AV23" s="353"/>
      <c r="AW23" s="353"/>
      <c r="AX23" s="353"/>
      <c r="AY23" s="353"/>
      <c r="AZ23" s="353"/>
      <c r="BA23" s="353"/>
      <c r="BB23" s="353"/>
      <c r="BC23" s="353"/>
      <c r="BD23" s="353"/>
      <c r="BE23" s="353"/>
      <c r="BF23" s="353"/>
      <c r="BG23" s="353"/>
      <c r="BH23" s="353"/>
      <c r="BI23" s="353"/>
      <c r="BJ23" s="353"/>
      <c r="BK23" s="353"/>
      <c r="BL23" s="353"/>
      <c r="BM23" s="353"/>
      <c r="BN23" s="353"/>
      <c r="BO23" s="353"/>
      <c r="BP23" s="353"/>
      <c r="BQ23" s="353"/>
      <c r="BR23" s="353"/>
      <c r="BS23" s="353"/>
      <c r="BT23" s="353"/>
      <c r="BU23" s="353"/>
      <c r="BV23" s="353"/>
      <c r="BW23" s="353"/>
      <c r="BX23" s="353"/>
      <c r="BY23" s="353"/>
      <c r="BZ23" s="353"/>
      <c r="CA23" s="353"/>
      <c r="CB23" s="353"/>
      <c r="CC23" s="353"/>
      <c r="CD23" s="353"/>
      <c r="CE23" s="353"/>
      <c r="CF23" s="353"/>
      <c r="CG23" s="353"/>
      <c r="CH23" s="353"/>
    </row>
    <row r="24" spans="1:86" s="84" customFormat="1" ht="30" customHeight="1" thickBot="1" x14ac:dyDescent="0.25">
      <c r="A24" s="292"/>
      <c r="B24" s="330">
        <f>'Checklist - Ranking Ship Chem'!B176</f>
        <v>4000</v>
      </c>
      <c r="C24" s="1123" t="str">
        <f>'Checklist - Ranking Ship Chem'!C176</f>
        <v>CARGOES / CARGO OPERATIONS</v>
      </c>
      <c r="D24" s="1124"/>
      <c r="E24" s="1124"/>
      <c r="F24" s="1124"/>
      <c r="G24" s="1124"/>
      <c r="H24" s="1124"/>
      <c r="I24" s="1124"/>
      <c r="J24" s="1124"/>
      <c r="K24" s="776"/>
      <c r="L24" s="776"/>
      <c r="M24" s="776"/>
      <c r="N24" s="776"/>
      <c r="O24" s="776"/>
      <c r="P24" s="776"/>
      <c r="Q24" s="776"/>
      <c r="R24" s="776"/>
      <c r="S24" s="776"/>
      <c r="T24" s="776"/>
      <c r="U24" s="777"/>
      <c r="V24" s="518"/>
      <c r="W24" s="296"/>
      <c r="X24" s="296"/>
      <c r="Y24" s="30"/>
      <c r="Z24" s="353"/>
      <c r="AA24" s="30"/>
      <c r="AB24" s="30"/>
      <c r="AC24" s="30"/>
      <c r="AD24" s="30"/>
      <c r="AE24" s="30"/>
      <c r="AF24" s="30"/>
      <c r="AG24" s="30"/>
      <c r="AH24" s="30"/>
      <c r="AI24" s="30"/>
      <c r="AJ24" s="30"/>
      <c r="AK24" s="30"/>
      <c r="AL24" s="30"/>
      <c r="AM24" s="30"/>
      <c r="AN24" s="30"/>
      <c r="AO24" s="30"/>
      <c r="AP24" s="30"/>
      <c r="AQ24" s="30"/>
      <c r="AR24" s="30"/>
      <c r="AS24" s="353"/>
      <c r="AT24" s="353"/>
      <c r="AU24" s="353"/>
      <c r="AV24" s="353"/>
      <c r="AW24" s="353"/>
      <c r="AX24" s="353"/>
      <c r="AY24" s="353"/>
      <c r="AZ24" s="353"/>
      <c r="BA24" s="353"/>
      <c r="BB24" s="353"/>
      <c r="BC24" s="353"/>
      <c r="BD24" s="353"/>
      <c r="BE24" s="353"/>
      <c r="BF24" s="353"/>
      <c r="BG24" s="353"/>
      <c r="BH24" s="353"/>
      <c r="BI24" s="353"/>
      <c r="BJ24" s="353"/>
      <c r="BK24" s="353"/>
      <c r="BL24" s="353"/>
      <c r="BM24" s="353"/>
      <c r="BN24" s="353"/>
      <c r="BO24" s="353"/>
      <c r="BP24" s="353"/>
      <c r="BQ24" s="353"/>
      <c r="BR24" s="353"/>
      <c r="BS24" s="353"/>
      <c r="BT24" s="353"/>
      <c r="BU24" s="353"/>
      <c r="BV24" s="353"/>
      <c r="BW24" s="353"/>
      <c r="BX24" s="353"/>
      <c r="BY24" s="353"/>
      <c r="BZ24" s="353"/>
      <c r="CA24" s="353"/>
      <c r="CB24" s="353"/>
      <c r="CC24" s="353"/>
      <c r="CD24" s="353"/>
      <c r="CE24" s="353"/>
      <c r="CF24" s="353"/>
      <c r="CG24" s="353"/>
      <c r="CH24" s="353"/>
    </row>
    <row r="25" spans="1:86" s="84" customFormat="1" ht="27.95" customHeight="1" x14ac:dyDescent="0.2">
      <c r="A25" s="192"/>
      <c r="B25" s="312">
        <f>'Checklist - Ranking Ship Chem'!B177</f>
        <v>4100</v>
      </c>
      <c r="C25" s="1074" t="str">
        <f>'Checklist - Ranking Ship Chem'!C177</f>
        <v>Chemical Tanker Cargo Operations  &amp; Additional Green Award requirements</v>
      </c>
      <c r="D25" s="1075"/>
      <c r="E25" s="1075"/>
      <c r="F25" s="1075"/>
      <c r="G25" s="1075"/>
      <c r="H25" s="1075"/>
      <c r="I25" s="1075"/>
      <c r="J25" s="1076"/>
      <c r="K25" s="1077">
        <f>'Checklist - Ranking Ship Chem'!U189</f>
        <v>0</v>
      </c>
      <c r="L25" s="1078"/>
      <c r="M25" s="1079"/>
      <c r="N25" s="1080">
        <f>'Checklist - Ranking Ship Chem'!V189</f>
        <v>120</v>
      </c>
      <c r="O25" s="1081"/>
      <c r="P25" s="1082"/>
      <c r="Q25" s="1083">
        <f>'Checklist - Ranking Ship Chem'!F190</f>
        <v>110</v>
      </c>
      <c r="R25" s="1084"/>
      <c r="S25" s="1084"/>
      <c r="T25" s="1085"/>
      <c r="U25" s="975"/>
      <c r="V25" s="515"/>
      <c r="W25" s="296"/>
      <c r="X25" s="296"/>
      <c r="Y25" s="30"/>
      <c r="Z25" s="353"/>
      <c r="AA25" s="365"/>
      <c r="AB25" s="366" t="str">
        <f>IF(Q25=N25, IF(K25=N25,"a","s"),"")</f>
        <v/>
      </c>
      <c r="AC25" s="30"/>
      <c r="AD25" s="30"/>
      <c r="AE25" s="30"/>
      <c r="AF25" s="30"/>
      <c r="AG25" s="30"/>
      <c r="AH25" s="30"/>
      <c r="AI25" s="30"/>
      <c r="AJ25" s="30"/>
      <c r="AK25" s="30"/>
      <c r="AL25" s="30"/>
      <c r="AM25" s="30"/>
      <c r="AN25" s="30"/>
      <c r="AO25" s="30"/>
      <c r="AP25" s="30"/>
      <c r="AQ25" s="30"/>
      <c r="AR25" s="30"/>
      <c r="AS25" s="353"/>
      <c r="AT25" s="353"/>
      <c r="AU25" s="353"/>
      <c r="AV25" s="353"/>
      <c r="AW25" s="353"/>
      <c r="AX25" s="353"/>
      <c r="AY25" s="353"/>
      <c r="AZ25" s="353"/>
      <c r="BA25" s="353"/>
      <c r="BB25" s="353"/>
      <c r="BC25" s="353"/>
      <c r="BD25" s="353"/>
      <c r="BE25" s="353"/>
      <c r="BF25" s="353"/>
      <c r="BG25" s="353"/>
      <c r="BH25" s="353"/>
      <c r="BI25" s="353"/>
      <c r="BJ25" s="353"/>
      <c r="BK25" s="353"/>
      <c r="BL25" s="353"/>
      <c r="BM25" s="353"/>
      <c r="BN25" s="353"/>
      <c r="BO25" s="353"/>
      <c r="BP25" s="353"/>
      <c r="BQ25" s="353"/>
      <c r="BR25" s="353"/>
      <c r="BS25" s="353"/>
      <c r="BT25" s="353"/>
      <c r="BU25" s="353"/>
      <c r="BV25" s="353"/>
      <c r="BW25" s="353"/>
      <c r="BX25" s="353"/>
      <c r="BY25" s="353"/>
      <c r="BZ25" s="353"/>
      <c r="CA25" s="353"/>
      <c r="CB25" s="353"/>
      <c r="CC25" s="353"/>
      <c r="CD25" s="353"/>
      <c r="CE25" s="353"/>
      <c r="CF25" s="353"/>
      <c r="CG25" s="353"/>
      <c r="CH25" s="353"/>
    </row>
    <row r="26" spans="1:86" s="84" customFormat="1" ht="27.95" customHeight="1" x14ac:dyDescent="0.2">
      <c r="A26" s="292"/>
      <c r="B26" s="322" t="str">
        <f>'Checklist - Ranking Ship Chem'!B191</f>
        <v>4200</v>
      </c>
      <c r="C26" s="844" t="str">
        <f>'Checklist - Ranking Ship Chem'!C191</f>
        <v xml:space="preserve">Ship to Ship Transfer Operations </v>
      </c>
      <c r="D26" s="811"/>
      <c r="E26" s="811"/>
      <c r="F26" s="811"/>
      <c r="G26" s="811"/>
      <c r="H26" s="811"/>
      <c r="I26" s="811"/>
      <c r="J26" s="812"/>
      <c r="K26" s="1086">
        <f>'Checklist - Ranking Ship Chem'!U197</f>
        <v>0</v>
      </c>
      <c r="L26" s="1087"/>
      <c r="M26" s="1088"/>
      <c r="N26" s="1089">
        <f>'Checklist - Ranking Ship Chem'!V197</f>
        <v>30</v>
      </c>
      <c r="O26" s="1090"/>
      <c r="P26" s="1091"/>
      <c r="Q26" s="1092">
        <f>'Checklist - Ranking Ship Chem'!F198</f>
        <v>30</v>
      </c>
      <c r="R26" s="1093"/>
      <c r="S26" s="1093"/>
      <c r="T26" s="1094"/>
      <c r="U26" s="982"/>
      <c r="V26" s="515"/>
      <c r="W26" s="296"/>
      <c r="X26" s="296"/>
      <c r="Y26" s="30"/>
      <c r="Z26" s="353"/>
      <c r="AA26" s="367"/>
      <c r="AB26" s="368" t="str">
        <f>IF(Q26=N26, IF(K26=N26,"a","s"),"")</f>
        <v>s</v>
      </c>
      <c r="AC26" s="30"/>
      <c r="AD26" s="30"/>
      <c r="AE26" s="30"/>
      <c r="AF26" s="30"/>
      <c r="AG26" s="30"/>
      <c r="AH26" s="30"/>
      <c r="AI26" s="30"/>
      <c r="AJ26" s="30"/>
      <c r="AK26" s="30"/>
      <c r="AL26" s="30"/>
      <c r="AM26" s="30"/>
      <c r="AN26" s="30"/>
      <c r="AO26" s="30"/>
      <c r="AP26" s="30"/>
      <c r="AQ26" s="30"/>
      <c r="AR26" s="30"/>
      <c r="AS26" s="353"/>
      <c r="AT26" s="353"/>
      <c r="AU26" s="353"/>
      <c r="AV26" s="353"/>
      <c r="AW26" s="353"/>
      <c r="AX26" s="353"/>
      <c r="AY26" s="353"/>
      <c r="AZ26" s="353"/>
      <c r="BA26" s="353"/>
      <c r="BB26" s="353"/>
      <c r="BC26" s="353"/>
      <c r="BD26" s="353"/>
      <c r="BE26" s="353"/>
      <c r="BF26" s="353"/>
      <c r="BG26" s="353"/>
      <c r="BH26" s="353"/>
      <c r="BI26" s="353"/>
      <c r="BJ26" s="353"/>
      <c r="BK26" s="353"/>
      <c r="BL26" s="353"/>
      <c r="BM26" s="353"/>
      <c r="BN26" s="353"/>
      <c r="BO26" s="353"/>
      <c r="BP26" s="353"/>
      <c r="BQ26" s="353"/>
      <c r="BR26" s="353"/>
      <c r="BS26" s="353"/>
      <c r="BT26" s="353"/>
      <c r="BU26" s="353"/>
      <c r="BV26" s="353"/>
      <c r="BW26" s="353"/>
      <c r="BX26" s="353"/>
      <c r="BY26" s="353"/>
      <c r="BZ26" s="353"/>
      <c r="CA26" s="353"/>
      <c r="CB26" s="353"/>
      <c r="CC26" s="353"/>
      <c r="CD26" s="353"/>
      <c r="CE26" s="353"/>
      <c r="CF26" s="353"/>
      <c r="CG26" s="353"/>
      <c r="CH26" s="353"/>
    </row>
    <row r="27" spans="1:86" s="84" customFormat="1" ht="27.95" customHeight="1" x14ac:dyDescent="0.2">
      <c r="A27" s="292"/>
      <c r="B27" s="322" t="str">
        <f>'Checklist - Ranking Ship Chem'!B199</f>
        <v>4300</v>
      </c>
      <c r="C27" s="844" t="str">
        <f>'Checklist - Ranking Ship Chem'!C199</f>
        <v>Tank Cleaning Operations</v>
      </c>
      <c r="D27" s="811"/>
      <c r="E27" s="811"/>
      <c r="F27" s="811"/>
      <c r="G27" s="811"/>
      <c r="H27" s="811"/>
      <c r="I27" s="811"/>
      <c r="J27" s="812"/>
      <c r="K27" s="1086">
        <f>'Checklist - Ranking Ship Chem'!U202</f>
        <v>0</v>
      </c>
      <c r="L27" s="1087"/>
      <c r="M27" s="1088"/>
      <c r="N27" s="1089">
        <f>'Checklist - Ranking Ship Chem'!V202</f>
        <v>30</v>
      </c>
      <c r="O27" s="1090"/>
      <c r="P27" s="1091"/>
      <c r="Q27" s="1092">
        <f>'Checklist - Ranking Ship Chem'!F203</f>
        <v>30</v>
      </c>
      <c r="R27" s="1093"/>
      <c r="S27" s="1093"/>
      <c r="T27" s="1094"/>
      <c r="U27" s="982"/>
      <c r="V27" s="515"/>
      <c r="W27" s="296"/>
      <c r="X27" s="296"/>
      <c r="Y27" s="30"/>
      <c r="Z27" s="353"/>
      <c r="AA27" s="367"/>
      <c r="AB27" s="368" t="str">
        <f>IF(Q27=N27, IF(K27=N27,"a","s"),"")</f>
        <v>s</v>
      </c>
      <c r="AC27" s="30"/>
      <c r="AD27" s="30"/>
      <c r="AE27" s="30"/>
      <c r="AF27" s="30"/>
      <c r="AG27" s="30"/>
      <c r="AH27" s="30"/>
      <c r="AI27" s="30"/>
      <c r="AJ27" s="30"/>
      <c r="AK27" s="30"/>
      <c r="AL27" s="30"/>
      <c r="AM27" s="30"/>
      <c r="AN27" s="30"/>
      <c r="AO27" s="30"/>
      <c r="AP27" s="30"/>
      <c r="AQ27" s="30"/>
      <c r="AR27" s="30"/>
      <c r="AS27" s="353"/>
      <c r="AT27" s="353"/>
      <c r="AU27" s="353"/>
      <c r="AV27" s="353"/>
      <c r="AW27" s="353"/>
      <c r="AX27" s="353"/>
      <c r="AY27" s="353"/>
      <c r="AZ27" s="353"/>
      <c r="BA27" s="353"/>
      <c r="BB27" s="353"/>
      <c r="BC27" s="353"/>
      <c r="BD27" s="353"/>
      <c r="BE27" s="353"/>
      <c r="BF27" s="353"/>
      <c r="BG27" s="353"/>
      <c r="BH27" s="353"/>
      <c r="BI27" s="353"/>
      <c r="BJ27" s="353"/>
      <c r="BK27" s="353"/>
      <c r="BL27" s="353"/>
      <c r="BM27" s="353"/>
      <c r="BN27" s="353"/>
      <c r="BO27" s="353"/>
      <c r="BP27" s="353"/>
      <c r="BQ27" s="353"/>
      <c r="BR27" s="353"/>
      <c r="BS27" s="353"/>
      <c r="BT27" s="353"/>
      <c r="BU27" s="353"/>
      <c r="BV27" s="353"/>
      <c r="BW27" s="353"/>
      <c r="BX27" s="353"/>
      <c r="BY27" s="353"/>
      <c r="BZ27" s="353"/>
      <c r="CA27" s="353"/>
      <c r="CB27" s="353"/>
      <c r="CC27" s="353"/>
      <c r="CD27" s="353"/>
      <c r="CE27" s="353"/>
      <c r="CF27" s="353"/>
      <c r="CG27" s="353"/>
      <c r="CH27" s="353"/>
    </row>
    <row r="28" spans="1:86" s="84" customFormat="1" ht="27.95" customHeight="1" thickBot="1" x14ac:dyDescent="0.25">
      <c r="A28" s="292"/>
      <c r="B28" s="88">
        <f>'Checklist - Ranking Ship Chem'!B204</f>
        <v>4400</v>
      </c>
      <c r="C28" s="844" t="str">
        <f>'Checklist - Ranking Ship Chem'!C204</f>
        <v>Additional Green Award Requirements (tank alarms, coatings, etc.)</v>
      </c>
      <c r="D28" s="811"/>
      <c r="E28" s="811"/>
      <c r="F28" s="811"/>
      <c r="G28" s="811"/>
      <c r="H28" s="811"/>
      <c r="I28" s="811"/>
      <c r="J28" s="812"/>
      <c r="K28" s="1086">
        <f>'Checklist - Ranking Ship Chem'!U216</f>
        <v>0</v>
      </c>
      <c r="L28" s="1087"/>
      <c r="M28" s="1088"/>
      <c r="N28" s="1089">
        <f>'Checklist - Ranking Ship Chem'!V216</f>
        <v>150</v>
      </c>
      <c r="O28" s="1090"/>
      <c r="P28" s="1091"/>
      <c r="Q28" s="1092">
        <f>'Checklist - Ranking Ship Chem'!F217</f>
        <v>60</v>
      </c>
      <c r="R28" s="1093"/>
      <c r="S28" s="1093"/>
      <c r="T28" s="1094"/>
      <c r="U28" s="982"/>
      <c r="V28" s="515"/>
      <c r="W28" s="296"/>
      <c r="X28" s="296"/>
      <c r="Y28" s="30"/>
      <c r="Z28" s="353"/>
      <c r="AA28" s="458"/>
      <c r="AB28" s="459" t="str">
        <f>IF(Q28=N28, IF(K28=N28,"a","s"),"")</f>
        <v/>
      </c>
      <c r="AC28" s="30"/>
      <c r="AD28" s="30"/>
      <c r="AE28" s="30"/>
      <c r="AF28" s="30"/>
      <c r="AG28" s="30"/>
      <c r="AH28" s="30"/>
      <c r="AI28" s="30"/>
      <c r="AJ28" s="30"/>
      <c r="AK28" s="30"/>
      <c r="AL28" s="30"/>
      <c r="AM28" s="30"/>
      <c r="AN28" s="30"/>
      <c r="AO28" s="30"/>
      <c r="AP28" s="30"/>
      <c r="AQ28" s="30"/>
      <c r="AR28" s="30"/>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c r="BR28" s="353"/>
      <c r="BS28" s="353"/>
      <c r="BT28" s="353"/>
      <c r="BU28" s="353"/>
      <c r="BV28" s="353"/>
      <c r="BW28" s="353"/>
      <c r="BX28" s="353"/>
      <c r="BY28" s="353"/>
      <c r="BZ28" s="353"/>
      <c r="CA28" s="353"/>
      <c r="CB28" s="353"/>
      <c r="CC28" s="353"/>
      <c r="CD28" s="353"/>
      <c r="CE28" s="353"/>
      <c r="CF28" s="353"/>
      <c r="CG28" s="353"/>
      <c r="CH28" s="353"/>
    </row>
    <row r="29" spans="1:86" s="84" customFormat="1" ht="30" customHeight="1" thickBot="1" x14ac:dyDescent="0.25">
      <c r="A29" s="292"/>
      <c r="B29" s="330">
        <f>'Checklist - Ranking Ship Chem'!B218</f>
        <v>5000</v>
      </c>
      <c r="C29" s="1123" t="str">
        <f>'Checklist - Ranking Ship Chem'!C218</f>
        <v xml:space="preserve">PREVENTION OF POLLUTION </v>
      </c>
      <c r="D29" s="1124"/>
      <c r="E29" s="1124"/>
      <c r="F29" s="1124"/>
      <c r="G29" s="1124"/>
      <c r="H29" s="1124"/>
      <c r="I29" s="1124"/>
      <c r="J29" s="1124"/>
      <c r="K29" s="776"/>
      <c r="L29" s="776"/>
      <c r="M29" s="776"/>
      <c r="N29" s="776"/>
      <c r="O29" s="776"/>
      <c r="P29" s="776"/>
      <c r="Q29" s="776"/>
      <c r="R29" s="776"/>
      <c r="S29" s="776"/>
      <c r="T29" s="776"/>
      <c r="U29" s="777"/>
      <c r="V29" s="518"/>
      <c r="W29" s="296"/>
      <c r="X29" s="296"/>
      <c r="Y29" s="30"/>
      <c r="Z29" s="353"/>
      <c r="AA29" s="30"/>
      <c r="AB29" s="30"/>
      <c r="AC29" s="30"/>
      <c r="AD29" s="30"/>
      <c r="AE29" s="30"/>
      <c r="AF29" s="30"/>
      <c r="AG29" s="30"/>
      <c r="AH29" s="30"/>
      <c r="AI29" s="30"/>
      <c r="AJ29" s="30"/>
      <c r="AK29" s="30"/>
      <c r="AL29" s="30"/>
      <c r="AM29" s="30"/>
      <c r="AN29" s="30"/>
      <c r="AO29" s="30"/>
      <c r="AP29" s="30"/>
      <c r="AQ29" s="30"/>
      <c r="AR29" s="30"/>
      <c r="AS29" s="353"/>
      <c r="AT29" s="353"/>
      <c r="AU29" s="353"/>
      <c r="AV29" s="353"/>
      <c r="AW29" s="353"/>
      <c r="AX29" s="353"/>
      <c r="AY29" s="353"/>
      <c r="AZ29" s="353"/>
      <c r="BA29" s="353"/>
      <c r="BB29" s="353"/>
      <c r="BC29" s="353"/>
      <c r="BD29" s="353"/>
      <c r="BE29" s="353"/>
      <c r="BF29" s="353"/>
      <c r="BG29" s="353"/>
      <c r="BH29" s="353"/>
      <c r="BI29" s="353"/>
      <c r="BJ29" s="353"/>
      <c r="BK29" s="353"/>
      <c r="BL29" s="353"/>
      <c r="BM29" s="353"/>
      <c r="BN29" s="353"/>
      <c r="BO29" s="353"/>
      <c r="BP29" s="353"/>
      <c r="BQ29" s="353"/>
      <c r="BR29" s="353"/>
      <c r="BS29" s="353"/>
      <c r="BT29" s="353"/>
      <c r="BU29" s="353"/>
      <c r="BV29" s="353"/>
      <c r="BW29" s="353"/>
      <c r="BX29" s="353"/>
      <c r="BY29" s="353"/>
      <c r="BZ29" s="353"/>
      <c r="CA29" s="353"/>
      <c r="CB29" s="353"/>
      <c r="CC29" s="353"/>
      <c r="CD29" s="353"/>
      <c r="CE29" s="353"/>
      <c r="CF29" s="353"/>
      <c r="CG29" s="353"/>
      <c r="CH29" s="353"/>
    </row>
    <row r="30" spans="1:86" s="84" customFormat="1" ht="27.95" customHeight="1" thickBot="1" x14ac:dyDescent="0.25">
      <c r="A30" s="192"/>
      <c r="B30" s="312" t="str">
        <f>'Checklist - Ranking Ship Chem'!B219</f>
        <v>5100</v>
      </c>
      <c r="C30" s="1074" t="str">
        <f>'Checklist - Ranking Ship Chem'!C219</f>
        <v>Biofouling Management</v>
      </c>
      <c r="D30" s="1075"/>
      <c r="E30" s="1075"/>
      <c r="F30" s="1075"/>
      <c r="G30" s="1075"/>
      <c r="H30" s="1075"/>
      <c r="I30" s="1075"/>
      <c r="J30" s="1076"/>
      <c r="K30" s="1077">
        <f>'Checklist - Ranking Ship Chem'!U224</f>
        <v>0</v>
      </c>
      <c r="L30" s="1078"/>
      <c r="M30" s="1079"/>
      <c r="N30" s="1080">
        <f>'Checklist - Ranking Ship Chem'!V224</f>
        <v>30</v>
      </c>
      <c r="O30" s="1081"/>
      <c r="P30" s="1082"/>
      <c r="Q30" s="1083">
        <f>'Checklist - Ranking Ship Chem'!F225</f>
        <v>5</v>
      </c>
      <c r="R30" s="1084"/>
      <c r="S30" s="1084"/>
      <c r="T30" s="1085"/>
      <c r="U30" s="975"/>
      <c r="V30" s="515"/>
      <c r="W30" s="296"/>
      <c r="X30" s="296"/>
      <c r="Y30" s="30"/>
      <c r="Z30" s="353"/>
      <c r="AA30" s="365"/>
      <c r="AB30" s="366" t="str">
        <f t="shared" ref="AB30" si="5">IF(Q30=N30, IF(K30=N30,"a","s"),"")</f>
        <v/>
      </c>
      <c r="AC30" s="30"/>
      <c r="AD30" s="30"/>
      <c r="AE30" s="30"/>
      <c r="AF30" s="30"/>
      <c r="AG30" s="30"/>
      <c r="AH30" s="30"/>
      <c r="AI30" s="30"/>
      <c r="AJ30" s="30"/>
      <c r="AK30" s="30"/>
      <c r="AL30" s="30"/>
      <c r="AM30" s="30"/>
      <c r="AN30" s="30"/>
      <c r="AO30" s="30"/>
      <c r="AP30" s="30"/>
      <c r="AQ30" s="30"/>
      <c r="AR30" s="30"/>
      <c r="AS30" s="353"/>
      <c r="AT30" s="353"/>
      <c r="AU30" s="353"/>
      <c r="AV30" s="353"/>
      <c r="AW30" s="353"/>
      <c r="AX30" s="353"/>
      <c r="AY30" s="353"/>
      <c r="AZ30" s="353"/>
      <c r="BA30" s="353"/>
      <c r="BB30" s="353"/>
      <c r="BC30" s="353"/>
      <c r="BD30" s="353"/>
      <c r="BE30" s="353"/>
      <c r="BF30" s="353"/>
      <c r="BG30" s="353"/>
      <c r="BH30" s="353"/>
      <c r="BI30" s="353"/>
      <c r="BJ30" s="353"/>
      <c r="BK30" s="353"/>
      <c r="BL30" s="353"/>
      <c r="BM30" s="353"/>
      <c r="BN30" s="353"/>
      <c r="BO30" s="353"/>
      <c r="BP30" s="353"/>
      <c r="BQ30" s="353"/>
      <c r="BR30" s="353"/>
      <c r="BS30" s="353"/>
      <c r="BT30" s="353"/>
      <c r="BU30" s="353"/>
      <c r="BV30" s="353"/>
      <c r="BW30" s="353"/>
      <c r="BX30" s="353"/>
      <c r="BY30" s="353"/>
      <c r="BZ30" s="353"/>
      <c r="CA30" s="353"/>
      <c r="CB30" s="353"/>
      <c r="CC30" s="353"/>
      <c r="CD30" s="353"/>
      <c r="CE30" s="353"/>
      <c r="CF30" s="353"/>
      <c r="CG30" s="353"/>
      <c r="CH30" s="353"/>
    </row>
    <row r="31" spans="1:86" s="84" customFormat="1" ht="27.95" customHeight="1" x14ac:dyDescent="0.2">
      <c r="A31" s="192"/>
      <c r="B31" s="312" t="str">
        <f>'Checklist - Ranking Ship Chem'!B226</f>
        <v>5200</v>
      </c>
      <c r="C31" s="1074" t="str">
        <f>'Checklist - Ranking Ship Chem'!C226</f>
        <v>Waste Management / Garbage Handling Onboard</v>
      </c>
      <c r="D31" s="1075"/>
      <c r="E31" s="1075"/>
      <c r="F31" s="1075"/>
      <c r="G31" s="1075"/>
      <c r="H31" s="1075"/>
      <c r="I31" s="1075"/>
      <c r="J31" s="1076"/>
      <c r="K31" s="1077">
        <f>'Checklist - Ranking Ship Chem'!U254</f>
        <v>0</v>
      </c>
      <c r="L31" s="1078"/>
      <c r="M31" s="1079"/>
      <c r="N31" s="1080">
        <f>'Checklist - Ranking Ship Chem'!V254</f>
        <v>125</v>
      </c>
      <c r="O31" s="1081"/>
      <c r="P31" s="1082"/>
      <c r="Q31" s="1083">
        <f>'Checklist - Ranking Ship Chem'!F255</f>
        <v>50</v>
      </c>
      <c r="R31" s="1084"/>
      <c r="S31" s="1084"/>
      <c r="T31" s="1085"/>
      <c r="U31" s="975"/>
      <c r="V31" s="515"/>
      <c r="W31" s="296"/>
      <c r="X31" s="296"/>
      <c r="Y31" s="30"/>
      <c r="Z31" s="353"/>
      <c r="AA31" s="365"/>
      <c r="AB31" s="366" t="str">
        <f t="shared" ref="AB31:AB51" si="6">IF(Q31=N31, IF(K31=N31,"a","s"),"")</f>
        <v/>
      </c>
      <c r="AC31" s="30"/>
      <c r="AD31" s="30"/>
      <c r="AE31" s="30"/>
      <c r="AF31" s="30"/>
      <c r="AG31" s="30"/>
      <c r="AH31" s="30"/>
      <c r="AI31" s="30"/>
      <c r="AJ31" s="30"/>
      <c r="AK31" s="30"/>
      <c r="AL31" s="30"/>
      <c r="AM31" s="30"/>
      <c r="AN31" s="30"/>
      <c r="AO31" s="30"/>
      <c r="AP31" s="30"/>
      <c r="AQ31" s="30"/>
      <c r="AR31" s="30"/>
      <c r="AS31" s="353"/>
      <c r="AT31" s="353"/>
      <c r="AU31" s="353"/>
      <c r="AV31" s="353"/>
      <c r="AW31" s="353"/>
      <c r="AX31" s="353"/>
      <c r="AY31" s="353"/>
      <c r="AZ31" s="353"/>
      <c r="BA31" s="353"/>
      <c r="BB31" s="353"/>
      <c r="BC31" s="353"/>
      <c r="BD31" s="353"/>
      <c r="BE31" s="353"/>
      <c r="BF31" s="353"/>
      <c r="BG31" s="353"/>
      <c r="BH31" s="353"/>
      <c r="BI31" s="353"/>
      <c r="BJ31" s="353"/>
      <c r="BK31" s="353"/>
      <c r="BL31" s="353"/>
      <c r="BM31" s="353"/>
      <c r="BN31" s="353"/>
      <c r="BO31" s="353"/>
      <c r="BP31" s="353"/>
      <c r="BQ31" s="353"/>
      <c r="BR31" s="353"/>
      <c r="BS31" s="353"/>
      <c r="BT31" s="353"/>
      <c r="BU31" s="353"/>
      <c r="BV31" s="353"/>
      <c r="BW31" s="353"/>
      <c r="BX31" s="353"/>
      <c r="BY31" s="353"/>
      <c r="BZ31" s="353"/>
      <c r="CA31" s="353"/>
      <c r="CB31" s="353"/>
      <c r="CC31" s="353"/>
      <c r="CD31" s="353"/>
      <c r="CE31" s="353"/>
      <c r="CF31" s="353"/>
      <c r="CG31" s="353"/>
      <c r="CH31" s="353"/>
    </row>
    <row r="32" spans="1:86" s="84" customFormat="1" ht="27.95" customHeight="1" x14ac:dyDescent="0.2">
      <c r="A32" s="292"/>
      <c r="B32" s="322" t="str">
        <f>'Checklist - Ranking Ship Chem'!B256</f>
        <v>5300</v>
      </c>
      <c r="C32" s="844" t="str">
        <f>'Checklist - Ranking Ship Chem'!C256</f>
        <v xml:space="preserve">Vapour Emission Control Systems  </v>
      </c>
      <c r="D32" s="811"/>
      <c r="E32" s="811"/>
      <c r="F32" s="811"/>
      <c r="G32" s="811"/>
      <c r="H32" s="811"/>
      <c r="I32" s="811"/>
      <c r="J32" s="812"/>
      <c r="K32" s="1086">
        <f>'Checklist - Ranking Ship Chem'!U263</f>
        <v>0</v>
      </c>
      <c r="L32" s="1087"/>
      <c r="M32" s="1088"/>
      <c r="N32" s="1089">
        <f>'Checklist - Ranking Ship Chem'!V263</f>
        <v>80</v>
      </c>
      <c r="O32" s="1090"/>
      <c r="P32" s="1091"/>
      <c r="Q32" s="1092">
        <f>'Checklist - Ranking Ship Chem'!F264</f>
        <v>0</v>
      </c>
      <c r="R32" s="1093"/>
      <c r="S32" s="1093"/>
      <c r="T32" s="1094"/>
      <c r="U32" s="982"/>
      <c r="V32" s="515"/>
      <c r="W32" s="296"/>
      <c r="X32" s="296"/>
      <c r="Y32" s="30"/>
      <c r="Z32" s="353"/>
      <c r="AA32" s="367"/>
      <c r="AB32" s="368" t="str">
        <f t="shared" si="6"/>
        <v/>
      </c>
      <c r="AC32" s="30"/>
      <c r="AD32" s="30"/>
      <c r="AE32" s="30"/>
      <c r="AF32" s="30"/>
      <c r="AG32" s="30"/>
      <c r="AH32" s="30"/>
      <c r="AI32" s="30"/>
      <c r="AJ32" s="30"/>
      <c r="AK32" s="30"/>
      <c r="AL32" s="30"/>
      <c r="AM32" s="30"/>
      <c r="AN32" s="30"/>
      <c r="AO32" s="30"/>
      <c r="AP32" s="30"/>
      <c r="AQ32" s="30"/>
      <c r="AR32" s="30"/>
      <c r="AS32" s="353"/>
      <c r="AT32" s="353"/>
      <c r="AU32" s="353"/>
      <c r="AV32" s="353"/>
      <c r="AW32" s="353"/>
      <c r="AX32" s="353"/>
      <c r="AY32" s="353"/>
      <c r="AZ32" s="353"/>
      <c r="BA32" s="353"/>
      <c r="BB32" s="353"/>
      <c r="BC32" s="353"/>
      <c r="BD32" s="353"/>
      <c r="BE32" s="353"/>
      <c r="BF32" s="353"/>
      <c r="BG32" s="353"/>
      <c r="BH32" s="353"/>
      <c r="BI32" s="353"/>
      <c r="BJ32" s="353"/>
      <c r="BK32" s="353"/>
      <c r="BL32" s="353"/>
      <c r="BM32" s="353"/>
      <c r="BN32" s="353"/>
      <c r="BO32" s="353"/>
      <c r="BP32" s="353"/>
      <c r="BQ32" s="353"/>
      <c r="BR32" s="353"/>
      <c r="BS32" s="353"/>
      <c r="BT32" s="353"/>
      <c r="BU32" s="353"/>
      <c r="BV32" s="353"/>
      <c r="BW32" s="353"/>
      <c r="BX32" s="353"/>
      <c r="BY32" s="353"/>
      <c r="BZ32" s="353"/>
      <c r="CA32" s="353"/>
      <c r="CB32" s="353"/>
      <c r="CC32" s="353"/>
      <c r="CD32" s="353"/>
      <c r="CE32" s="353"/>
      <c r="CF32" s="353"/>
      <c r="CG32" s="353"/>
      <c r="CH32" s="353"/>
    </row>
    <row r="33" spans="1:86" s="84" customFormat="1" ht="27.95" customHeight="1" x14ac:dyDescent="0.2">
      <c r="A33" s="192"/>
      <c r="B33" s="322" t="str">
        <f>'Checklist - Ranking Ship Chem'!B265</f>
        <v>5410</v>
      </c>
      <c r="C33" s="844" t="str">
        <f>'Checklist - Ranking Ship Chem'!C265</f>
        <v>NOx Emissions</v>
      </c>
      <c r="D33" s="811"/>
      <c r="E33" s="811"/>
      <c r="F33" s="811"/>
      <c r="G33" s="811"/>
      <c r="H33" s="811"/>
      <c r="I33" s="811"/>
      <c r="J33" s="812"/>
      <c r="K33" s="1086">
        <f>'Checklist - Ranking Ship Chem'!U288</f>
        <v>0</v>
      </c>
      <c r="L33" s="1087"/>
      <c r="M33" s="1088"/>
      <c r="N33" s="1089">
        <f>'Checklist - Ranking Ship Chem'!V288</f>
        <v>140</v>
      </c>
      <c r="O33" s="1090"/>
      <c r="P33" s="1091"/>
      <c r="Q33" s="1092">
        <f>'Checklist - Ranking Ship Chem'!F289</f>
        <v>35</v>
      </c>
      <c r="R33" s="1093"/>
      <c r="S33" s="1093"/>
      <c r="T33" s="1094"/>
      <c r="U33" s="982"/>
      <c r="V33" s="515"/>
      <c r="W33" s="296"/>
      <c r="X33" s="296"/>
      <c r="Y33" s="30"/>
      <c r="Z33" s="353"/>
      <c r="AA33" s="367"/>
      <c r="AB33" s="368" t="str">
        <f t="shared" si="6"/>
        <v/>
      </c>
      <c r="AC33" s="30"/>
      <c r="AD33" s="30"/>
      <c r="AE33" s="30"/>
      <c r="AF33" s="30"/>
      <c r="AG33" s="30"/>
      <c r="AH33" s="30"/>
      <c r="AI33" s="30"/>
      <c r="AJ33" s="30"/>
      <c r="AK33" s="30"/>
      <c r="AL33" s="30"/>
      <c r="AM33" s="30"/>
      <c r="AN33" s="30"/>
      <c r="AO33" s="30"/>
      <c r="AP33" s="30"/>
      <c r="AQ33" s="30"/>
      <c r="AR33" s="30"/>
      <c r="AS33" s="353"/>
      <c r="AT33" s="353"/>
      <c r="AU33" s="353"/>
      <c r="AV33" s="353"/>
      <c r="AW33" s="353"/>
      <c r="AX33" s="353"/>
      <c r="AY33" s="353"/>
      <c r="AZ33" s="353"/>
      <c r="BA33" s="353"/>
      <c r="BB33" s="353"/>
      <c r="BC33" s="353"/>
      <c r="BD33" s="353"/>
      <c r="BE33" s="353"/>
      <c r="BF33" s="353"/>
      <c r="BG33" s="353"/>
      <c r="BH33" s="353"/>
      <c r="BI33" s="353"/>
      <c r="BJ33" s="353"/>
      <c r="BK33" s="353"/>
      <c r="BL33" s="353"/>
      <c r="BM33" s="353"/>
      <c r="BN33" s="353"/>
      <c r="BO33" s="353"/>
      <c r="BP33" s="353"/>
      <c r="BQ33" s="353"/>
      <c r="BR33" s="353"/>
      <c r="BS33" s="353"/>
      <c r="BT33" s="353"/>
      <c r="BU33" s="353"/>
      <c r="BV33" s="353"/>
      <c r="BW33" s="353"/>
      <c r="BX33" s="353"/>
      <c r="BY33" s="353"/>
      <c r="BZ33" s="353"/>
      <c r="CA33" s="353"/>
      <c r="CB33" s="353"/>
      <c r="CC33" s="353"/>
      <c r="CD33" s="353"/>
      <c r="CE33" s="353"/>
      <c r="CF33" s="353"/>
      <c r="CG33" s="353"/>
      <c r="CH33" s="353"/>
    </row>
    <row r="34" spans="1:86" s="84" customFormat="1" ht="27.95" customHeight="1" x14ac:dyDescent="0.2">
      <c r="A34" s="192"/>
      <c r="B34" s="519">
        <f>'Checklist - Ranking Ship Chem'!B290</f>
        <v>5420</v>
      </c>
      <c r="C34" s="844" t="str">
        <f>'Checklist - Ranking Ship Chem'!C290</f>
        <v>SOx Emissions</v>
      </c>
      <c r="D34" s="811"/>
      <c r="E34" s="811"/>
      <c r="F34" s="811"/>
      <c r="G34" s="811"/>
      <c r="H34" s="811"/>
      <c r="I34" s="811"/>
      <c r="J34" s="812"/>
      <c r="K34" s="1086">
        <f>'Checklist - Ranking Ship Chem'!U304</f>
        <v>0</v>
      </c>
      <c r="L34" s="1087"/>
      <c r="M34" s="1088"/>
      <c r="N34" s="1089">
        <f>'Checklist - Ranking Ship Chem'!V304</f>
        <v>105</v>
      </c>
      <c r="O34" s="1090"/>
      <c r="P34" s="1091"/>
      <c r="Q34" s="1092">
        <f>'Checklist - Ranking Ship Chem'!F305</f>
        <v>15</v>
      </c>
      <c r="R34" s="1093"/>
      <c r="S34" s="1093"/>
      <c r="T34" s="1094"/>
      <c r="U34" s="982"/>
      <c r="V34" s="515"/>
      <c r="W34" s="296"/>
      <c r="X34" s="296"/>
      <c r="Y34" s="30"/>
      <c r="Z34" s="353"/>
      <c r="AA34" s="367"/>
      <c r="AB34" s="368" t="str">
        <f t="shared" si="6"/>
        <v/>
      </c>
      <c r="AC34" s="30"/>
      <c r="AD34" s="30"/>
      <c r="AE34" s="30"/>
      <c r="AF34" s="30"/>
      <c r="AG34" s="30"/>
      <c r="AH34" s="30"/>
      <c r="AI34" s="30"/>
      <c r="AJ34" s="30"/>
      <c r="AK34" s="30"/>
      <c r="AL34" s="30"/>
      <c r="AM34" s="30"/>
      <c r="AN34" s="30"/>
      <c r="AO34" s="30"/>
      <c r="AP34" s="30"/>
      <c r="AQ34" s="30"/>
      <c r="AR34" s="30"/>
      <c r="AS34" s="353"/>
      <c r="AT34" s="353"/>
      <c r="AU34" s="353"/>
      <c r="AV34" s="353"/>
      <c r="AW34" s="353"/>
      <c r="AX34" s="353"/>
      <c r="AY34" s="353"/>
      <c r="AZ34" s="353"/>
      <c r="BA34" s="353"/>
      <c r="BB34" s="353"/>
      <c r="BC34" s="353"/>
      <c r="BD34" s="353"/>
      <c r="BE34" s="353"/>
      <c r="BF34" s="353"/>
      <c r="BG34" s="353"/>
      <c r="BH34" s="353"/>
      <c r="BI34" s="353"/>
      <c r="BJ34" s="353"/>
      <c r="BK34" s="353"/>
      <c r="BL34" s="353"/>
      <c r="BM34" s="353"/>
      <c r="BN34" s="353"/>
      <c r="BO34" s="353"/>
      <c r="BP34" s="353"/>
      <c r="BQ34" s="353"/>
      <c r="BR34" s="353"/>
      <c r="BS34" s="353"/>
      <c r="BT34" s="353"/>
      <c r="BU34" s="353"/>
      <c r="BV34" s="353"/>
      <c r="BW34" s="353"/>
      <c r="BX34" s="353"/>
      <c r="BY34" s="353"/>
      <c r="BZ34" s="353"/>
      <c r="CA34" s="353"/>
      <c r="CB34" s="353"/>
      <c r="CC34" s="353"/>
      <c r="CD34" s="353"/>
      <c r="CE34" s="353"/>
      <c r="CF34" s="353"/>
      <c r="CG34" s="353"/>
      <c r="CH34" s="353"/>
    </row>
    <row r="35" spans="1:86" s="84" customFormat="1" ht="27.95" customHeight="1" x14ac:dyDescent="0.2">
      <c r="A35" s="192"/>
      <c r="B35" s="322">
        <f>'Checklist - Ranking Ship Chem'!B306</f>
        <v>5421</v>
      </c>
      <c r="C35" s="844" t="str">
        <f>'Checklist - Ranking Ship Chem'!C306</f>
        <v>Ships required to carry out Fuel Change Over to low sulphur Marine Diesel Oil or low sulphur Marine Gas Oil  (low sulphur Distillates)</v>
      </c>
      <c r="D35" s="811"/>
      <c r="E35" s="811"/>
      <c r="F35" s="811"/>
      <c r="G35" s="811"/>
      <c r="H35" s="811"/>
      <c r="I35" s="811"/>
      <c r="J35" s="812"/>
      <c r="K35" s="1086">
        <f>'Checklist - Ranking Ship Chem'!U314</f>
        <v>0</v>
      </c>
      <c r="L35" s="1087"/>
      <c r="M35" s="1088"/>
      <c r="N35" s="1089">
        <f>'Checklist - Ranking Ship Chem'!V314</f>
        <v>75</v>
      </c>
      <c r="O35" s="1090"/>
      <c r="P35" s="1091"/>
      <c r="Q35" s="1092">
        <f>'Checklist - Ranking Ship Chem'!F315</f>
        <v>55</v>
      </c>
      <c r="R35" s="1093"/>
      <c r="S35" s="1093"/>
      <c r="T35" s="1094"/>
      <c r="U35" s="982"/>
      <c r="V35" s="515"/>
      <c r="W35" s="296"/>
      <c r="X35" s="296"/>
      <c r="Y35" s="30"/>
      <c r="Z35" s="353"/>
      <c r="AA35" s="367"/>
      <c r="AB35" s="368" t="str">
        <f t="shared" si="6"/>
        <v/>
      </c>
      <c r="AC35" s="30"/>
      <c r="AD35" s="30"/>
      <c r="AE35" s="30"/>
      <c r="AF35" s="30"/>
      <c r="AG35" s="30"/>
      <c r="AH35" s="30"/>
      <c r="AI35" s="30"/>
      <c r="AJ35" s="30"/>
      <c r="AK35" s="30"/>
      <c r="AL35" s="30"/>
      <c r="AM35" s="30"/>
      <c r="AN35" s="30"/>
      <c r="AO35" s="30"/>
      <c r="AP35" s="30"/>
      <c r="AQ35" s="30"/>
      <c r="AR35" s="30"/>
      <c r="AS35" s="353"/>
      <c r="AT35" s="353"/>
      <c r="AU35" s="353"/>
      <c r="AV35" s="353"/>
      <c r="AW35" s="353"/>
      <c r="AX35" s="353"/>
      <c r="AY35" s="353"/>
      <c r="AZ35" s="353"/>
      <c r="BA35" s="353"/>
      <c r="BB35" s="353"/>
      <c r="BC35" s="353"/>
      <c r="BD35" s="353"/>
      <c r="BE35" s="353"/>
      <c r="BF35" s="353"/>
      <c r="BG35" s="353"/>
      <c r="BH35" s="353"/>
      <c r="BI35" s="353"/>
      <c r="BJ35" s="353"/>
      <c r="BK35" s="353"/>
      <c r="BL35" s="353"/>
      <c r="BM35" s="353"/>
      <c r="BN35" s="353"/>
      <c r="BO35" s="353"/>
      <c r="BP35" s="353"/>
      <c r="BQ35" s="353"/>
      <c r="BR35" s="353"/>
      <c r="BS35" s="353"/>
      <c r="BT35" s="353"/>
      <c r="BU35" s="353"/>
      <c r="BV35" s="353"/>
      <c r="BW35" s="353"/>
      <c r="BX35" s="353"/>
      <c r="BY35" s="353"/>
      <c r="BZ35" s="353"/>
      <c r="CA35" s="353"/>
      <c r="CB35" s="353"/>
      <c r="CC35" s="353"/>
      <c r="CD35" s="353"/>
      <c r="CE35" s="353"/>
      <c r="CF35" s="353"/>
      <c r="CG35" s="353"/>
      <c r="CH35" s="353"/>
    </row>
    <row r="36" spans="1:86" s="84" customFormat="1" ht="27.95" customHeight="1" x14ac:dyDescent="0.2">
      <c r="A36" s="192"/>
      <c r="B36" s="322" t="str">
        <f>'Checklist - Ranking Ship Chem'!B316</f>
        <v>5430</v>
      </c>
      <c r="C36" s="844" t="str">
        <f>'Checklist - Ranking Ship Chem'!C316</f>
        <v>Particulate Matter (PM) Emissions</v>
      </c>
      <c r="D36" s="811"/>
      <c r="E36" s="811"/>
      <c r="F36" s="811"/>
      <c r="G36" s="811"/>
      <c r="H36" s="811"/>
      <c r="I36" s="811"/>
      <c r="J36" s="812"/>
      <c r="K36" s="1086">
        <f>'Checklist - Ranking Ship Chem'!U320</f>
        <v>0</v>
      </c>
      <c r="L36" s="1087"/>
      <c r="M36" s="1088"/>
      <c r="N36" s="1089">
        <f>'Checklist - Ranking Ship Chem'!V320</f>
        <v>30</v>
      </c>
      <c r="O36" s="1090"/>
      <c r="P36" s="1091"/>
      <c r="Q36" s="1092">
        <f>'Checklist - Ranking Ship Chem'!F321</f>
        <v>0</v>
      </c>
      <c r="R36" s="1093"/>
      <c r="S36" s="1093"/>
      <c r="T36" s="1094"/>
      <c r="U36" s="982"/>
      <c r="V36" s="515"/>
      <c r="W36" s="296"/>
      <c r="X36" s="296"/>
      <c r="Y36" s="30"/>
      <c r="Z36" s="353"/>
      <c r="AA36" s="367"/>
      <c r="AB36" s="368" t="str">
        <f t="shared" si="6"/>
        <v/>
      </c>
      <c r="AC36" s="30"/>
      <c r="AD36" s="30"/>
      <c r="AE36" s="30"/>
      <c r="AF36" s="30"/>
      <c r="AG36" s="30"/>
      <c r="AH36" s="30"/>
      <c r="AI36" s="30"/>
      <c r="AJ36" s="30"/>
      <c r="AK36" s="30"/>
      <c r="AL36" s="30"/>
      <c r="AM36" s="30"/>
      <c r="AN36" s="30"/>
      <c r="AO36" s="30"/>
      <c r="AP36" s="30"/>
      <c r="AQ36" s="30"/>
      <c r="AR36" s="30"/>
      <c r="AS36" s="353"/>
      <c r="AT36" s="353"/>
      <c r="AU36" s="353"/>
      <c r="AV36" s="353"/>
      <c r="AW36" s="353"/>
      <c r="AX36" s="353"/>
      <c r="AY36" s="353"/>
      <c r="AZ36" s="353"/>
      <c r="BA36" s="353"/>
      <c r="BB36" s="353"/>
      <c r="BC36" s="353"/>
      <c r="BD36" s="353"/>
      <c r="BE36" s="353"/>
      <c r="BF36" s="353"/>
      <c r="BG36" s="353"/>
      <c r="BH36" s="353"/>
      <c r="BI36" s="353"/>
      <c r="BJ36" s="353"/>
      <c r="BK36" s="353"/>
      <c r="BL36" s="353"/>
      <c r="BM36" s="353"/>
      <c r="BN36" s="353"/>
      <c r="BO36" s="353"/>
      <c r="BP36" s="353"/>
      <c r="BQ36" s="353"/>
      <c r="BR36" s="353"/>
      <c r="BS36" s="353"/>
      <c r="BT36" s="353"/>
      <c r="BU36" s="353"/>
      <c r="BV36" s="353"/>
      <c r="BW36" s="353"/>
      <c r="BX36" s="353"/>
      <c r="BY36" s="353"/>
      <c r="BZ36" s="353"/>
      <c r="CA36" s="353"/>
      <c r="CB36" s="353"/>
      <c r="CC36" s="353"/>
      <c r="CD36" s="353"/>
      <c r="CE36" s="353"/>
      <c r="CF36" s="353"/>
      <c r="CG36" s="353"/>
      <c r="CH36" s="353"/>
    </row>
    <row r="37" spans="1:86" s="84" customFormat="1" ht="27.95" customHeight="1" x14ac:dyDescent="0.2">
      <c r="A37" s="491"/>
      <c r="B37" s="335">
        <f>'Checklist - Ranking Ship Chem'!B322</f>
        <v>5440</v>
      </c>
      <c r="C37" s="844" t="str">
        <f>'Checklist - Ranking Ship Chem'!C322</f>
        <v>Greenhouse Gas (GHG) Emissions - CO2 Emissions</v>
      </c>
      <c r="D37" s="811"/>
      <c r="E37" s="811"/>
      <c r="F37" s="811"/>
      <c r="G37" s="811"/>
      <c r="H37" s="811"/>
      <c r="I37" s="811"/>
      <c r="J37" s="812"/>
      <c r="K37" s="1086">
        <f>'Checklist - Ranking Ship Chem'!U390</f>
        <v>0</v>
      </c>
      <c r="L37" s="1087"/>
      <c r="M37" s="1088"/>
      <c r="N37" s="1089">
        <f>'Checklist - Ranking Ship Chem'!V390</f>
        <v>155</v>
      </c>
      <c r="O37" s="1090"/>
      <c r="P37" s="1091"/>
      <c r="Q37" s="1092">
        <f>'Checklist - Ranking Ship Chem'!F391</f>
        <v>15</v>
      </c>
      <c r="R37" s="1093"/>
      <c r="S37" s="1093"/>
      <c r="T37" s="1094"/>
      <c r="U37" s="982"/>
      <c r="V37" s="515"/>
      <c r="W37" s="296"/>
      <c r="X37" s="296"/>
      <c r="Y37" s="30"/>
      <c r="Z37" s="353"/>
      <c r="AA37" s="367"/>
      <c r="AB37" s="368" t="str">
        <f t="shared" si="6"/>
        <v/>
      </c>
      <c r="AC37" s="30"/>
      <c r="AD37" s="30"/>
      <c r="AE37" s="30"/>
      <c r="AF37" s="30"/>
      <c r="AG37" s="30"/>
      <c r="AH37" s="30"/>
      <c r="AI37" s="30"/>
      <c r="AJ37" s="30"/>
      <c r="AK37" s="30"/>
      <c r="AL37" s="30"/>
      <c r="AM37" s="30"/>
      <c r="AN37" s="30"/>
      <c r="AO37" s="30"/>
      <c r="AP37" s="30"/>
      <c r="AQ37" s="30"/>
      <c r="AR37" s="30"/>
      <c r="AS37" s="353"/>
      <c r="AT37" s="353"/>
      <c r="AU37" s="353"/>
      <c r="AV37" s="353"/>
      <c r="AW37" s="353"/>
      <c r="AX37" s="353"/>
      <c r="AY37" s="353"/>
      <c r="AZ37" s="353"/>
      <c r="BA37" s="353"/>
      <c r="BB37" s="353"/>
      <c r="BC37" s="353"/>
      <c r="BD37" s="353"/>
      <c r="BE37" s="353"/>
      <c r="BF37" s="353"/>
      <c r="BG37" s="353"/>
      <c r="BH37" s="353"/>
      <c r="BI37" s="353"/>
      <c r="BJ37" s="353"/>
      <c r="BK37" s="353"/>
      <c r="BL37" s="353"/>
      <c r="BM37" s="353"/>
      <c r="BN37" s="353"/>
      <c r="BO37" s="353"/>
      <c r="BP37" s="353"/>
      <c r="BQ37" s="353"/>
      <c r="BR37" s="353"/>
      <c r="BS37" s="353"/>
      <c r="BT37" s="353"/>
      <c r="BU37" s="353"/>
      <c r="BV37" s="353"/>
      <c r="BW37" s="353"/>
      <c r="BX37" s="353"/>
      <c r="BY37" s="353"/>
      <c r="BZ37" s="353"/>
      <c r="CA37" s="353"/>
      <c r="CB37" s="353"/>
      <c r="CC37" s="353"/>
      <c r="CD37" s="353"/>
      <c r="CE37" s="353"/>
      <c r="CF37" s="353"/>
      <c r="CG37" s="353"/>
      <c r="CH37" s="353"/>
    </row>
    <row r="38" spans="1:86" s="84" customFormat="1" ht="27.95" customHeight="1" x14ac:dyDescent="0.2">
      <c r="A38" s="491"/>
      <c r="B38" s="335" t="str">
        <f>'Checklist - Ranking Ship Chem'!B392</f>
        <v>5441</v>
      </c>
      <c r="C38" s="844" t="str">
        <f>'Checklist - Ranking Ship Chem'!C392</f>
        <v>Greenhouse Gas (GHG) Emissions - Methane (CH4) Emissions - Main Propulsion</v>
      </c>
      <c r="D38" s="811"/>
      <c r="E38" s="811"/>
      <c r="F38" s="811"/>
      <c r="G38" s="811"/>
      <c r="H38" s="811"/>
      <c r="I38" s="811"/>
      <c r="J38" s="812"/>
      <c r="K38" s="1086">
        <f>'Checklist - Ranking Ship Chem'!U402</f>
        <v>0</v>
      </c>
      <c r="L38" s="1087"/>
      <c r="M38" s="1088"/>
      <c r="N38" s="1089">
        <f>'Checklist - Ranking Ship Chem'!V402</f>
        <v>35</v>
      </c>
      <c r="O38" s="1090"/>
      <c r="P38" s="1091"/>
      <c r="Q38" s="1092">
        <f>'Checklist - Ranking Ship Chem'!F403</f>
        <v>0</v>
      </c>
      <c r="R38" s="1093"/>
      <c r="S38" s="1093"/>
      <c r="T38" s="1094"/>
      <c r="U38" s="982"/>
      <c r="V38" s="515"/>
      <c r="W38" s="296"/>
      <c r="X38" s="296"/>
      <c r="Y38" s="30"/>
      <c r="Z38" s="353"/>
      <c r="AA38" s="367"/>
      <c r="AB38" s="368" t="str">
        <f t="shared" ref="AB38" si="7">IF(Q38=N38, IF(K38=N38,"a","s"),"")</f>
        <v/>
      </c>
      <c r="AC38" s="30"/>
      <c r="AD38" s="30"/>
      <c r="AE38" s="30"/>
      <c r="AF38" s="30"/>
      <c r="AG38" s="30"/>
      <c r="AH38" s="30"/>
      <c r="AI38" s="30"/>
      <c r="AJ38" s="30"/>
      <c r="AK38" s="30"/>
      <c r="AL38" s="30"/>
      <c r="AM38" s="30"/>
      <c r="AN38" s="30"/>
      <c r="AO38" s="30"/>
      <c r="AP38" s="30"/>
      <c r="AQ38" s="30"/>
      <c r="AR38" s="30"/>
      <c r="AS38" s="353"/>
      <c r="AT38" s="353"/>
      <c r="AU38" s="353"/>
      <c r="AV38" s="353"/>
      <c r="AW38" s="353"/>
      <c r="AX38" s="353"/>
      <c r="AY38" s="353"/>
      <c r="AZ38" s="353"/>
      <c r="BA38" s="353"/>
      <c r="BB38" s="353"/>
      <c r="BC38" s="353"/>
      <c r="BD38" s="353"/>
      <c r="BE38" s="353"/>
      <c r="BF38" s="353"/>
      <c r="BG38" s="353"/>
      <c r="BH38" s="353"/>
      <c r="BI38" s="353"/>
      <c r="BJ38" s="353"/>
      <c r="BK38" s="353"/>
      <c r="BL38" s="353"/>
      <c r="BM38" s="353"/>
      <c r="BN38" s="353"/>
      <c r="BO38" s="353"/>
      <c r="BP38" s="353"/>
      <c r="BQ38" s="353"/>
      <c r="BR38" s="353"/>
      <c r="BS38" s="353"/>
      <c r="BT38" s="353"/>
      <c r="BU38" s="353"/>
      <c r="BV38" s="353"/>
      <c r="BW38" s="353"/>
      <c r="BX38" s="353"/>
      <c r="BY38" s="353"/>
      <c r="BZ38" s="353"/>
      <c r="CA38" s="353"/>
      <c r="CB38" s="353"/>
      <c r="CC38" s="353"/>
      <c r="CD38" s="353"/>
      <c r="CE38" s="353"/>
      <c r="CF38" s="353"/>
      <c r="CG38" s="353"/>
      <c r="CH38" s="353"/>
    </row>
    <row r="39" spans="1:86" s="84" customFormat="1" ht="27.95" customHeight="1" x14ac:dyDescent="0.2">
      <c r="A39" s="192"/>
      <c r="B39" s="327" t="str">
        <f>'Checklist - Ranking Ship Chem'!B404</f>
        <v>5460</v>
      </c>
      <c r="C39" s="844" t="str">
        <f>'Checklist - Ranking Ship Chem'!C404</f>
        <v>Environmental Ship Index (ESI)</v>
      </c>
      <c r="D39" s="811"/>
      <c r="E39" s="811"/>
      <c r="F39" s="811"/>
      <c r="G39" s="811"/>
      <c r="H39" s="811"/>
      <c r="I39" s="811"/>
      <c r="J39" s="812"/>
      <c r="K39" s="1086">
        <f>'Checklist - Ranking Ship Chem'!U408</f>
        <v>0</v>
      </c>
      <c r="L39" s="1087"/>
      <c r="M39" s="1088"/>
      <c r="N39" s="1089">
        <f>'Checklist - Ranking Ship Chem'!V408</f>
        <v>60</v>
      </c>
      <c r="O39" s="1090"/>
      <c r="P39" s="1091"/>
      <c r="Q39" s="1092">
        <f>'Checklist - Ranking Ship Chem'!F409</f>
        <v>0</v>
      </c>
      <c r="R39" s="1093"/>
      <c r="S39" s="1093"/>
      <c r="T39" s="1094"/>
      <c r="U39" s="982"/>
      <c r="V39" s="515"/>
      <c r="W39" s="296"/>
      <c r="X39" s="296"/>
      <c r="Y39" s="30"/>
      <c r="Z39" s="353"/>
      <c r="AA39" s="367"/>
      <c r="AB39" s="368" t="str">
        <f t="shared" si="6"/>
        <v/>
      </c>
      <c r="AC39" s="30"/>
      <c r="AD39" s="30"/>
      <c r="AE39" s="30"/>
      <c r="AF39" s="30"/>
      <c r="AG39" s="30"/>
      <c r="AH39" s="30"/>
      <c r="AI39" s="30"/>
      <c r="AJ39" s="30"/>
      <c r="AK39" s="30"/>
      <c r="AL39" s="30"/>
      <c r="AM39" s="30"/>
      <c r="AN39" s="30"/>
      <c r="AO39" s="30"/>
      <c r="AP39" s="30"/>
      <c r="AQ39" s="30"/>
      <c r="AR39" s="30"/>
      <c r="AS39" s="353"/>
      <c r="AT39" s="353"/>
      <c r="AU39" s="353"/>
      <c r="AV39" s="353"/>
      <c r="AW39" s="353"/>
      <c r="AX39" s="353"/>
      <c r="AY39" s="353"/>
      <c r="AZ39" s="353"/>
      <c r="BA39" s="353"/>
      <c r="BB39" s="353"/>
      <c r="BC39" s="353"/>
      <c r="BD39" s="353"/>
      <c r="BE39" s="353"/>
      <c r="BF39" s="353"/>
      <c r="BG39" s="353"/>
      <c r="BH39" s="353"/>
      <c r="BI39" s="353"/>
      <c r="BJ39" s="353"/>
      <c r="BK39" s="353"/>
      <c r="BL39" s="353"/>
      <c r="BM39" s="353"/>
      <c r="BN39" s="353"/>
      <c r="BO39" s="353"/>
      <c r="BP39" s="353"/>
      <c r="BQ39" s="353"/>
      <c r="BR39" s="353"/>
      <c r="BS39" s="353"/>
      <c r="BT39" s="353"/>
      <c r="BU39" s="353"/>
      <c r="BV39" s="353"/>
      <c r="BW39" s="353"/>
      <c r="BX39" s="353"/>
      <c r="BY39" s="353"/>
      <c r="BZ39" s="353"/>
      <c r="CA39" s="353"/>
      <c r="CB39" s="353"/>
      <c r="CC39" s="353"/>
      <c r="CD39" s="353"/>
      <c r="CE39" s="353"/>
      <c r="CF39" s="353"/>
      <c r="CG39" s="353"/>
      <c r="CH39" s="353"/>
    </row>
    <row r="40" spans="1:86" s="84" customFormat="1" ht="27.95" customHeight="1" x14ac:dyDescent="0.2">
      <c r="A40" s="192"/>
      <c r="B40" s="519" t="str">
        <f>'Checklist - Ranking Ship Chem'!B410</f>
        <v>5500</v>
      </c>
      <c r="C40" s="844" t="str">
        <f>'Checklist - Ranking Ship Chem'!C410</f>
        <v>Sewage Management</v>
      </c>
      <c r="D40" s="811"/>
      <c r="E40" s="811"/>
      <c r="F40" s="811"/>
      <c r="G40" s="811"/>
      <c r="H40" s="811"/>
      <c r="I40" s="811"/>
      <c r="J40" s="812"/>
      <c r="K40" s="1086">
        <f>'Checklist - Ranking Ship Chem'!U424</f>
        <v>0</v>
      </c>
      <c r="L40" s="1087"/>
      <c r="M40" s="1088"/>
      <c r="N40" s="1089">
        <f>'Checklist - Ranking Ship Chem'!V424</f>
        <v>45</v>
      </c>
      <c r="O40" s="1090"/>
      <c r="P40" s="1091"/>
      <c r="Q40" s="1092">
        <f>'Checklist - Ranking Ship Chem'!F425</f>
        <v>20</v>
      </c>
      <c r="R40" s="1093"/>
      <c r="S40" s="1093"/>
      <c r="T40" s="1094"/>
      <c r="U40" s="982"/>
      <c r="V40" s="515"/>
      <c r="W40" s="296"/>
      <c r="X40" s="296"/>
      <c r="Y40" s="30"/>
      <c r="Z40" s="353"/>
      <c r="AA40" s="367"/>
      <c r="AB40" s="368" t="str">
        <f t="shared" si="6"/>
        <v/>
      </c>
      <c r="AC40" s="30"/>
      <c r="AD40" s="30"/>
      <c r="AE40" s="30"/>
      <c r="AF40" s="30"/>
      <c r="AG40" s="30"/>
      <c r="AH40" s="30"/>
      <c r="AI40" s="30"/>
      <c r="AJ40" s="30"/>
      <c r="AK40" s="30"/>
      <c r="AL40" s="30"/>
      <c r="AM40" s="30"/>
      <c r="AN40" s="30"/>
      <c r="AO40" s="30"/>
      <c r="AP40" s="30"/>
      <c r="AQ40" s="30"/>
      <c r="AR40" s="30"/>
      <c r="AS40" s="353"/>
      <c r="AT40" s="353"/>
      <c r="AU40" s="353"/>
      <c r="AV40" s="353"/>
      <c r="AW40" s="353"/>
      <c r="AX40" s="353"/>
      <c r="AY40" s="353"/>
      <c r="AZ40" s="353"/>
      <c r="BA40" s="353"/>
      <c r="BB40" s="353"/>
      <c r="BC40" s="353"/>
      <c r="BD40" s="353"/>
      <c r="BE40" s="353"/>
      <c r="BF40" s="353"/>
      <c r="BG40" s="353"/>
      <c r="BH40" s="353"/>
      <c r="BI40" s="353"/>
      <c r="BJ40" s="353"/>
      <c r="BK40" s="353"/>
      <c r="BL40" s="353"/>
      <c r="BM40" s="353"/>
      <c r="BN40" s="353"/>
      <c r="BO40" s="353"/>
      <c r="BP40" s="353"/>
      <c r="BQ40" s="353"/>
      <c r="BR40" s="353"/>
      <c r="BS40" s="353"/>
      <c r="BT40" s="353"/>
      <c r="BU40" s="353"/>
      <c r="BV40" s="353"/>
      <c r="BW40" s="353"/>
      <c r="BX40" s="353"/>
      <c r="BY40" s="353"/>
      <c r="BZ40" s="353"/>
      <c r="CA40" s="353"/>
      <c r="CB40" s="353"/>
      <c r="CC40" s="353"/>
      <c r="CD40" s="353"/>
      <c r="CE40" s="353"/>
      <c r="CF40" s="353"/>
      <c r="CG40" s="353"/>
      <c r="CH40" s="353"/>
    </row>
    <row r="41" spans="1:86" s="84" customFormat="1" ht="27.95" customHeight="1" x14ac:dyDescent="0.2">
      <c r="A41" s="192"/>
      <c r="B41" s="604" t="str">
        <f>'Checklist - Ranking Ship Chem'!B426</f>
        <v>5510</v>
      </c>
      <c r="C41" s="844" t="str">
        <f>'Checklist - Ranking Ship Chem'!C426</f>
        <v>Grey Water Management</v>
      </c>
      <c r="D41" s="811"/>
      <c r="E41" s="811"/>
      <c r="F41" s="811"/>
      <c r="G41" s="811"/>
      <c r="H41" s="811"/>
      <c r="I41" s="811"/>
      <c r="J41" s="812"/>
      <c r="K41" s="1086">
        <f>'Checklist - Ranking Ship Chem'!U429</f>
        <v>0</v>
      </c>
      <c r="L41" s="1087"/>
      <c r="M41" s="1088"/>
      <c r="N41" s="1089">
        <f>'Checklist - Ranking Ship Chem'!V429</f>
        <v>25</v>
      </c>
      <c r="O41" s="1090"/>
      <c r="P41" s="1091"/>
      <c r="Q41" s="1092">
        <f>'Checklist - Ranking Ship Chem'!F430</f>
        <v>0</v>
      </c>
      <c r="R41" s="1093"/>
      <c r="S41" s="1093"/>
      <c r="T41" s="1094"/>
      <c r="U41" s="982"/>
      <c r="V41" s="515"/>
      <c r="W41" s="296"/>
      <c r="X41" s="296"/>
      <c r="Y41" s="30"/>
      <c r="Z41" s="353"/>
      <c r="AA41" s="367"/>
      <c r="AB41" s="368" t="str">
        <f t="shared" si="6"/>
        <v/>
      </c>
      <c r="AC41" s="30"/>
      <c r="AD41" s="30"/>
      <c r="AE41" s="30"/>
      <c r="AF41" s="30"/>
      <c r="AG41" s="30"/>
      <c r="AH41" s="30"/>
      <c r="AI41" s="30"/>
      <c r="AJ41" s="30"/>
      <c r="AK41" s="30"/>
      <c r="AL41" s="30"/>
      <c r="AM41" s="30"/>
      <c r="AN41" s="30"/>
      <c r="AO41" s="30"/>
      <c r="AP41" s="30"/>
      <c r="AQ41" s="30"/>
      <c r="AR41" s="30"/>
      <c r="AS41" s="353"/>
      <c r="AT41" s="353"/>
      <c r="AU41" s="353"/>
      <c r="AV41" s="353"/>
      <c r="AW41" s="353"/>
      <c r="AX41" s="353"/>
      <c r="AY41" s="353"/>
      <c r="AZ41" s="353"/>
      <c r="BA41" s="353"/>
      <c r="BB41" s="353"/>
      <c r="BC41" s="353"/>
      <c r="BD41" s="353"/>
      <c r="BE41" s="353"/>
      <c r="BF41" s="353"/>
      <c r="BG41" s="353"/>
      <c r="BH41" s="353"/>
      <c r="BI41" s="353"/>
      <c r="BJ41" s="353"/>
      <c r="BK41" s="353"/>
      <c r="BL41" s="353"/>
      <c r="BM41" s="353"/>
      <c r="BN41" s="353"/>
      <c r="BO41" s="353"/>
      <c r="BP41" s="353"/>
      <c r="BQ41" s="353"/>
      <c r="BR41" s="353"/>
      <c r="BS41" s="353"/>
      <c r="BT41" s="353"/>
      <c r="BU41" s="353"/>
      <c r="BV41" s="353"/>
      <c r="BW41" s="353"/>
      <c r="BX41" s="353"/>
      <c r="BY41" s="353"/>
      <c r="BZ41" s="353"/>
      <c r="CA41" s="353"/>
      <c r="CB41" s="353"/>
      <c r="CC41" s="353"/>
      <c r="CD41" s="353"/>
      <c r="CE41" s="353"/>
      <c r="CF41" s="353"/>
      <c r="CG41" s="353"/>
      <c r="CH41" s="353"/>
    </row>
    <row r="42" spans="1:86" s="84" customFormat="1" ht="27.95" customHeight="1" x14ac:dyDescent="0.2">
      <c r="A42" s="192"/>
      <c r="B42" s="327">
        <f>'Checklist - Ranking Ship Chem'!B431</f>
        <v>5700</v>
      </c>
      <c r="C42" s="844" t="str">
        <f>'Checklist - Ranking Ship Chem'!C431</f>
        <v xml:space="preserve">Ballast Water Management </v>
      </c>
      <c r="D42" s="811"/>
      <c r="E42" s="811"/>
      <c r="F42" s="811"/>
      <c r="G42" s="811"/>
      <c r="H42" s="811"/>
      <c r="I42" s="811"/>
      <c r="J42" s="812"/>
      <c r="K42" s="1086">
        <f>'Checklist - Ranking Ship Chem'!U445</f>
        <v>0</v>
      </c>
      <c r="L42" s="1087"/>
      <c r="M42" s="1088"/>
      <c r="N42" s="1089">
        <f>'Checklist - Ranking Ship Chem'!V445</f>
        <v>85</v>
      </c>
      <c r="O42" s="1090"/>
      <c r="P42" s="1091"/>
      <c r="Q42" s="1092">
        <f>'Checklist - Ranking Ship Chem'!F446</f>
        <v>50</v>
      </c>
      <c r="R42" s="1093"/>
      <c r="S42" s="1093"/>
      <c r="T42" s="1094"/>
      <c r="U42" s="982"/>
      <c r="V42" s="515"/>
      <c r="W42" s="296"/>
      <c r="X42" s="296"/>
      <c r="Y42" s="30"/>
      <c r="Z42" s="353"/>
      <c r="AA42" s="367"/>
      <c r="AB42" s="368" t="str">
        <f t="shared" si="6"/>
        <v/>
      </c>
      <c r="AC42" s="30"/>
      <c r="AD42" s="30"/>
      <c r="AE42" s="30"/>
      <c r="AF42" s="30"/>
      <c r="AG42" s="30"/>
      <c r="AH42" s="30"/>
      <c r="AI42" s="30"/>
      <c r="AJ42" s="30"/>
      <c r="AK42" s="30"/>
      <c r="AL42" s="30"/>
      <c r="AM42" s="30"/>
      <c r="AN42" s="30"/>
      <c r="AO42" s="30"/>
      <c r="AP42" s="30"/>
      <c r="AQ42" s="30"/>
      <c r="AR42" s="30"/>
      <c r="AS42" s="353"/>
      <c r="AT42" s="353"/>
      <c r="AU42" s="353"/>
      <c r="AV42" s="353"/>
      <c r="AW42" s="353"/>
      <c r="AX42" s="353"/>
      <c r="AY42" s="353"/>
      <c r="AZ42" s="353"/>
      <c r="BA42" s="353"/>
      <c r="BB42" s="353"/>
      <c r="BC42" s="353"/>
      <c r="BD42" s="353"/>
      <c r="BE42" s="353"/>
      <c r="BF42" s="353"/>
      <c r="BG42" s="353"/>
      <c r="BH42" s="353"/>
      <c r="BI42" s="353"/>
      <c r="BJ42" s="353"/>
      <c r="BK42" s="353"/>
      <c r="BL42" s="353"/>
      <c r="BM42" s="353"/>
      <c r="BN42" s="353"/>
      <c r="BO42" s="353"/>
      <c r="BP42" s="353"/>
      <c r="BQ42" s="353"/>
      <c r="BR42" s="353"/>
      <c r="BS42" s="353"/>
      <c r="BT42" s="353"/>
      <c r="BU42" s="353"/>
      <c r="BV42" s="353"/>
      <c r="BW42" s="353"/>
      <c r="BX42" s="353"/>
      <c r="BY42" s="353"/>
      <c r="BZ42" s="353"/>
      <c r="CA42" s="353"/>
      <c r="CB42" s="353"/>
      <c r="CC42" s="353"/>
      <c r="CD42" s="353"/>
      <c r="CE42" s="353"/>
      <c r="CF42" s="353"/>
      <c r="CG42" s="353"/>
      <c r="CH42" s="353"/>
    </row>
    <row r="43" spans="1:86" s="84" customFormat="1" ht="27.95" customHeight="1" x14ac:dyDescent="0.2">
      <c r="A43" s="192"/>
      <c r="B43" s="703" t="str">
        <f>'Checklist - Ranking Ship Chem'!B447</f>
        <v>5800</v>
      </c>
      <c r="C43" s="1110" t="str">
        <f>'Checklist - Ranking Ship Chem'!C447</f>
        <v>Accidental Bunker Oil Pollution Prevention Measures (overflow prevention systems)</v>
      </c>
      <c r="D43" s="1111"/>
      <c r="E43" s="1111"/>
      <c r="F43" s="1111"/>
      <c r="G43" s="1111"/>
      <c r="H43" s="1111"/>
      <c r="I43" s="1111"/>
      <c r="J43" s="1112"/>
      <c r="K43" s="1113">
        <f>'Checklist - Ranking Ship Chem'!U452</f>
        <v>0</v>
      </c>
      <c r="L43" s="1114"/>
      <c r="M43" s="1115"/>
      <c r="N43" s="1116">
        <f>'Checklist - Ranking Ship Chem'!V452</f>
        <v>30</v>
      </c>
      <c r="O43" s="1117"/>
      <c r="P43" s="1118"/>
      <c r="Q43" s="1119">
        <f>'Checklist - Ranking Ship Chem'!F453</f>
        <v>5</v>
      </c>
      <c r="R43" s="1120"/>
      <c r="S43" s="1120"/>
      <c r="T43" s="1108"/>
      <c r="U43" s="1109"/>
      <c r="V43" s="515"/>
      <c r="W43" s="296"/>
      <c r="X43" s="296"/>
      <c r="Y43" s="30"/>
      <c r="Z43" s="353"/>
      <c r="AA43" s="367"/>
      <c r="AB43" s="368" t="str">
        <f t="shared" si="6"/>
        <v/>
      </c>
      <c r="AC43" s="30"/>
      <c r="AD43" s="30"/>
      <c r="AE43" s="30"/>
      <c r="AF43" s="30"/>
      <c r="AG43" s="30"/>
      <c r="AH43" s="30"/>
      <c r="AI43" s="30"/>
      <c r="AJ43" s="30"/>
      <c r="AK43" s="30"/>
      <c r="AL43" s="30"/>
      <c r="AM43" s="30"/>
      <c r="AN43" s="30"/>
      <c r="AO43" s="30"/>
      <c r="AP43" s="30"/>
      <c r="AQ43" s="30"/>
      <c r="AR43" s="30"/>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c r="BR43" s="353"/>
      <c r="BS43" s="353"/>
      <c r="BT43" s="353"/>
      <c r="BU43" s="353"/>
      <c r="BV43" s="353"/>
      <c r="BW43" s="353"/>
      <c r="BX43" s="353"/>
      <c r="BY43" s="353"/>
      <c r="BZ43" s="353"/>
      <c r="CA43" s="353"/>
      <c r="CB43" s="353"/>
      <c r="CC43" s="353"/>
      <c r="CD43" s="353"/>
      <c r="CE43" s="353"/>
      <c r="CF43" s="353"/>
      <c r="CG43" s="353"/>
      <c r="CH43" s="353"/>
    </row>
    <row r="44" spans="1:86" s="84" customFormat="1" ht="27.95" customHeight="1" x14ac:dyDescent="0.2">
      <c r="A44" s="192"/>
      <c r="B44" s="335" t="str">
        <f>'Checklist - Ranking Ship Chem'!B454</f>
        <v>5801</v>
      </c>
      <c r="C44" s="844" t="str">
        <f>'Checklist - Ranking Ship Chem'!C454</f>
        <v>Protection of fuel oil tanks, lube oil tanks and hull</v>
      </c>
      <c r="D44" s="811"/>
      <c r="E44" s="811"/>
      <c r="F44" s="811"/>
      <c r="G44" s="811"/>
      <c r="H44" s="811"/>
      <c r="I44" s="811"/>
      <c r="J44" s="812"/>
      <c r="K44" s="1086">
        <f>'Checklist - Ranking Ship Chem'!U459</f>
        <v>0</v>
      </c>
      <c r="L44" s="1087"/>
      <c r="M44" s="1088"/>
      <c r="N44" s="1089">
        <f>'Checklist - Ranking Ship Chem'!V459</f>
        <v>100</v>
      </c>
      <c r="O44" s="1090"/>
      <c r="P44" s="1091"/>
      <c r="Q44" s="1092">
        <f>'Checklist - Ranking Ship Chem'!F460</f>
        <v>20</v>
      </c>
      <c r="R44" s="1093"/>
      <c r="S44" s="1093"/>
      <c r="T44" s="1094"/>
      <c r="U44" s="982"/>
      <c r="V44" s="515"/>
      <c r="W44" s="296"/>
      <c r="X44" s="296"/>
      <c r="Y44" s="30"/>
      <c r="Z44" s="353"/>
      <c r="AA44" s="367"/>
      <c r="AB44" s="368" t="str">
        <f t="shared" si="6"/>
        <v/>
      </c>
      <c r="AC44" s="30"/>
      <c r="AD44" s="30"/>
      <c r="AE44" s="30"/>
      <c r="AF44" s="30"/>
      <c r="AG44" s="30"/>
      <c r="AH44" s="30"/>
      <c r="AI44" s="30"/>
      <c r="AJ44" s="30"/>
      <c r="AK44" s="30"/>
      <c r="AL44" s="30"/>
      <c r="AM44" s="30"/>
      <c r="AN44" s="30"/>
      <c r="AO44" s="30"/>
      <c r="AP44" s="30"/>
      <c r="AQ44" s="30"/>
      <c r="AR44" s="30"/>
      <c r="AS44" s="353"/>
      <c r="AT44" s="353"/>
      <c r="AU44" s="353"/>
      <c r="AV44" s="353"/>
      <c r="AW44" s="353"/>
      <c r="AX44" s="353"/>
      <c r="AY44" s="353"/>
      <c r="AZ44" s="353"/>
      <c r="BA44" s="353"/>
      <c r="BB44" s="353"/>
      <c r="BC44" s="353"/>
      <c r="BD44" s="353"/>
      <c r="BE44" s="353"/>
      <c r="BF44" s="353"/>
      <c r="BG44" s="353"/>
      <c r="BH44" s="353"/>
      <c r="BI44" s="353"/>
      <c r="BJ44" s="353"/>
      <c r="BK44" s="353"/>
      <c r="BL44" s="353"/>
      <c r="BM44" s="353"/>
      <c r="BN44" s="353"/>
      <c r="BO44" s="353"/>
      <c r="BP44" s="353"/>
      <c r="BQ44" s="353"/>
      <c r="BR44" s="353"/>
      <c r="BS44" s="353"/>
      <c r="BT44" s="353"/>
      <c r="BU44" s="353"/>
      <c r="BV44" s="353"/>
      <c r="BW44" s="353"/>
      <c r="BX44" s="353"/>
      <c r="BY44" s="353"/>
      <c r="BZ44" s="353"/>
      <c r="CA44" s="353"/>
      <c r="CB44" s="353"/>
      <c r="CC44" s="353"/>
      <c r="CD44" s="353"/>
      <c r="CE44" s="353"/>
      <c r="CF44" s="353"/>
      <c r="CG44" s="353"/>
      <c r="CH44" s="353"/>
    </row>
    <row r="45" spans="1:86" s="84" customFormat="1" ht="27.95" customHeight="1" x14ac:dyDescent="0.2">
      <c r="A45" s="192"/>
      <c r="B45" s="312">
        <f>'Checklist - Ranking Ship Chem'!B462</f>
        <v>5810</v>
      </c>
      <c r="C45" s="1074" t="str">
        <f>'Checklist - Ranking Ship Chem'!C462</f>
        <v>Stern tube lubrication</v>
      </c>
      <c r="D45" s="1075"/>
      <c r="E45" s="1075"/>
      <c r="F45" s="1075"/>
      <c r="G45" s="1075"/>
      <c r="H45" s="1075"/>
      <c r="I45" s="1075"/>
      <c r="J45" s="1076"/>
      <c r="K45" s="1077">
        <f>'Checklist - Ranking Ship Chem'!U468</f>
        <v>0</v>
      </c>
      <c r="L45" s="1078"/>
      <c r="M45" s="1079"/>
      <c r="N45" s="1080">
        <f>'Checklist - Ranking Ship Chem'!V468</f>
        <v>60</v>
      </c>
      <c r="O45" s="1081"/>
      <c r="P45" s="1082"/>
      <c r="Q45" s="1083">
        <f>'Checklist - Ranking Ship Chem'!F469</f>
        <v>15</v>
      </c>
      <c r="R45" s="1084"/>
      <c r="S45" s="1084"/>
      <c r="T45" s="1085"/>
      <c r="U45" s="975"/>
      <c r="V45" s="515"/>
      <c r="W45" s="296"/>
      <c r="X45" s="296"/>
      <c r="Y45" s="30"/>
      <c r="Z45" s="353"/>
      <c r="AA45" s="367"/>
      <c r="AB45" s="368" t="str">
        <f t="shared" si="6"/>
        <v/>
      </c>
      <c r="AC45" s="30"/>
      <c r="AD45" s="30"/>
      <c r="AE45" s="30"/>
      <c r="AF45" s="30"/>
      <c r="AG45" s="30"/>
      <c r="AH45" s="30"/>
      <c r="AI45" s="30"/>
      <c r="AJ45" s="30"/>
      <c r="AK45" s="30"/>
      <c r="AL45" s="30"/>
      <c r="AM45" s="30"/>
      <c r="AN45" s="30"/>
      <c r="AO45" s="30"/>
      <c r="AP45" s="30"/>
      <c r="AQ45" s="30"/>
      <c r="AR45" s="30"/>
      <c r="AS45" s="353"/>
      <c r="AT45" s="353"/>
      <c r="AU45" s="353"/>
      <c r="AV45" s="353"/>
      <c r="AW45" s="353"/>
      <c r="AX45" s="353"/>
      <c r="AY45" s="353"/>
      <c r="AZ45" s="353"/>
      <c r="BA45" s="353"/>
      <c r="BB45" s="353"/>
      <c r="BC45" s="353"/>
      <c r="BD45" s="353"/>
      <c r="BE45" s="353"/>
      <c r="BF45" s="353"/>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row>
    <row r="46" spans="1:86" s="84" customFormat="1" ht="27.95" customHeight="1" x14ac:dyDescent="0.2">
      <c r="A46" s="192"/>
      <c r="B46" s="88">
        <f>'Checklist - Ranking Ship Chem'!B470</f>
        <v>5811</v>
      </c>
      <c r="C46" s="844" t="str">
        <f>'Checklist - Ranking Ship Chem'!C470</f>
        <v>Mooring wire lubrication</v>
      </c>
      <c r="D46" s="811"/>
      <c r="E46" s="811"/>
      <c r="F46" s="811"/>
      <c r="G46" s="811"/>
      <c r="H46" s="811"/>
      <c r="I46" s="811"/>
      <c r="J46" s="812"/>
      <c r="K46" s="1086">
        <f>'Checklist - Ranking Ship Chem'!U472</f>
        <v>0</v>
      </c>
      <c r="L46" s="1087"/>
      <c r="M46" s="1088"/>
      <c r="N46" s="1089">
        <f>'Checklist - Ranking Ship Chem'!V472</f>
        <v>20</v>
      </c>
      <c r="O46" s="1090"/>
      <c r="P46" s="1091"/>
      <c r="Q46" s="1092">
        <f>'Checklist - Ranking Ship Chem'!F473</f>
        <v>0</v>
      </c>
      <c r="R46" s="1093"/>
      <c r="S46" s="1093"/>
      <c r="T46" s="1094"/>
      <c r="U46" s="982"/>
      <c r="V46" s="515"/>
      <c r="W46" s="296"/>
      <c r="X46" s="296"/>
      <c r="Y46" s="30"/>
      <c r="Z46" s="353"/>
      <c r="AA46" s="367"/>
      <c r="AB46" s="368" t="str">
        <f t="shared" si="6"/>
        <v/>
      </c>
      <c r="AC46" s="30"/>
      <c r="AD46" s="30"/>
      <c r="AE46" s="30"/>
      <c r="AF46" s="30"/>
      <c r="AG46" s="30"/>
      <c r="AH46" s="30"/>
      <c r="AI46" s="30"/>
      <c r="AJ46" s="30"/>
      <c r="AK46" s="30"/>
      <c r="AL46" s="30"/>
      <c r="AM46" s="30"/>
      <c r="AN46" s="30"/>
      <c r="AO46" s="30"/>
      <c r="AP46" s="30"/>
      <c r="AQ46" s="30"/>
      <c r="AR46" s="30"/>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c r="BR46" s="353"/>
      <c r="BS46" s="353"/>
      <c r="BT46" s="353"/>
      <c r="BU46" s="353"/>
      <c r="BV46" s="353"/>
      <c r="BW46" s="353"/>
      <c r="BX46" s="353"/>
      <c r="BY46" s="353"/>
      <c r="BZ46" s="353"/>
      <c r="CA46" s="353"/>
      <c r="CB46" s="353"/>
      <c r="CC46" s="353"/>
      <c r="CD46" s="353"/>
      <c r="CE46" s="353"/>
      <c r="CF46" s="353"/>
      <c r="CG46" s="353"/>
      <c r="CH46" s="353"/>
    </row>
    <row r="47" spans="1:86" s="84" customFormat="1" ht="27.95" customHeight="1" x14ac:dyDescent="0.2">
      <c r="A47" s="192"/>
      <c r="B47" s="322">
        <f>'Checklist - Ranking Ship Chem'!B474</f>
        <v>5812</v>
      </c>
      <c r="C47" s="844" t="str">
        <f>'Checklist - Ranking Ship Chem'!C474</f>
        <v>Deck equipment lubrication (use of oils)</v>
      </c>
      <c r="D47" s="811"/>
      <c r="E47" s="811"/>
      <c r="F47" s="811"/>
      <c r="G47" s="811"/>
      <c r="H47" s="811"/>
      <c r="I47" s="811"/>
      <c r="J47" s="812"/>
      <c r="K47" s="1086">
        <f>'Checklist - Ranking Ship Chem'!U480</f>
        <v>0</v>
      </c>
      <c r="L47" s="1087"/>
      <c r="M47" s="1088"/>
      <c r="N47" s="1089">
        <f>'Checklist - Ranking Ship Chem'!V480</f>
        <v>55</v>
      </c>
      <c r="O47" s="1090"/>
      <c r="P47" s="1091"/>
      <c r="Q47" s="1092">
        <f>'Checklist - Ranking Ship Chem'!F481</f>
        <v>0</v>
      </c>
      <c r="R47" s="1093"/>
      <c r="S47" s="1093"/>
      <c r="T47" s="1094"/>
      <c r="U47" s="982"/>
      <c r="V47" s="515"/>
      <c r="W47" s="296"/>
      <c r="X47" s="296"/>
      <c r="Y47" s="30"/>
      <c r="Z47" s="353"/>
      <c r="AA47" s="367"/>
      <c r="AB47" s="368" t="str">
        <f t="shared" si="6"/>
        <v/>
      </c>
      <c r="AC47" s="30"/>
      <c r="AD47" s="30"/>
      <c r="AE47" s="30"/>
      <c r="AF47" s="30"/>
      <c r="AG47" s="30"/>
      <c r="AH47" s="30"/>
      <c r="AI47" s="30"/>
      <c r="AJ47" s="30"/>
      <c r="AK47" s="30"/>
      <c r="AL47" s="30"/>
      <c r="AM47" s="30"/>
      <c r="AN47" s="30"/>
      <c r="AO47" s="30"/>
      <c r="AP47" s="30"/>
      <c r="AQ47" s="30"/>
      <c r="AR47" s="30"/>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c r="BR47" s="353"/>
      <c r="BS47" s="353"/>
      <c r="BT47" s="353"/>
      <c r="BU47" s="353"/>
      <c r="BV47" s="353"/>
      <c r="BW47" s="353"/>
      <c r="BX47" s="353"/>
      <c r="BY47" s="353"/>
      <c r="BZ47" s="353"/>
      <c r="CA47" s="353"/>
      <c r="CB47" s="353"/>
      <c r="CC47" s="353"/>
      <c r="CD47" s="353"/>
      <c r="CE47" s="353"/>
      <c r="CF47" s="353"/>
      <c r="CG47" s="353"/>
      <c r="CH47" s="353"/>
    </row>
    <row r="48" spans="1:86" s="84" customFormat="1" ht="27.95" customHeight="1" x14ac:dyDescent="0.2">
      <c r="A48" s="192"/>
      <c r="B48" s="322" t="str">
        <f>'Checklist - Ranking Ship Chem'!B482</f>
        <v>5820</v>
      </c>
      <c r="C48" s="844" t="str">
        <f>'Checklist - Ranking Ship Chem'!C482</f>
        <v>Management of bilge water and sludge handling onboard</v>
      </c>
      <c r="D48" s="811"/>
      <c r="E48" s="811"/>
      <c r="F48" s="811"/>
      <c r="G48" s="811"/>
      <c r="H48" s="811"/>
      <c r="I48" s="811"/>
      <c r="J48" s="812"/>
      <c r="K48" s="1086">
        <f>'Checklist - Ranking Ship Chem'!U485</f>
        <v>0</v>
      </c>
      <c r="L48" s="1087"/>
      <c r="M48" s="1088"/>
      <c r="N48" s="1089">
        <f>'Checklist - Ranking Ship Chem'!V485</f>
        <v>15</v>
      </c>
      <c r="O48" s="1090"/>
      <c r="P48" s="1091"/>
      <c r="Q48" s="1092">
        <f>'Checklist - Ranking Ship Chem'!F486</f>
        <v>15</v>
      </c>
      <c r="R48" s="1093"/>
      <c r="S48" s="1093"/>
      <c r="T48" s="1094"/>
      <c r="U48" s="982"/>
      <c r="V48" s="515"/>
      <c r="W48" s="296"/>
      <c r="X48" s="296"/>
      <c r="Y48" s="30"/>
      <c r="Z48" s="353"/>
      <c r="AA48" s="367"/>
      <c r="AB48" s="368" t="str">
        <f t="shared" si="6"/>
        <v>s</v>
      </c>
      <c r="AC48" s="30"/>
      <c r="AD48" s="30"/>
      <c r="AE48" s="30"/>
      <c r="AF48" s="30"/>
      <c r="AG48" s="30"/>
      <c r="AH48" s="30"/>
      <c r="AI48" s="30"/>
      <c r="AJ48" s="30"/>
      <c r="AK48" s="30"/>
      <c r="AL48" s="30"/>
      <c r="AM48" s="30"/>
      <c r="AN48" s="30"/>
      <c r="AO48" s="30"/>
      <c r="AP48" s="30"/>
      <c r="AQ48" s="30"/>
      <c r="AR48" s="30"/>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53"/>
      <c r="CD48" s="353"/>
      <c r="CE48" s="353"/>
      <c r="CF48" s="353"/>
      <c r="CG48" s="353"/>
      <c r="CH48" s="353"/>
    </row>
    <row r="49" spans="1:86" s="84" customFormat="1" ht="27.95" customHeight="1" x14ac:dyDescent="0.2">
      <c r="A49" s="192"/>
      <c r="B49" s="322" t="str">
        <f>'Checklist - Ranking Ship Chem'!B487</f>
        <v>5821</v>
      </c>
      <c r="C49" s="844" t="str">
        <f>'Checklist - Ranking Ship Chem'!C487</f>
        <v>Outfitting of bilge water system</v>
      </c>
      <c r="D49" s="811"/>
      <c r="E49" s="811"/>
      <c r="F49" s="811"/>
      <c r="G49" s="811"/>
      <c r="H49" s="811"/>
      <c r="I49" s="811"/>
      <c r="J49" s="812"/>
      <c r="K49" s="1086">
        <f>'Checklist - Ranking Ship Chem'!U508</f>
        <v>0</v>
      </c>
      <c r="L49" s="1087"/>
      <c r="M49" s="1088"/>
      <c r="N49" s="1089">
        <f>'Checklist - Ranking Ship Chem'!V508</f>
        <v>80</v>
      </c>
      <c r="O49" s="1090"/>
      <c r="P49" s="1091"/>
      <c r="Q49" s="1092">
        <f>'Checklist - Ranking Ship Chem'!F509</f>
        <v>20</v>
      </c>
      <c r="R49" s="1093"/>
      <c r="S49" s="1093"/>
      <c r="T49" s="1094"/>
      <c r="U49" s="982"/>
      <c r="V49" s="515"/>
      <c r="W49" s="296"/>
      <c r="X49" s="296"/>
      <c r="Y49" s="30"/>
      <c r="Z49" s="353"/>
      <c r="AA49" s="367"/>
      <c r="AB49" s="368" t="str">
        <f t="shared" si="6"/>
        <v/>
      </c>
      <c r="AC49" s="30"/>
      <c r="AD49" s="30"/>
      <c r="AE49" s="30"/>
      <c r="AF49" s="30"/>
      <c r="AG49" s="30"/>
      <c r="AH49" s="30"/>
      <c r="AI49" s="30"/>
      <c r="AJ49" s="30"/>
      <c r="AK49" s="30"/>
      <c r="AL49" s="30"/>
      <c r="AM49" s="30"/>
      <c r="AN49" s="30"/>
      <c r="AO49" s="30"/>
      <c r="AP49" s="30"/>
      <c r="AQ49" s="30"/>
      <c r="AR49" s="30"/>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row>
    <row r="50" spans="1:86" s="84" customFormat="1" ht="27.95" customHeight="1" x14ac:dyDescent="0.2">
      <c r="A50" s="192"/>
      <c r="B50" s="322" t="str">
        <f>'Checklist - Ranking Ship Chem'!B510</f>
        <v>5822</v>
      </c>
      <c r="C50" s="844" t="str">
        <f>'Checklist - Ranking Ship Chem'!C510</f>
        <v>Outfitting of sludge handling system</v>
      </c>
      <c r="D50" s="811"/>
      <c r="E50" s="811"/>
      <c r="F50" s="811"/>
      <c r="G50" s="811"/>
      <c r="H50" s="811"/>
      <c r="I50" s="811"/>
      <c r="J50" s="812"/>
      <c r="K50" s="1086">
        <f>'Checklist - Ranking Ship Chem'!U517</f>
        <v>0</v>
      </c>
      <c r="L50" s="1087"/>
      <c r="M50" s="1088"/>
      <c r="N50" s="1089">
        <f>'Checklist - Ranking Ship Chem'!V517</f>
        <v>30</v>
      </c>
      <c r="O50" s="1090"/>
      <c r="P50" s="1091"/>
      <c r="Q50" s="1092">
        <f>'Checklist - Ranking Ship Chem'!F518</f>
        <v>10</v>
      </c>
      <c r="R50" s="1093"/>
      <c r="S50" s="1093"/>
      <c r="T50" s="1094"/>
      <c r="U50" s="982"/>
      <c r="V50" s="515"/>
      <c r="W50" s="296"/>
      <c r="X50" s="296"/>
      <c r="Y50" s="30"/>
      <c r="Z50" s="353"/>
      <c r="AA50" s="367"/>
      <c r="AB50" s="368" t="str">
        <f t="shared" si="6"/>
        <v/>
      </c>
      <c r="AC50" s="30"/>
      <c r="AD50" s="30"/>
      <c r="AE50" s="30"/>
      <c r="AF50" s="30"/>
      <c r="AG50" s="30"/>
      <c r="AH50" s="30"/>
      <c r="AI50" s="30"/>
      <c r="AJ50" s="30"/>
      <c r="AK50" s="30"/>
      <c r="AL50" s="30"/>
      <c r="AM50" s="30"/>
      <c r="AN50" s="30"/>
      <c r="AO50" s="30"/>
      <c r="AP50" s="30"/>
      <c r="AQ50" s="30"/>
      <c r="AR50" s="30"/>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c r="BT50" s="353"/>
      <c r="BU50" s="353"/>
      <c r="BV50" s="353"/>
      <c r="BW50" s="353"/>
      <c r="BX50" s="353"/>
      <c r="BY50" s="353"/>
      <c r="BZ50" s="353"/>
      <c r="CA50" s="353"/>
      <c r="CB50" s="353"/>
      <c r="CC50" s="353"/>
      <c r="CD50" s="353"/>
      <c r="CE50" s="353"/>
      <c r="CF50" s="353"/>
      <c r="CG50" s="353"/>
      <c r="CH50" s="353"/>
    </row>
    <row r="51" spans="1:86" s="84" customFormat="1" ht="27.95" customHeight="1" thickBot="1" x14ac:dyDescent="0.25">
      <c r="A51" s="192"/>
      <c r="B51" s="322">
        <f>'Checklist - Ranking Ship Chem'!B519</f>
        <v>5900</v>
      </c>
      <c r="C51" s="844" t="str">
        <f>'Checklist - Ranking Ship Chem'!C519</f>
        <v>Ship Recycling - Inventory of Hazardous Materials</v>
      </c>
      <c r="D51" s="811"/>
      <c r="E51" s="811"/>
      <c r="F51" s="811"/>
      <c r="G51" s="811"/>
      <c r="H51" s="811"/>
      <c r="I51" s="811"/>
      <c r="J51" s="812"/>
      <c r="K51" s="1086">
        <f>'Checklist - Ranking Ship Chem'!U523</f>
        <v>0</v>
      </c>
      <c r="L51" s="1087"/>
      <c r="M51" s="1088"/>
      <c r="N51" s="1089">
        <f>'Checklist - Ranking Ship Chem'!V523</f>
        <v>130</v>
      </c>
      <c r="O51" s="1090"/>
      <c r="P51" s="1091"/>
      <c r="Q51" s="1092">
        <f>'Checklist - Ranking Ship Chem'!F524</f>
        <v>40</v>
      </c>
      <c r="R51" s="1093"/>
      <c r="S51" s="1093"/>
      <c r="T51" s="1094"/>
      <c r="U51" s="982"/>
      <c r="V51" s="515"/>
      <c r="W51" s="296"/>
      <c r="X51" s="296"/>
      <c r="Y51" s="30"/>
      <c r="Z51" s="353"/>
      <c r="AA51" s="458"/>
      <c r="AB51" s="459" t="str">
        <f t="shared" si="6"/>
        <v/>
      </c>
      <c r="AC51" s="30"/>
      <c r="AD51" s="30"/>
      <c r="AE51" s="30"/>
      <c r="AF51" s="30"/>
      <c r="AG51" s="30"/>
      <c r="AH51" s="30"/>
      <c r="AI51" s="30"/>
      <c r="AJ51" s="30"/>
      <c r="AK51" s="30"/>
      <c r="AL51" s="30"/>
      <c r="AM51" s="30"/>
      <c r="AN51" s="30"/>
      <c r="AO51" s="30"/>
      <c r="AP51" s="30"/>
      <c r="AQ51" s="30"/>
      <c r="AR51" s="30"/>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c r="BT51" s="353"/>
      <c r="BU51" s="353"/>
      <c r="BV51" s="353"/>
      <c r="BW51" s="353"/>
      <c r="BX51" s="353"/>
      <c r="BY51" s="353"/>
      <c r="BZ51" s="353"/>
      <c r="CA51" s="353"/>
      <c r="CB51" s="353"/>
      <c r="CC51" s="353"/>
      <c r="CD51" s="353"/>
      <c r="CE51" s="353"/>
      <c r="CF51" s="353"/>
      <c r="CG51" s="353"/>
      <c r="CH51" s="353"/>
    </row>
    <row r="52" spans="1:86" s="84" customFormat="1" ht="30" customHeight="1" thickBot="1" x14ac:dyDescent="0.25">
      <c r="A52" s="292"/>
      <c r="B52" s="330">
        <f>'Checklist - Ranking Ship Chem'!B525</f>
        <v>6000</v>
      </c>
      <c r="C52" s="1123" t="str">
        <f>'Checklist - Ranking Ship Chem'!C525</f>
        <v>MAINTENANCE / SURVEYS</v>
      </c>
      <c r="D52" s="1124"/>
      <c r="E52" s="1124"/>
      <c r="F52" s="1124"/>
      <c r="G52" s="1124"/>
      <c r="H52" s="1124"/>
      <c r="I52" s="1124"/>
      <c r="J52" s="1124"/>
      <c r="K52" s="776"/>
      <c r="L52" s="776"/>
      <c r="M52" s="776"/>
      <c r="N52" s="776"/>
      <c r="O52" s="776"/>
      <c r="P52" s="776"/>
      <c r="Q52" s="776"/>
      <c r="R52" s="776"/>
      <c r="S52" s="776"/>
      <c r="T52" s="776"/>
      <c r="U52" s="777"/>
      <c r="V52" s="515"/>
      <c r="W52" s="296"/>
      <c r="X52" s="296"/>
      <c r="Y52" s="30"/>
      <c r="Z52" s="353"/>
      <c r="AA52" s="30"/>
      <c r="AB52" s="30"/>
      <c r="AC52" s="30"/>
      <c r="AD52" s="30"/>
      <c r="AE52" s="30"/>
      <c r="AF52" s="30"/>
      <c r="AG52" s="30"/>
      <c r="AH52" s="30"/>
      <c r="AI52" s="30"/>
      <c r="AJ52" s="30"/>
      <c r="AK52" s="30"/>
      <c r="AL52" s="30"/>
      <c r="AM52" s="30"/>
      <c r="AN52" s="30"/>
      <c r="AO52" s="30"/>
      <c r="AP52" s="30"/>
      <c r="AQ52" s="30"/>
      <c r="AR52" s="30"/>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c r="BT52" s="353"/>
      <c r="BU52" s="353"/>
      <c r="BV52" s="353"/>
      <c r="BW52" s="353"/>
      <c r="BX52" s="353"/>
      <c r="BY52" s="353"/>
      <c r="BZ52" s="353"/>
      <c r="CA52" s="353"/>
      <c r="CB52" s="353"/>
      <c r="CC52" s="353"/>
      <c r="CD52" s="353"/>
      <c r="CE52" s="353"/>
      <c r="CF52" s="353"/>
      <c r="CG52" s="353"/>
      <c r="CH52" s="353"/>
    </row>
    <row r="53" spans="1:86" s="84" customFormat="1" ht="27.95" customHeight="1" x14ac:dyDescent="0.2">
      <c r="A53" s="192"/>
      <c r="B53" s="312" t="str">
        <f>'Checklist - Ranking Ship Chem'!B526</f>
        <v>6100</v>
      </c>
      <c r="C53" s="1074" t="str">
        <f>'Checklist - Ranking Ship Chem'!C526</f>
        <v xml:space="preserve">Programme of Inspections                                                                                                      </v>
      </c>
      <c r="D53" s="1075"/>
      <c r="E53" s="1075"/>
      <c r="F53" s="1075"/>
      <c r="G53" s="1075"/>
      <c r="H53" s="1075"/>
      <c r="I53" s="1075"/>
      <c r="J53" s="1076"/>
      <c r="K53" s="1077">
        <f>'Checklist - Ranking Ship Chem'!U531</f>
        <v>0</v>
      </c>
      <c r="L53" s="1078"/>
      <c r="M53" s="1079"/>
      <c r="N53" s="1080">
        <f>'Checklist - Ranking Ship Chem'!V531</f>
        <v>50</v>
      </c>
      <c r="O53" s="1081"/>
      <c r="P53" s="1082"/>
      <c r="Q53" s="1083">
        <f>'Checklist - Ranking Ship Chem'!F532</f>
        <v>50</v>
      </c>
      <c r="R53" s="1084"/>
      <c r="S53" s="1084"/>
      <c r="T53" s="1085"/>
      <c r="U53" s="975"/>
      <c r="V53" s="515"/>
      <c r="W53" s="296"/>
      <c r="X53" s="296"/>
      <c r="Y53" s="30"/>
      <c r="Z53" s="353"/>
      <c r="AA53" s="365"/>
      <c r="AB53" s="366" t="str">
        <f t="shared" ref="AB53:AB58" si="8">IF(Q53=N53, IF(K53=N53,"a","s"),"")</f>
        <v>s</v>
      </c>
      <c r="AC53" s="30"/>
      <c r="AD53" s="30"/>
      <c r="AE53" s="30"/>
      <c r="AF53" s="30"/>
      <c r="AG53" s="30"/>
      <c r="AH53" s="30"/>
      <c r="AI53" s="30"/>
      <c r="AJ53" s="30"/>
      <c r="AK53" s="30"/>
      <c r="AL53" s="30"/>
      <c r="AM53" s="30"/>
      <c r="AN53" s="30"/>
      <c r="AO53" s="30"/>
      <c r="AP53" s="30"/>
      <c r="AQ53" s="30"/>
      <c r="AR53" s="30"/>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c r="BV53" s="353"/>
      <c r="BW53" s="353"/>
      <c r="BX53" s="353"/>
      <c r="BY53" s="353"/>
      <c r="BZ53" s="353"/>
      <c r="CA53" s="353"/>
      <c r="CB53" s="353"/>
      <c r="CC53" s="353"/>
      <c r="CD53" s="353"/>
      <c r="CE53" s="353"/>
      <c r="CF53" s="353"/>
      <c r="CG53" s="353"/>
      <c r="CH53" s="353"/>
    </row>
    <row r="54" spans="1:86" s="84" customFormat="1" ht="27.95" customHeight="1" x14ac:dyDescent="0.2">
      <c r="A54" s="292"/>
      <c r="B54" s="519" t="str">
        <f>'Checklist - Ranking Ship Chem'!B533</f>
        <v>6110</v>
      </c>
      <c r="C54" s="844" t="str">
        <f>'Checklist - Ranking Ship Chem'!C533</f>
        <v>Critical and Stand-by Equipment</v>
      </c>
      <c r="D54" s="811"/>
      <c r="E54" s="811"/>
      <c r="F54" s="811"/>
      <c r="G54" s="811"/>
      <c r="H54" s="811"/>
      <c r="I54" s="811"/>
      <c r="J54" s="812"/>
      <c r="K54" s="1086">
        <f>'Checklist - Ranking Ship Chem'!U537</f>
        <v>0</v>
      </c>
      <c r="L54" s="1087"/>
      <c r="M54" s="1088"/>
      <c r="N54" s="1089">
        <f>'Checklist - Ranking Ship Chem'!V537</f>
        <v>30</v>
      </c>
      <c r="O54" s="1090"/>
      <c r="P54" s="1091"/>
      <c r="Q54" s="1092">
        <f>'Checklist - Ranking Ship Chem'!F538</f>
        <v>10</v>
      </c>
      <c r="R54" s="1093"/>
      <c r="S54" s="1093"/>
      <c r="T54" s="1094"/>
      <c r="U54" s="982"/>
      <c r="V54" s="515"/>
      <c r="W54" s="296"/>
      <c r="X54" s="296"/>
      <c r="Y54" s="30"/>
      <c r="Z54" s="353"/>
      <c r="AA54" s="367"/>
      <c r="AB54" s="368" t="str">
        <f t="shared" si="8"/>
        <v/>
      </c>
      <c r="AC54" s="30"/>
      <c r="AD54" s="30"/>
      <c r="AE54" s="30"/>
      <c r="AF54" s="30"/>
      <c r="AG54" s="30"/>
      <c r="AH54" s="30"/>
      <c r="AI54" s="30"/>
      <c r="AJ54" s="30"/>
      <c r="AK54" s="30"/>
      <c r="AL54" s="30"/>
      <c r="AM54" s="30"/>
      <c r="AN54" s="30"/>
      <c r="AO54" s="30"/>
      <c r="AP54" s="30"/>
      <c r="AQ54" s="30"/>
      <c r="AR54" s="30"/>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c r="BR54" s="353"/>
      <c r="BS54" s="353"/>
      <c r="BT54" s="353"/>
      <c r="BU54" s="353"/>
      <c r="BV54" s="353"/>
      <c r="BW54" s="353"/>
      <c r="BX54" s="353"/>
      <c r="BY54" s="353"/>
      <c r="BZ54" s="353"/>
      <c r="CA54" s="353"/>
      <c r="CB54" s="353"/>
      <c r="CC54" s="353"/>
      <c r="CD54" s="353"/>
      <c r="CE54" s="353"/>
      <c r="CF54" s="353"/>
      <c r="CG54" s="353"/>
      <c r="CH54" s="353"/>
    </row>
    <row r="55" spans="1:86" s="84" customFormat="1" ht="27.95" customHeight="1" x14ac:dyDescent="0.2">
      <c r="A55" s="192"/>
      <c r="B55" s="322">
        <f>'Checklist - Ranking Ship Chem'!B539</f>
        <v>6200</v>
      </c>
      <c r="C55" s="844" t="str">
        <f>'Checklist - Ranking Ship Chem'!C539</f>
        <v>Mooring Equipment</v>
      </c>
      <c r="D55" s="811"/>
      <c r="E55" s="811"/>
      <c r="F55" s="811"/>
      <c r="G55" s="811"/>
      <c r="H55" s="811"/>
      <c r="I55" s="811"/>
      <c r="J55" s="812"/>
      <c r="K55" s="1086">
        <f>'Checklist - Ranking Ship Chem'!U552</f>
        <v>0</v>
      </c>
      <c r="L55" s="1087"/>
      <c r="M55" s="1088"/>
      <c r="N55" s="1089">
        <f>'Checklist - Ranking Ship Chem'!V552</f>
        <v>95</v>
      </c>
      <c r="O55" s="1090"/>
      <c r="P55" s="1091"/>
      <c r="Q55" s="1092">
        <f>'Checklist - Ranking Ship Chem'!F553</f>
        <v>65</v>
      </c>
      <c r="R55" s="1093"/>
      <c r="S55" s="1093"/>
      <c r="T55" s="1094"/>
      <c r="U55" s="982"/>
      <c r="V55" s="515"/>
      <c r="W55" s="296"/>
      <c r="X55" s="296"/>
      <c r="Y55" s="30"/>
      <c r="Z55" s="353"/>
      <c r="AA55" s="367"/>
      <c r="AB55" s="368" t="str">
        <f t="shared" si="8"/>
        <v/>
      </c>
      <c r="AC55" s="30"/>
      <c r="AD55" s="30"/>
      <c r="AE55" s="30"/>
      <c r="AF55" s="30"/>
      <c r="AG55" s="30"/>
      <c r="AH55" s="30"/>
      <c r="AI55" s="30"/>
      <c r="AJ55" s="30"/>
      <c r="AK55" s="30"/>
      <c r="AL55" s="30"/>
      <c r="AM55" s="30"/>
      <c r="AN55" s="30"/>
      <c r="AO55" s="30"/>
      <c r="AP55" s="30"/>
      <c r="AQ55" s="30"/>
      <c r="AR55" s="30"/>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c r="BR55" s="353"/>
      <c r="BS55" s="353"/>
      <c r="BT55" s="353"/>
      <c r="BU55" s="353"/>
      <c r="BV55" s="353"/>
      <c r="BW55" s="353"/>
      <c r="BX55" s="353"/>
      <c r="BY55" s="353"/>
      <c r="BZ55" s="353"/>
      <c r="CA55" s="353"/>
      <c r="CB55" s="353"/>
      <c r="CC55" s="353"/>
      <c r="CD55" s="353"/>
      <c r="CE55" s="353"/>
      <c r="CF55" s="353"/>
      <c r="CG55" s="353"/>
      <c r="CH55" s="353"/>
    </row>
    <row r="56" spans="1:86" s="84" customFormat="1" ht="27.95" customHeight="1" x14ac:dyDescent="0.2">
      <c r="A56" s="192"/>
      <c r="B56" s="322">
        <f>'Checklist - Ranking Ship Chem'!B554</f>
        <v>6300</v>
      </c>
      <c r="C56" s="844" t="str">
        <f>'Checklist - Ranking Ship Chem'!C554</f>
        <v xml:space="preserve">Corrosion Prevention of  Seawater Ballast Tanks </v>
      </c>
      <c r="D56" s="811"/>
      <c r="E56" s="811"/>
      <c r="F56" s="811"/>
      <c r="G56" s="811"/>
      <c r="H56" s="811"/>
      <c r="I56" s="811"/>
      <c r="J56" s="812"/>
      <c r="K56" s="1086">
        <f>'Checklist - Ranking Ship Chem'!U561</f>
        <v>0</v>
      </c>
      <c r="L56" s="1087"/>
      <c r="M56" s="1088"/>
      <c r="N56" s="1089">
        <f>'Checklist - Ranking Ship Chem'!V561</f>
        <v>70</v>
      </c>
      <c r="O56" s="1090"/>
      <c r="P56" s="1091"/>
      <c r="Q56" s="1092">
        <f>'Checklist - Ranking Ship Chem'!F562</f>
        <v>40</v>
      </c>
      <c r="R56" s="1093"/>
      <c r="S56" s="1093"/>
      <c r="T56" s="1094"/>
      <c r="U56" s="982"/>
      <c r="V56" s="515"/>
      <c r="W56" s="296"/>
      <c r="X56" s="296"/>
      <c r="Y56" s="30"/>
      <c r="Z56" s="353"/>
      <c r="AA56" s="367"/>
      <c r="AB56" s="368" t="str">
        <f t="shared" si="8"/>
        <v/>
      </c>
      <c r="AC56" s="30"/>
      <c r="AD56" s="30"/>
      <c r="AE56" s="30"/>
      <c r="AF56" s="30"/>
      <c r="AG56" s="30"/>
      <c r="AH56" s="30"/>
      <c r="AI56" s="30"/>
      <c r="AJ56" s="30"/>
      <c r="AK56" s="30"/>
      <c r="AL56" s="30"/>
      <c r="AM56" s="30"/>
      <c r="AN56" s="30"/>
      <c r="AO56" s="30"/>
      <c r="AP56" s="30"/>
      <c r="AQ56" s="30"/>
      <c r="AR56" s="30"/>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c r="BT56" s="353"/>
      <c r="BU56" s="353"/>
      <c r="BV56" s="353"/>
      <c r="BW56" s="353"/>
      <c r="BX56" s="353"/>
      <c r="BY56" s="353"/>
      <c r="BZ56" s="353"/>
      <c r="CA56" s="353"/>
      <c r="CB56" s="353"/>
      <c r="CC56" s="353"/>
      <c r="CD56" s="353"/>
      <c r="CE56" s="353"/>
      <c r="CF56" s="353"/>
      <c r="CG56" s="353"/>
      <c r="CH56" s="353"/>
    </row>
    <row r="57" spans="1:86" s="84" customFormat="1" ht="27.95" customHeight="1" x14ac:dyDescent="0.2">
      <c r="A57" s="192"/>
      <c r="B57" s="322">
        <f>'Checklist - Ranking Ship Chem'!B563</f>
        <v>6400</v>
      </c>
      <c r="C57" s="844" t="str">
        <f>'Checklist - Ranking Ship Chem'!C563</f>
        <v xml:space="preserve">Condition Assessment Program, Maintenance Additional Green Award requirements </v>
      </c>
      <c r="D57" s="811"/>
      <c r="E57" s="811"/>
      <c r="F57" s="811"/>
      <c r="G57" s="811"/>
      <c r="H57" s="811"/>
      <c r="I57" s="811"/>
      <c r="J57" s="812"/>
      <c r="K57" s="1086">
        <f>'Checklist - Ranking Ship Chem'!U572</f>
        <v>0</v>
      </c>
      <c r="L57" s="1087"/>
      <c r="M57" s="1088"/>
      <c r="N57" s="1089">
        <f>'Checklist - Ranking Ship Chem'!V572</f>
        <v>120</v>
      </c>
      <c r="O57" s="1090"/>
      <c r="P57" s="1091"/>
      <c r="Q57" s="1092">
        <f>'Checklist - Ranking Ship Chem'!F573</f>
        <v>60</v>
      </c>
      <c r="R57" s="1093"/>
      <c r="S57" s="1093"/>
      <c r="T57" s="1094"/>
      <c r="U57" s="982"/>
      <c r="V57" s="515"/>
      <c r="W57" s="296"/>
      <c r="X57" s="296"/>
      <c r="Y57" s="30"/>
      <c r="Z57" s="353"/>
      <c r="AA57" s="367"/>
      <c r="AB57" s="368" t="str">
        <f t="shared" si="8"/>
        <v/>
      </c>
      <c r="AC57" s="30"/>
      <c r="AD57" s="30"/>
      <c r="AE57" s="30"/>
      <c r="AF57" s="30"/>
      <c r="AG57" s="30"/>
      <c r="AH57" s="30"/>
      <c r="AI57" s="30"/>
      <c r="AJ57" s="30"/>
      <c r="AK57" s="30"/>
      <c r="AL57" s="30"/>
      <c r="AM57" s="30"/>
      <c r="AN57" s="30"/>
      <c r="AO57" s="30"/>
      <c r="AP57" s="30"/>
      <c r="AQ57" s="30"/>
      <c r="AR57" s="30"/>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c r="BR57" s="353"/>
      <c r="BS57" s="353"/>
      <c r="BT57" s="353"/>
      <c r="BU57" s="353"/>
      <c r="BV57" s="353"/>
      <c r="BW57" s="353"/>
      <c r="BX57" s="353"/>
      <c r="BY57" s="353"/>
      <c r="BZ57" s="353"/>
      <c r="CA57" s="353"/>
      <c r="CB57" s="353"/>
      <c r="CC57" s="353"/>
      <c r="CD57" s="353"/>
      <c r="CE57" s="353"/>
      <c r="CF57" s="353"/>
      <c r="CG57" s="353"/>
      <c r="CH57" s="353"/>
    </row>
    <row r="58" spans="1:86" s="84" customFormat="1" ht="27.95" customHeight="1" thickBot="1" x14ac:dyDescent="0.25">
      <c r="A58" s="192"/>
      <c r="B58" s="322">
        <f>'Checklist - Ranking Ship Chem'!B574</f>
        <v>6500</v>
      </c>
      <c r="C58" s="844" t="str">
        <f>'Checklist - Ranking Ship Chem'!C574</f>
        <v>Certificates for Cargo Gear</v>
      </c>
      <c r="D58" s="811"/>
      <c r="E58" s="811"/>
      <c r="F58" s="811"/>
      <c r="G58" s="811"/>
      <c r="H58" s="811"/>
      <c r="I58" s="811"/>
      <c r="J58" s="812"/>
      <c r="K58" s="1086">
        <f>'Checklist - Ranking Ship Chem'!U579</f>
        <v>0</v>
      </c>
      <c r="L58" s="1087"/>
      <c r="M58" s="1088"/>
      <c r="N58" s="1089">
        <f>'Checklist - Ranking Ship Chem'!V579</f>
        <v>40</v>
      </c>
      <c r="O58" s="1090"/>
      <c r="P58" s="1091"/>
      <c r="Q58" s="1092">
        <f>'Checklist - Ranking Ship Chem'!F580</f>
        <v>40</v>
      </c>
      <c r="R58" s="1093"/>
      <c r="S58" s="1093"/>
      <c r="T58" s="1094"/>
      <c r="U58" s="982"/>
      <c r="V58" s="515"/>
      <c r="W58" s="296"/>
      <c r="X58" s="296"/>
      <c r="Y58" s="30"/>
      <c r="Z58" s="353"/>
      <c r="AA58" s="458"/>
      <c r="AB58" s="459" t="str">
        <f t="shared" si="8"/>
        <v>s</v>
      </c>
      <c r="AC58" s="30"/>
      <c r="AD58" s="30"/>
      <c r="AE58" s="30"/>
      <c r="AF58" s="30"/>
      <c r="AG58" s="30"/>
      <c r="AH58" s="30"/>
      <c r="AI58" s="30"/>
      <c r="AJ58" s="30"/>
      <c r="AK58" s="30"/>
      <c r="AL58" s="30"/>
      <c r="AM58" s="30"/>
      <c r="AN58" s="30"/>
      <c r="AO58" s="30"/>
      <c r="AP58" s="30"/>
      <c r="AQ58" s="30"/>
      <c r="AR58" s="30"/>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c r="BR58" s="353"/>
      <c r="BS58" s="353"/>
      <c r="BT58" s="353"/>
      <c r="BU58" s="353"/>
      <c r="BV58" s="353"/>
      <c r="BW58" s="353"/>
      <c r="BX58" s="353"/>
      <c r="BY58" s="353"/>
      <c r="BZ58" s="353"/>
      <c r="CA58" s="353"/>
      <c r="CB58" s="353"/>
      <c r="CC58" s="353"/>
      <c r="CD58" s="353"/>
      <c r="CE58" s="353"/>
      <c r="CF58" s="353"/>
      <c r="CG58" s="353"/>
      <c r="CH58" s="353"/>
    </row>
    <row r="59" spans="1:86" s="84" customFormat="1" ht="30" customHeight="1" thickBot="1" x14ac:dyDescent="0.25">
      <c r="A59" s="292"/>
      <c r="B59" s="330">
        <f>'Checklist - Ranking Ship Chem'!B581</f>
        <v>7000</v>
      </c>
      <c r="C59" s="1123" t="str">
        <f>'Checklist - Ranking Ship Chem'!C581</f>
        <v>CREW</v>
      </c>
      <c r="D59" s="1124"/>
      <c r="E59" s="1124"/>
      <c r="F59" s="1124"/>
      <c r="G59" s="1124"/>
      <c r="H59" s="1124"/>
      <c r="I59" s="1124"/>
      <c r="J59" s="1124"/>
      <c r="K59" s="776"/>
      <c r="L59" s="776"/>
      <c r="M59" s="776"/>
      <c r="N59" s="776"/>
      <c r="O59" s="776"/>
      <c r="P59" s="776"/>
      <c r="Q59" s="776"/>
      <c r="R59" s="776"/>
      <c r="S59" s="776"/>
      <c r="T59" s="776"/>
      <c r="U59" s="777"/>
      <c r="V59" s="518"/>
      <c r="W59" s="296"/>
      <c r="X59" s="296"/>
      <c r="Y59" s="30"/>
      <c r="Z59" s="353"/>
      <c r="AA59" s="30"/>
      <c r="AB59" s="30"/>
      <c r="AC59" s="30"/>
      <c r="AD59" s="30"/>
      <c r="AE59" s="30"/>
      <c r="AF59" s="30"/>
      <c r="AG59" s="30"/>
      <c r="AH59" s="30"/>
      <c r="AI59" s="30"/>
      <c r="AJ59" s="30"/>
      <c r="AK59" s="30"/>
      <c r="AL59" s="30"/>
      <c r="AM59" s="30"/>
      <c r="AN59" s="30"/>
      <c r="AO59" s="30"/>
      <c r="AP59" s="30"/>
      <c r="AQ59" s="30"/>
      <c r="AR59" s="30"/>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c r="BR59" s="353"/>
      <c r="BS59" s="353"/>
      <c r="BT59" s="353"/>
      <c r="BU59" s="353"/>
      <c r="BV59" s="353"/>
      <c r="BW59" s="353"/>
      <c r="BX59" s="353"/>
      <c r="BY59" s="353"/>
      <c r="BZ59" s="353"/>
      <c r="CA59" s="353"/>
      <c r="CB59" s="353"/>
      <c r="CC59" s="353"/>
      <c r="CD59" s="353"/>
      <c r="CE59" s="353"/>
      <c r="CF59" s="353"/>
      <c r="CG59" s="353"/>
      <c r="CH59" s="353"/>
    </row>
    <row r="60" spans="1:86" s="84" customFormat="1" ht="27.95" customHeight="1" x14ac:dyDescent="0.2">
      <c r="A60" s="292"/>
      <c r="B60" s="520">
        <f>'Checklist - Ranking Ship Chem'!B582</f>
        <v>7200</v>
      </c>
      <c r="C60" s="1074" t="str">
        <f>'Checklist - Ranking Ship Chem'!C582</f>
        <v>Extra Personnel, Additional Green Award Requirement</v>
      </c>
      <c r="D60" s="1075"/>
      <c r="E60" s="1075"/>
      <c r="F60" s="1075"/>
      <c r="G60" s="1075"/>
      <c r="H60" s="1075"/>
      <c r="I60" s="1075"/>
      <c r="J60" s="1076"/>
      <c r="K60" s="1077">
        <f>'Checklist - Ranking Ship Chem'!U589</f>
        <v>0</v>
      </c>
      <c r="L60" s="1078"/>
      <c r="M60" s="1079"/>
      <c r="N60" s="1080">
        <f>'Checklist - Ranking Ship Chem'!V589</f>
        <v>60</v>
      </c>
      <c r="O60" s="1081"/>
      <c r="P60" s="1082"/>
      <c r="Q60" s="1083">
        <f>'Checklist - Ranking Ship Chem'!F590</f>
        <v>20</v>
      </c>
      <c r="R60" s="1084"/>
      <c r="S60" s="1084"/>
      <c r="T60" s="1085"/>
      <c r="U60" s="975"/>
      <c r="V60" s="515"/>
      <c r="W60" s="296"/>
      <c r="X60" s="296"/>
      <c r="Y60" s="30"/>
      <c r="Z60" s="353"/>
      <c r="AA60" s="365"/>
      <c r="AB60" s="366" t="str">
        <f>IF(Q60=N60, IF(K60=N60,"a","s"),"")</f>
        <v/>
      </c>
      <c r="AC60" s="30"/>
      <c r="AD60" s="30"/>
      <c r="AE60" s="30"/>
      <c r="AF60" s="30"/>
      <c r="AG60" s="30"/>
      <c r="AH60" s="30"/>
      <c r="AI60" s="30"/>
      <c r="AJ60" s="30"/>
      <c r="AK60" s="30"/>
      <c r="AL60" s="30"/>
      <c r="AM60" s="30"/>
      <c r="AN60" s="30"/>
      <c r="AO60" s="30"/>
      <c r="AP60" s="30"/>
      <c r="AQ60" s="30"/>
      <c r="AR60" s="30"/>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c r="BR60" s="353"/>
      <c r="BS60" s="353"/>
      <c r="BT60" s="353"/>
      <c r="BU60" s="353"/>
      <c r="BV60" s="353"/>
      <c r="BW60" s="353"/>
      <c r="BX60" s="353"/>
      <c r="BY60" s="353"/>
      <c r="BZ60" s="353"/>
      <c r="CA60" s="353"/>
      <c r="CB60" s="353"/>
      <c r="CC60" s="353"/>
      <c r="CD60" s="353"/>
      <c r="CE60" s="353"/>
      <c r="CF60" s="353"/>
      <c r="CG60" s="353"/>
      <c r="CH60" s="353"/>
    </row>
    <row r="61" spans="1:86" s="84" customFormat="1" ht="27.95" customHeight="1" x14ac:dyDescent="0.2">
      <c r="A61" s="192"/>
      <c r="B61" s="322">
        <f>'Checklist - Ranking Ship Chem'!B591</f>
        <v>7300</v>
      </c>
      <c r="C61" s="844" t="str">
        <f>'Checklist - Ranking Ship Chem'!C591</f>
        <v>Training / Courses for Personnel, Additional Green Award Requirements &amp; IMO Model Courses</v>
      </c>
      <c r="D61" s="811"/>
      <c r="E61" s="811"/>
      <c r="F61" s="811"/>
      <c r="G61" s="811"/>
      <c r="H61" s="811"/>
      <c r="I61" s="811"/>
      <c r="J61" s="812"/>
      <c r="K61" s="1086">
        <f>'Checklist - Ranking Ship Chem'!U601</f>
        <v>0</v>
      </c>
      <c r="L61" s="1087"/>
      <c r="M61" s="1088"/>
      <c r="N61" s="1089">
        <f>'Checklist - Ranking Ship Chem'!V601</f>
        <v>70</v>
      </c>
      <c r="O61" s="1090"/>
      <c r="P61" s="1091"/>
      <c r="Q61" s="1092">
        <f>'Checklist - Ranking Ship Chem'!F602</f>
        <v>50</v>
      </c>
      <c r="R61" s="1093"/>
      <c r="S61" s="1093"/>
      <c r="T61" s="1094"/>
      <c r="U61" s="982"/>
      <c r="V61" s="515"/>
      <c r="W61" s="296"/>
      <c r="X61" s="296"/>
      <c r="Y61" s="30"/>
      <c r="Z61" s="353"/>
      <c r="AA61" s="367"/>
      <c r="AB61" s="368" t="str">
        <f>IF(Q61=N61, IF(K61=N61,"a","s"),"")</f>
        <v/>
      </c>
      <c r="AC61" s="30"/>
      <c r="AD61" s="30"/>
      <c r="AE61" s="30"/>
      <c r="AF61" s="30"/>
      <c r="AG61" s="30"/>
      <c r="AH61" s="30"/>
      <c r="AI61" s="30"/>
      <c r="AJ61" s="30"/>
      <c r="AK61" s="30"/>
      <c r="AL61" s="30"/>
      <c r="AM61" s="30"/>
      <c r="AN61" s="30"/>
      <c r="AO61" s="30"/>
      <c r="AP61" s="30"/>
      <c r="AQ61" s="30"/>
      <c r="AR61" s="30"/>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c r="BR61" s="353"/>
      <c r="BS61" s="353"/>
      <c r="BT61" s="353"/>
      <c r="BU61" s="353"/>
      <c r="BV61" s="353"/>
      <c r="BW61" s="353"/>
      <c r="BX61" s="353"/>
      <c r="BY61" s="353"/>
      <c r="BZ61" s="353"/>
      <c r="CA61" s="353"/>
      <c r="CB61" s="353"/>
      <c r="CC61" s="353"/>
      <c r="CD61" s="353"/>
      <c r="CE61" s="353"/>
      <c r="CF61" s="353"/>
      <c r="CG61" s="353"/>
      <c r="CH61" s="353"/>
    </row>
    <row r="62" spans="1:86" s="84" customFormat="1" ht="27.95" customHeight="1" x14ac:dyDescent="0.2">
      <c r="A62" s="192"/>
      <c r="B62" s="322" t="str">
        <f>'Checklist - Ranking Ship Chem'!B603</f>
        <v>7400</v>
      </c>
      <c r="C62" s="844" t="str">
        <f>'Checklist - Ranking Ship Chem'!C603</f>
        <v xml:space="preserve">Familiarisation, Additional Green Award Requirement   </v>
      </c>
      <c r="D62" s="811"/>
      <c r="E62" s="811"/>
      <c r="F62" s="811"/>
      <c r="G62" s="811"/>
      <c r="H62" s="811"/>
      <c r="I62" s="811"/>
      <c r="J62" s="812"/>
      <c r="K62" s="1086">
        <f>'Checklist - Ranking Ship Chem'!U609</f>
        <v>0</v>
      </c>
      <c r="L62" s="1087"/>
      <c r="M62" s="1088"/>
      <c r="N62" s="1089">
        <f>'Checklist - Ranking Ship Chem'!V609</f>
        <v>70</v>
      </c>
      <c r="O62" s="1090"/>
      <c r="P62" s="1091"/>
      <c r="Q62" s="1092">
        <f>'Checklist - Ranking Ship Chem'!F610</f>
        <v>50</v>
      </c>
      <c r="R62" s="1093"/>
      <c r="S62" s="1093"/>
      <c r="T62" s="1094"/>
      <c r="U62" s="982"/>
      <c r="V62" s="515"/>
      <c r="W62" s="296"/>
      <c r="X62" s="296"/>
      <c r="Y62" s="30"/>
      <c r="Z62" s="353"/>
      <c r="AA62" s="367"/>
      <c r="AB62" s="368" t="str">
        <f>IF(Q62=N62, IF(K62=N62,"a","s"),"")</f>
        <v/>
      </c>
      <c r="AC62" s="30"/>
      <c r="AD62" s="30"/>
      <c r="AE62" s="30"/>
      <c r="AF62" s="30"/>
      <c r="AG62" s="30"/>
      <c r="AH62" s="30"/>
      <c r="AI62" s="30"/>
      <c r="AJ62" s="30"/>
      <c r="AK62" s="30"/>
      <c r="AL62" s="30"/>
      <c r="AM62" s="30"/>
      <c r="AN62" s="30"/>
      <c r="AO62" s="30"/>
      <c r="AP62" s="30"/>
      <c r="AQ62" s="30"/>
      <c r="AR62" s="30"/>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row>
    <row r="63" spans="1:86" s="84" customFormat="1" ht="27.95" customHeight="1" thickBot="1" x14ac:dyDescent="0.25">
      <c r="A63" s="192"/>
      <c r="B63" s="322" t="str">
        <f>'Checklist - Ranking Ship Chem'!B611</f>
        <v>7500</v>
      </c>
      <c r="C63" s="844" t="str">
        <f>'Checklist - Ranking Ship Chem'!C611</f>
        <v>Safe Manning and Fatigue Management</v>
      </c>
      <c r="D63" s="811"/>
      <c r="E63" s="811"/>
      <c r="F63" s="811"/>
      <c r="G63" s="811"/>
      <c r="H63" s="811"/>
      <c r="I63" s="811"/>
      <c r="J63" s="812"/>
      <c r="K63" s="1086">
        <f>'Checklist - Ranking Ship Chem'!U623</f>
        <v>0</v>
      </c>
      <c r="L63" s="1087"/>
      <c r="M63" s="1088"/>
      <c r="N63" s="1089">
        <f>'Checklist - Ranking Ship Chem'!V623</f>
        <v>95</v>
      </c>
      <c r="O63" s="1090"/>
      <c r="P63" s="1091"/>
      <c r="Q63" s="1092">
        <f>'Checklist - Ranking Ship Chem'!F624</f>
        <v>60</v>
      </c>
      <c r="R63" s="1093"/>
      <c r="S63" s="1093"/>
      <c r="T63" s="1094"/>
      <c r="U63" s="982"/>
      <c r="V63" s="515"/>
      <c r="W63" s="296"/>
      <c r="X63" s="296"/>
      <c r="Y63" s="30"/>
      <c r="Z63" s="353"/>
      <c r="AA63" s="458"/>
      <c r="AB63" s="459" t="str">
        <f>IF(Q63=N63, IF(K63=N63,"a","s"),"")</f>
        <v/>
      </c>
      <c r="AC63" s="30"/>
      <c r="AD63" s="30"/>
      <c r="AE63" s="30"/>
      <c r="AF63" s="30"/>
      <c r="AG63" s="30"/>
      <c r="AH63" s="30"/>
      <c r="AI63" s="30"/>
      <c r="AJ63" s="30"/>
      <c r="AK63" s="30"/>
      <c r="AL63" s="30"/>
      <c r="AM63" s="30"/>
      <c r="AN63" s="30"/>
      <c r="AO63" s="30"/>
      <c r="AP63" s="30"/>
      <c r="AQ63" s="30"/>
      <c r="AR63" s="30"/>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c r="BR63" s="353"/>
      <c r="BS63" s="353"/>
      <c r="BT63" s="353"/>
      <c r="BU63" s="353"/>
      <c r="BV63" s="353"/>
      <c r="BW63" s="353"/>
      <c r="BX63" s="353"/>
      <c r="BY63" s="353"/>
      <c r="BZ63" s="353"/>
      <c r="CA63" s="353"/>
      <c r="CB63" s="353"/>
      <c r="CC63" s="353"/>
      <c r="CD63" s="353"/>
      <c r="CE63" s="353"/>
      <c r="CF63" s="353"/>
      <c r="CG63" s="353"/>
      <c r="CH63" s="353"/>
    </row>
    <row r="64" spans="1:86" s="84" customFormat="1" ht="30" customHeight="1" thickBot="1" x14ac:dyDescent="0.25">
      <c r="A64" s="292"/>
      <c r="B64" s="330">
        <f>'Checklist - Ranking Ship Chem'!B625</f>
        <v>9000</v>
      </c>
      <c r="C64" s="1123" t="str">
        <f>'Checklist - Ranking Ship Chem'!C625</f>
        <v>REQUIREMENTS ACCORDING TO ISO STANDARDS</v>
      </c>
      <c r="D64" s="1124"/>
      <c r="E64" s="1124"/>
      <c r="F64" s="1124"/>
      <c r="G64" s="1124"/>
      <c r="H64" s="1124"/>
      <c r="I64" s="1124"/>
      <c r="J64" s="1124"/>
      <c r="K64" s="776"/>
      <c r="L64" s="776"/>
      <c r="M64" s="776"/>
      <c r="N64" s="776"/>
      <c r="O64" s="776"/>
      <c r="P64" s="776"/>
      <c r="Q64" s="776"/>
      <c r="R64" s="776"/>
      <c r="S64" s="776"/>
      <c r="T64" s="776"/>
      <c r="U64" s="777"/>
      <c r="V64" s="518"/>
      <c r="W64" s="296"/>
      <c r="X64" s="296"/>
      <c r="Y64" s="30"/>
      <c r="Z64" s="353"/>
      <c r="AA64" s="30"/>
      <c r="AB64" s="30"/>
      <c r="AC64" s="30"/>
      <c r="AD64" s="30"/>
      <c r="AE64" s="30"/>
      <c r="AF64" s="30"/>
      <c r="AG64" s="30"/>
      <c r="AH64" s="30"/>
      <c r="AI64" s="30"/>
      <c r="AJ64" s="30"/>
      <c r="AK64" s="30"/>
      <c r="AL64" s="30"/>
      <c r="AM64" s="30"/>
      <c r="AN64" s="30"/>
      <c r="AO64" s="30"/>
      <c r="AP64" s="30"/>
      <c r="AQ64" s="30"/>
      <c r="AR64" s="30"/>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c r="BR64" s="353"/>
      <c r="BS64" s="353"/>
      <c r="BT64" s="353"/>
      <c r="BU64" s="353"/>
      <c r="BV64" s="353"/>
      <c r="BW64" s="353"/>
      <c r="BX64" s="353"/>
      <c r="BY64" s="353"/>
      <c r="BZ64" s="353"/>
      <c r="CA64" s="353"/>
      <c r="CB64" s="353"/>
      <c r="CC64" s="353"/>
      <c r="CD64" s="353"/>
      <c r="CE64" s="353"/>
      <c r="CF64" s="353"/>
      <c r="CG64" s="353"/>
      <c r="CH64" s="353"/>
    </row>
    <row r="65" spans="1:86" customFormat="1" ht="27.95" customHeight="1" thickBot="1" x14ac:dyDescent="0.5">
      <c r="B65" s="328" t="str">
        <f>'Checklist - Ranking Ship Chem'!B626</f>
        <v>9421</v>
      </c>
      <c r="C65" s="1110" t="str">
        <f>'Checklist - Ranking Ship Chem'!C626</f>
        <v>ISO Certification</v>
      </c>
      <c r="D65" s="1111"/>
      <c r="E65" s="1111"/>
      <c r="F65" s="1111"/>
      <c r="G65" s="1111"/>
      <c r="H65" s="1111"/>
      <c r="I65" s="1111"/>
      <c r="J65" s="1112"/>
      <c r="K65" s="1113">
        <f>'Checklist - Ranking Ship Chem'!U635</f>
        <v>0</v>
      </c>
      <c r="L65" s="1114"/>
      <c r="M65" s="1115"/>
      <c r="N65" s="906">
        <f>'Checklist - Ranking Ship Chem'!V635</f>
        <v>80</v>
      </c>
      <c r="O65" s="907"/>
      <c r="P65" s="908"/>
      <c r="Q65" s="1119">
        <f>'Checklist - Ranking Ship Chem'!F636</f>
        <v>0</v>
      </c>
      <c r="R65" s="1120"/>
      <c r="S65" s="1120"/>
      <c r="T65" s="1108"/>
      <c r="U65" s="1109"/>
      <c r="V65" s="515"/>
      <c r="W65" s="298"/>
      <c r="X65" s="298"/>
      <c r="Y65" s="30"/>
      <c r="Z65" s="354"/>
      <c r="AA65" s="460"/>
      <c r="AB65" s="461" t="str">
        <f t="shared" ref="AB65" si="9">IF(Q65=N65, IF(K65=N65,"a","s"),"")</f>
        <v/>
      </c>
      <c r="AC65" s="30"/>
      <c r="AD65" s="30"/>
      <c r="AE65" s="30"/>
      <c r="AF65" s="30"/>
      <c r="AG65" s="30"/>
      <c r="AH65" s="30"/>
      <c r="AI65" s="30"/>
      <c r="AJ65" s="30"/>
      <c r="AK65" s="30"/>
      <c r="AL65" s="30"/>
      <c r="AM65" s="30"/>
      <c r="AN65" s="30"/>
      <c r="AO65" s="30"/>
      <c r="AP65" s="30"/>
      <c r="AQ65" s="30"/>
      <c r="AR65" s="30"/>
      <c r="AS65" s="354"/>
      <c r="AT65" s="354"/>
      <c r="AU65" s="354"/>
      <c r="AV65" s="354"/>
      <c r="AW65" s="354"/>
      <c r="AX65" s="354"/>
      <c r="AY65" s="354"/>
      <c r="AZ65" s="354"/>
      <c r="BA65" s="354"/>
      <c r="BB65" s="354"/>
      <c r="BC65" s="354"/>
      <c r="BD65" s="354"/>
      <c r="BE65" s="354"/>
      <c r="BF65" s="354"/>
      <c r="BG65" s="354"/>
      <c r="BH65" s="354"/>
      <c r="BI65" s="354"/>
      <c r="BJ65" s="354"/>
      <c r="BK65" s="354"/>
      <c r="BL65" s="354"/>
      <c r="BM65" s="354"/>
      <c r="BN65" s="354"/>
      <c r="BO65" s="354"/>
      <c r="BP65" s="354"/>
      <c r="BQ65" s="354"/>
      <c r="BR65" s="354"/>
      <c r="BS65" s="354"/>
      <c r="BT65" s="354"/>
      <c r="BU65" s="354"/>
      <c r="BV65" s="354"/>
      <c r="BW65" s="354"/>
      <c r="BX65" s="354"/>
      <c r="BY65" s="354"/>
      <c r="BZ65" s="354"/>
      <c r="CA65" s="354"/>
      <c r="CB65" s="354"/>
      <c r="CC65" s="354"/>
      <c r="CD65" s="354"/>
      <c r="CE65" s="354"/>
      <c r="CF65" s="354"/>
      <c r="CG65" s="354"/>
      <c r="CH65" s="354"/>
    </row>
    <row r="66" spans="1:86" s="84" customFormat="1" ht="33" customHeight="1" thickTop="1" thickBot="1" x14ac:dyDescent="0.25">
      <c r="A66" s="193"/>
      <c r="B66" s="492"/>
      <c r="C66" s="909" t="s">
        <v>466</v>
      </c>
      <c r="D66" s="910"/>
      <c r="E66" s="910"/>
      <c r="F66" s="910"/>
      <c r="G66" s="910"/>
      <c r="H66" s="910"/>
      <c r="I66" s="910"/>
      <c r="J66" s="911"/>
      <c r="K66" s="1128">
        <f>SUM(K5:M65)</f>
        <v>0</v>
      </c>
      <c r="L66" s="1129"/>
      <c r="M66" s="1130"/>
      <c r="N66" s="1125">
        <f>SUM(N5:P65)</f>
        <v>3435</v>
      </c>
      <c r="O66" s="1126"/>
      <c r="P66" s="1127"/>
      <c r="Q66" s="903">
        <f>SUM(Q5:S65)</f>
        <v>1510</v>
      </c>
      <c r="R66" s="904"/>
      <c r="S66" s="905"/>
      <c r="T66" s="521"/>
      <c r="U66" s="516"/>
      <c r="V66" s="515"/>
      <c r="W66" s="296"/>
      <c r="X66" s="294"/>
      <c r="Y66" s="30"/>
      <c r="Z66" s="30"/>
      <c r="AA66" s="1121">
        <f>COUNTIF(AB5:AB65,"s")</f>
        <v>8</v>
      </c>
      <c r="AB66" s="1122"/>
      <c r="AC66" s="30"/>
      <c r="AD66" s="30"/>
      <c r="AE66" s="30"/>
      <c r="AF66" s="30"/>
      <c r="AG66" s="30"/>
      <c r="AH66" s="30"/>
      <c r="AI66" s="30"/>
      <c r="AJ66" s="30"/>
      <c r="AK66" s="30"/>
      <c r="AL66" s="30"/>
      <c r="AM66" s="30"/>
      <c r="AN66" s="30"/>
      <c r="AO66" s="30"/>
      <c r="AP66" s="30"/>
      <c r="AQ66" s="30"/>
      <c r="AR66" s="30"/>
      <c r="AS66" s="30"/>
      <c r="AT66" s="30"/>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c r="BT66" s="353"/>
      <c r="BU66" s="353"/>
      <c r="BV66" s="353"/>
      <c r="BW66" s="353"/>
      <c r="BX66" s="353"/>
      <c r="BY66" s="353"/>
      <c r="BZ66" s="353"/>
      <c r="CA66" s="353"/>
      <c r="CB66" s="353"/>
      <c r="CC66" s="353"/>
      <c r="CD66" s="353"/>
      <c r="CE66" s="353"/>
      <c r="CF66" s="353"/>
      <c r="CG66" s="353"/>
      <c r="CH66" s="353"/>
    </row>
    <row r="67" spans="1:86" ht="7.5" customHeight="1" thickBot="1" x14ac:dyDescent="0.25">
      <c r="A67" s="302"/>
      <c r="B67" s="93"/>
      <c r="C67" s="1131"/>
      <c r="D67" s="1131"/>
      <c r="E67" s="1131"/>
      <c r="F67" s="1131"/>
      <c r="G67" s="1131"/>
      <c r="H67" s="1131"/>
      <c r="I67" s="1131"/>
      <c r="J67" s="1131"/>
      <c r="K67" s="1131"/>
      <c r="L67" s="1131"/>
      <c r="M67" s="1131"/>
      <c r="N67" s="1131"/>
      <c r="O67" s="93"/>
      <c r="P67" s="93"/>
      <c r="Q67" s="93"/>
      <c r="R67" s="93"/>
      <c r="S67" s="93"/>
      <c r="T67" s="93"/>
      <c r="U67" s="93"/>
      <c r="V67" s="93"/>
      <c r="W67" s="5"/>
      <c r="X67" s="68"/>
    </row>
    <row r="68" spans="1:86" ht="29.25" customHeight="1" x14ac:dyDescent="0.2">
      <c r="A68" s="302"/>
      <c r="B68" s="303" t="s">
        <v>724</v>
      </c>
      <c r="C68" s="5"/>
      <c r="D68" s="93"/>
      <c r="E68" s="93"/>
      <c r="F68" s="93"/>
      <c r="G68" s="93"/>
      <c r="H68" s="93"/>
      <c r="I68" s="93"/>
      <c r="J68" s="93"/>
      <c r="K68" s="93"/>
      <c r="L68" s="93"/>
      <c r="M68" s="93"/>
      <c r="N68" s="93"/>
      <c r="O68" s="93"/>
      <c r="P68" s="93"/>
      <c r="Q68" s="93"/>
      <c r="R68" s="93"/>
      <c r="S68" s="93"/>
      <c r="T68" s="93"/>
      <c r="U68" s="93"/>
      <c r="V68" s="93"/>
      <c r="X68" s="93"/>
      <c r="AA68" s="901" t="s">
        <v>443</v>
      </c>
      <c r="AB68" s="902"/>
    </row>
    <row r="69" spans="1:86" ht="30" customHeight="1" thickBot="1" x14ac:dyDescent="0.25">
      <c r="A69" s="302"/>
      <c r="B69" s="304" t="s">
        <v>228</v>
      </c>
      <c r="C69" s="1099" t="s">
        <v>726</v>
      </c>
      <c r="D69" s="806"/>
      <c r="E69" s="806"/>
      <c r="F69" s="806"/>
      <c r="G69" s="806"/>
      <c r="H69" s="806"/>
      <c r="I69" s="806"/>
      <c r="J69" s="806"/>
      <c r="K69" s="806"/>
      <c r="L69" s="806"/>
      <c r="M69" s="806"/>
      <c r="N69" s="1100"/>
      <c r="O69" s="93"/>
      <c r="P69" s="93"/>
      <c r="Q69" s="93"/>
      <c r="R69" s="93"/>
      <c r="S69" s="93"/>
      <c r="T69" s="93"/>
      <c r="U69" s="93"/>
      <c r="V69" s="93"/>
      <c r="X69" s="93"/>
      <c r="AA69" s="355" t="s">
        <v>725</v>
      </c>
      <c r="AB69" s="356">
        <f>K66/N66</f>
        <v>0</v>
      </c>
      <c r="AN69" s="369"/>
    </row>
    <row r="70" spans="1:86" ht="30" customHeight="1" x14ac:dyDescent="0.2">
      <c r="A70" s="302"/>
      <c r="B70" s="305"/>
      <c r="C70" s="1099" t="s">
        <v>727</v>
      </c>
      <c r="D70" s="806"/>
      <c r="E70" s="806"/>
      <c r="F70" s="806"/>
      <c r="G70" s="806"/>
      <c r="H70" s="806"/>
      <c r="I70" s="806"/>
      <c r="J70" s="806"/>
      <c r="K70" s="806"/>
      <c r="L70" s="806"/>
      <c r="M70" s="806"/>
      <c r="N70" s="1100"/>
      <c r="O70" s="93"/>
      <c r="P70" s="93"/>
      <c r="Q70" s="93"/>
      <c r="R70" s="93"/>
      <c r="S70" s="93"/>
      <c r="T70" s="93"/>
      <c r="U70" s="93"/>
      <c r="V70" s="93"/>
      <c r="X70" s="93"/>
      <c r="AA70" s="357"/>
      <c r="AB70" s="357"/>
      <c r="AC70" s="358"/>
    </row>
    <row r="71" spans="1:86" ht="30" customHeight="1" x14ac:dyDescent="0.2">
      <c r="A71" s="302"/>
      <c r="B71" s="306"/>
      <c r="C71" s="1099" t="s">
        <v>728</v>
      </c>
      <c r="D71" s="806"/>
      <c r="E71" s="806"/>
      <c r="F71" s="806"/>
      <c r="G71" s="806"/>
      <c r="H71" s="806"/>
      <c r="I71" s="806"/>
      <c r="J71" s="806"/>
      <c r="K71" s="806"/>
      <c r="L71" s="806"/>
      <c r="M71" s="806"/>
      <c r="N71" s="1100"/>
      <c r="O71" s="93"/>
      <c r="P71" s="93"/>
      <c r="Q71" s="93"/>
      <c r="R71" s="93"/>
      <c r="S71" s="93"/>
      <c r="T71" s="93"/>
      <c r="U71" s="93"/>
      <c r="V71" s="93"/>
      <c r="X71" s="93"/>
    </row>
    <row r="72" spans="1:86" ht="30" customHeight="1" x14ac:dyDescent="0.2">
      <c r="A72" s="302"/>
      <c r="B72" s="307">
        <v>0</v>
      </c>
      <c r="C72" s="1099" t="s">
        <v>729</v>
      </c>
      <c r="D72" s="806"/>
      <c r="E72" s="806"/>
      <c r="F72" s="806"/>
      <c r="G72" s="806"/>
      <c r="H72" s="806"/>
      <c r="I72" s="806"/>
      <c r="J72" s="806"/>
      <c r="K72" s="806"/>
      <c r="L72" s="806"/>
      <c r="M72" s="806"/>
      <c r="N72" s="1100"/>
      <c r="O72" s="93"/>
      <c r="P72" s="93"/>
      <c r="Q72" s="93"/>
      <c r="R72" s="93"/>
      <c r="S72" s="93"/>
      <c r="T72" s="93"/>
      <c r="U72" s="93"/>
      <c r="V72" s="93"/>
      <c r="X72" s="93"/>
    </row>
    <row r="73" spans="1:86" ht="30" customHeight="1" x14ac:dyDescent="0.25">
      <c r="A73" s="302"/>
      <c r="B73" s="308"/>
      <c r="C73" s="1099" t="s">
        <v>553</v>
      </c>
      <c r="D73" s="806"/>
      <c r="E73" s="806"/>
      <c r="F73" s="806"/>
      <c r="G73" s="806"/>
      <c r="H73" s="806"/>
      <c r="I73" s="806"/>
      <c r="J73" s="806"/>
      <c r="K73" s="806"/>
      <c r="L73" s="806"/>
      <c r="M73" s="806"/>
      <c r="N73" s="1100"/>
      <c r="O73" s="93"/>
      <c r="P73" s="93"/>
      <c r="Q73" s="93"/>
      <c r="R73" s="93"/>
      <c r="S73" s="93"/>
      <c r="T73" s="93"/>
      <c r="U73" s="93"/>
      <c r="V73" s="93"/>
      <c r="X73" s="309"/>
    </row>
    <row r="74" spans="1:86" ht="30" customHeight="1" x14ac:dyDescent="0.2">
      <c r="A74" s="302"/>
      <c r="B74" s="310">
        <v>0</v>
      </c>
      <c r="C74" s="1099" t="s">
        <v>856</v>
      </c>
      <c r="D74" s="806"/>
      <c r="E74" s="806"/>
      <c r="F74" s="806"/>
      <c r="G74" s="806"/>
      <c r="H74" s="806"/>
      <c r="I74" s="806"/>
      <c r="J74" s="806"/>
      <c r="K74" s="806"/>
      <c r="L74" s="806"/>
      <c r="M74" s="806"/>
      <c r="N74" s="1100"/>
      <c r="O74" s="93"/>
      <c r="P74" s="93"/>
      <c r="Q74" s="93"/>
      <c r="R74" s="93"/>
      <c r="S74" s="93"/>
      <c r="T74" s="93"/>
      <c r="U74" s="93"/>
      <c r="V74" s="93"/>
      <c r="X74" s="93"/>
    </row>
    <row r="75" spans="1:86" ht="30" customHeight="1" x14ac:dyDescent="0.25">
      <c r="A75" s="302"/>
      <c r="B75" s="311"/>
      <c r="C75" s="1099" t="s">
        <v>554</v>
      </c>
      <c r="D75" s="806"/>
      <c r="E75" s="806"/>
      <c r="F75" s="806"/>
      <c r="G75" s="806"/>
      <c r="H75" s="806"/>
      <c r="I75" s="806"/>
      <c r="J75" s="806"/>
      <c r="K75" s="806"/>
      <c r="L75" s="806"/>
      <c r="M75" s="806"/>
      <c r="N75" s="1100"/>
      <c r="O75" s="93"/>
      <c r="P75" s="93"/>
      <c r="Q75" s="93"/>
      <c r="R75" s="93"/>
      <c r="S75" s="93"/>
      <c r="T75" s="93"/>
      <c r="U75" s="93"/>
      <c r="V75" s="93"/>
      <c r="X75" s="309"/>
    </row>
    <row r="76" spans="1:86" ht="30" customHeight="1" x14ac:dyDescent="0.25">
      <c r="A76" s="302"/>
      <c r="B76" s="398"/>
      <c r="C76" s="1099" t="s">
        <v>227</v>
      </c>
      <c r="D76" s="806"/>
      <c r="E76" s="806"/>
      <c r="F76" s="806"/>
      <c r="G76" s="806"/>
      <c r="H76" s="806"/>
      <c r="I76" s="806"/>
      <c r="J76" s="806"/>
      <c r="K76" s="806"/>
      <c r="L76" s="806"/>
      <c r="M76" s="806"/>
      <c r="N76" s="1100"/>
      <c r="O76" s="93"/>
      <c r="P76" s="93"/>
      <c r="Q76" s="93"/>
      <c r="R76" s="93"/>
      <c r="S76" s="93"/>
      <c r="T76" s="93"/>
      <c r="U76" s="93"/>
      <c r="V76" s="93"/>
      <c r="X76" s="309"/>
    </row>
    <row r="77" spans="1:86" ht="20.25" x14ac:dyDescent="0.2">
      <c r="A77" s="302"/>
      <c r="B77" s="349" t="s">
        <v>387</v>
      </c>
      <c r="C77" s="350"/>
      <c r="D77" s="93"/>
      <c r="E77" s="93"/>
      <c r="F77" s="93"/>
      <c r="G77" s="93"/>
      <c r="H77" s="93"/>
      <c r="I77" s="93"/>
      <c r="J77" s="93"/>
      <c r="K77" s="93"/>
      <c r="L77" s="93"/>
      <c r="M77" s="93"/>
      <c r="N77" s="93"/>
      <c r="O77" s="93"/>
      <c r="P77" s="93"/>
      <c r="Q77" s="93"/>
      <c r="R77" s="93"/>
      <c r="S77" s="93"/>
      <c r="T77" s="93"/>
      <c r="U77" s="93"/>
      <c r="V77" s="93"/>
      <c r="X77" s="93"/>
    </row>
    <row r="78" spans="1:86" ht="20.25" x14ac:dyDescent="0.2">
      <c r="A78" s="359"/>
      <c r="B78" s="30"/>
      <c r="C78" s="370"/>
      <c r="D78" s="30"/>
      <c r="E78" s="30"/>
      <c r="F78" s="30"/>
      <c r="G78" s="30"/>
      <c r="H78" s="30"/>
      <c r="I78" s="30"/>
      <c r="J78" s="30"/>
      <c r="K78" s="30"/>
      <c r="L78" s="30"/>
      <c r="M78" s="30"/>
      <c r="N78" s="30"/>
      <c r="O78" s="30"/>
      <c r="P78" s="30"/>
      <c r="Q78" s="30"/>
      <c r="R78" s="30"/>
      <c r="S78" s="30"/>
      <c r="T78" s="30"/>
      <c r="U78" s="30"/>
      <c r="V78" s="30"/>
      <c r="W78" s="30"/>
      <c r="X78" s="30"/>
    </row>
    <row r="79" spans="1:86" ht="20.25" x14ac:dyDescent="0.2">
      <c r="A79" s="359"/>
      <c r="B79" s="30"/>
      <c r="C79" s="370"/>
      <c r="D79" s="30"/>
      <c r="E79" s="30"/>
      <c r="F79" s="30"/>
      <c r="G79" s="30"/>
      <c r="H79" s="30"/>
      <c r="I79" s="30"/>
      <c r="J79" s="30"/>
      <c r="K79" s="30"/>
      <c r="L79" s="30"/>
      <c r="M79" s="30"/>
      <c r="N79" s="30"/>
      <c r="O79" s="30"/>
      <c r="P79" s="30"/>
      <c r="Q79" s="30"/>
      <c r="R79" s="30"/>
      <c r="S79" s="30"/>
      <c r="T79" s="30"/>
      <c r="U79" s="30"/>
      <c r="V79" s="30"/>
      <c r="W79" s="30"/>
      <c r="X79" s="30"/>
    </row>
    <row r="80" spans="1:86" ht="20.25" x14ac:dyDescent="0.2">
      <c r="A80" s="359"/>
      <c r="B80" s="30"/>
      <c r="C80" s="370"/>
      <c r="D80" s="30"/>
      <c r="E80" s="30"/>
      <c r="F80" s="30"/>
      <c r="G80" s="30"/>
      <c r="H80" s="30"/>
      <c r="I80" s="30"/>
      <c r="J80" s="30"/>
      <c r="K80" s="30"/>
      <c r="L80" s="30"/>
      <c r="M80" s="30"/>
      <c r="N80" s="30"/>
      <c r="O80" s="30"/>
      <c r="P80" s="30"/>
      <c r="Q80" s="30"/>
      <c r="R80" s="30"/>
      <c r="S80" s="30"/>
      <c r="T80" s="30"/>
      <c r="U80" s="30"/>
      <c r="V80" s="30"/>
      <c r="W80" s="30"/>
      <c r="X80" s="354"/>
    </row>
    <row r="81" spans="1:24" ht="20.25" x14ac:dyDescent="0.25">
      <c r="A81" s="359"/>
      <c r="B81" s="30"/>
      <c r="C81" s="370"/>
      <c r="D81" s="30"/>
      <c r="E81" s="30"/>
      <c r="F81" s="30"/>
      <c r="G81" s="30"/>
      <c r="H81" s="30"/>
      <c r="I81" s="30"/>
      <c r="J81" s="30"/>
      <c r="K81" s="30"/>
      <c r="L81" s="30"/>
      <c r="M81" s="30"/>
      <c r="N81" s="30"/>
      <c r="O81" s="30"/>
      <c r="P81" s="30"/>
      <c r="Q81" s="30"/>
      <c r="R81" s="30"/>
      <c r="S81" s="30"/>
      <c r="T81" s="30"/>
      <c r="U81" s="30"/>
      <c r="V81" s="30"/>
      <c r="W81" s="30"/>
      <c r="X81" s="362"/>
    </row>
    <row r="82" spans="1:24" ht="20.25" x14ac:dyDescent="0.25">
      <c r="A82" s="359"/>
      <c r="B82" s="30"/>
      <c r="C82" s="370"/>
      <c r="D82" s="30"/>
      <c r="E82" s="30"/>
      <c r="F82" s="30"/>
      <c r="G82" s="30"/>
      <c r="H82" s="30"/>
      <c r="I82" s="30"/>
      <c r="J82" s="30"/>
      <c r="K82" s="30"/>
      <c r="L82" s="30"/>
      <c r="M82" s="30"/>
      <c r="N82" s="30"/>
      <c r="O82" s="30"/>
      <c r="P82" s="30"/>
      <c r="Q82" s="30"/>
      <c r="R82" s="30"/>
      <c r="S82" s="30"/>
      <c r="T82" s="30"/>
      <c r="U82" s="30"/>
      <c r="V82" s="30"/>
      <c r="W82" s="30"/>
      <c r="X82" s="362"/>
    </row>
    <row r="83" spans="1:24" ht="18" x14ac:dyDescent="0.25">
      <c r="A83" s="359"/>
      <c r="B83" s="30"/>
      <c r="C83" s="360"/>
      <c r="D83" s="30"/>
      <c r="E83" s="30"/>
      <c r="F83" s="30"/>
      <c r="G83" s="30"/>
      <c r="H83" s="30"/>
      <c r="I83" s="30"/>
      <c r="J83" s="30"/>
      <c r="K83" s="30"/>
      <c r="L83" s="30"/>
      <c r="M83" s="30"/>
      <c r="N83" s="30"/>
      <c r="O83" s="30"/>
      <c r="P83" s="30"/>
      <c r="Q83" s="30"/>
      <c r="R83" s="30"/>
      <c r="S83" s="30"/>
      <c r="T83" s="30"/>
      <c r="U83" s="30"/>
      <c r="V83" s="30"/>
      <c r="W83" s="30"/>
      <c r="X83" s="362"/>
    </row>
    <row r="84" spans="1:24" ht="12.75" x14ac:dyDescent="0.2">
      <c r="A84" s="359"/>
      <c r="B84" s="30"/>
      <c r="C84" s="360"/>
      <c r="D84" s="30"/>
      <c r="E84" s="30"/>
      <c r="F84" s="30"/>
      <c r="G84" s="30"/>
      <c r="H84" s="30"/>
      <c r="I84" s="30"/>
      <c r="J84" s="30"/>
      <c r="K84" s="30"/>
      <c r="L84" s="30"/>
      <c r="M84" s="30"/>
      <c r="N84" s="30"/>
      <c r="O84" s="30"/>
      <c r="P84" s="30"/>
      <c r="Q84" s="30"/>
      <c r="R84" s="30"/>
      <c r="S84" s="30"/>
      <c r="T84" s="30"/>
      <c r="U84" s="30"/>
      <c r="V84" s="30"/>
      <c r="W84" s="30"/>
      <c r="X84" s="30"/>
    </row>
    <row r="85" spans="1:24" ht="12.75" x14ac:dyDescent="0.2">
      <c r="A85" s="359"/>
      <c r="B85" s="30"/>
      <c r="C85" s="360"/>
      <c r="D85" s="30"/>
      <c r="E85" s="30"/>
      <c r="F85" s="30"/>
      <c r="G85" s="30"/>
      <c r="H85" s="30"/>
      <c r="I85" s="30"/>
      <c r="J85" s="30"/>
      <c r="K85" s="30"/>
      <c r="L85" s="30"/>
      <c r="M85" s="30"/>
      <c r="N85" s="30"/>
      <c r="O85" s="30"/>
      <c r="P85" s="30"/>
      <c r="Q85" s="30"/>
      <c r="R85" s="30"/>
      <c r="S85" s="30"/>
      <c r="T85" s="30"/>
      <c r="U85" s="30"/>
      <c r="V85" s="30"/>
      <c r="W85" s="30"/>
      <c r="X85" s="30"/>
    </row>
    <row r="86" spans="1:24" ht="12.75" x14ac:dyDescent="0.2">
      <c r="A86" s="359"/>
      <c r="B86" s="30"/>
      <c r="C86" s="360"/>
      <c r="D86" s="30"/>
      <c r="E86" s="30"/>
      <c r="F86" s="30"/>
      <c r="G86" s="30"/>
      <c r="H86" s="30"/>
      <c r="I86" s="30"/>
      <c r="J86" s="30"/>
      <c r="K86" s="30"/>
      <c r="L86" s="30"/>
      <c r="M86" s="30"/>
      <c r="N86" s="30"/>
      <c r="O86" s="30"/>
      <c r="P86" s="30"/>
      <c r="Q86" s="30"/>
      <c r="R86" s="30"/>
      <c r="S86" s="30"/>
      <c r="T86" s="30"/>
      <c r="U86" s="30"/>
      <c r="V86" s="30"/>
      <c r="W86" s="30"/>
      <c r="X86" s="30"/>
    </row>
    <row r="87" spans="1:24" ht="12.75" x14ac:dyDescent="0.2">
      <c r="A87" s="359"/>
      <c r="B87" s="30"/>
      <c r="C87" s="360"/>
      <c r="D87" s="30"/>
      <c r="E87" s="30"/>
      <c r="F87" s="30"/>
      <c r="G87" s="30"/>
      <c r="H87" s="30"/>
      <c r="I87" s="30"/>
      <c r="J87" s="30"/>
      <c r="K87" s="30"/>
      <c r="L87" s="30"/>
      <c r="M87" s="30"/>
      <c r="N87" s="30"/>
      <c r="O87" s="30"/>
      <c r="P87" s="30"/>
      <c r="Q87" s="30"/>
      <c r="R87" s="30"/>
      <c r="S87" s="30"/>
      <c r="T87" s="30"/>
      <c r="U87" s="30"/>
      <c r="V87" s="30"/>
      <c r="W87" s="30"/>
      <c r="X87" s="30"/>
    </row>
    <row r="88" spans="1:24" ht="12.75" x14ac:dyDescent="0.2">
      <c r="A88" s="359"/>
      <c r="B88" s="30"/>
      <c r="C88" s="360"/>
      <c r="D88" s="30"/>
      <c r="E88" s="30"/>
      <c r="F88" s="30"/>
      <c r="G88" s="30"/>
      <c r="H88" s="30"/>
      <c r="I88" s="30"/>
      <c r="J88" s="30"/>
      <c r="K88" s="30"/>
      <c r="L88" s="30"/>
      <c r="M88" s="30"/>
      <c r="N88" s="30"/>
      <c r="O88" s="30"/>
      <c r="P88" s="30"/>
      <c r="Q88" s="30"/>
      <c r="R88" s="30"/>
      <c r="S88" s="30"/>
      <c r="T88" s="30"/>
      <c r="U88" s="30"/>
      <c r="V88" s="30"/>
      <c r="W88" s="30"/>
      <c r="X88" s="30"/>
    </row>
    <row r="89" spans="1:24" ht="12.75" x14ac:dyDescent="0.2">
      <c r="A89" s="359"/>
      <c r="B89" s="30"/>
      <c r="C89" s="360"/>
      <c r="D89" s="30"/>
      <c r="E89" s="30"/>
      <c r="F89" s="30"/>
      <c r="G89" s="30"/>
      <c r="H89" s="30"/>
      <c r="I89" s="30"/>
      <c r="J89" s="30"/>
      <c r="K89" s="30"/>
      <c r="L89" s="30"/>
      <c r="M89" s="30"/>
      <c r="N89" s="30"/>
      <c r="O89" s="30"/>
      <c r="P89" s="30"/>
      <c r="Q89" s="30"/>
      <c r="R89" s="30"/>
      <c r="S89" s="30"/>
      <c r="T89" s="30"/>
      <c r="U89" s="30"/>
      <c r="V89" s="30"/>
      <c r="W89" s="30"/>
      <c r="X89" s="30"/>
    </row>
    <row r="90" spans="1:24" ht="12.75" x14ac:dyDescent="0.2">
      <c r="A90" s="359"/>
      <c r="B90" s="30"/>
      <c r="C90" s="360"/>
      <c r="D90" s="30"/>
      <c r="E90" s="30"/>
      <c r="F90" s="30"/>
      <c r="G90" s="30"/>
      <c r="H90" s="30"/>
      <c r="I90" s="30"/>
      <c r="J90" s="30"/>
      <c r="K90" s="30"/>
      <c r="L90" s="30"/>
      <c r="M90" s="30"/>
      <c r="N90" s="30"/>
      <c r="O90" s="30"/>
      <c r="P90" s="30"/>
      <c r="Q90" s="30"/>
      <c r="R90" s="30"/>
      <c r="S90" s="30"/>
      <c r="T90" s="30"/>
      <c r="U90" s="30"/>
      <c r="V90" s="30"/>
      <c r="W90" s="30"/>
      <c r="X90" s="354"/>
    </row>
    <row r="91" spans="1:24" ht="18" x14ac:dyDescent="0.25">
      <c r="A91" s="359"/>
      <c r="B91" s="30"/>
      <c r="C91" s="360"/>
      <c r="D91" s="30"/>
      <c r="E91" s="30"/>
      <c r="F91" s="30"/>
      <c r="G91" s="30"/>
      <c r="H91" s="30"/>
      <c r="I91" s="30"/>
      <c r="J91" s="30"/>
      <c r="K91" s="30"/>
      <c r="L91" s="30"/>
      <c r="M91" s="30"/>
      <c r="N91" s="30"/>
      <c r="O91" s="30"/>
      <c r="P91" s="30"/>
      <c r="Q91" s="30"/>
      <c r="R91" s="30"/>
      <c r="S91" s="30"/>
      <c r="T91" s="30"/>
      <c r="U91" s="30"/>
      <c r="V91" s="30"/>
      <c r="W91" s="30"/>
      <c r="X91" s="362"/>
    </row>
    <row r="92" spans="1:24" ht="18" x14ac:dyDescent="0.25">
      <c r="A92" s="359"/>
      <c r="B92" s="30"/>
      <c r="C92" s="360"/>
      <c r="D92" s="30"/>
      <c r="E92" s="30"/>
      <c r="F92" s="30"/>
      <c r="G92" s="30"/>
      <c r="H92" s="30"/>
      <c r="I92" s="30"/>
      <c r="J92" s="30"/>
      <c r="K92" s="30"/>
      <c r="L92" s="30"/>
      <c r="M92" s="30"/>
      <c r="N92" s="30"/>
      <c r="O92" s="30"/>
      <c r="P92" s="30"/>
      <c r="Q92" s="30"/>
      <c r="R92" s="30"/>
      <c r="S92" s="30"/>
      <c r="T92" s="30"/>
      <c r="U92" s="30"/>
      <c r="V92" s="30"/>
      <c r="W92" s="30"/>
      <c r="X92" s="362"/>
    </row>
    <row r="93" spans="1:24" ht="18" x14ac:dyDescent="0.25">
      <c r="A93" s="359"/>
      <c r="B93" s="30"/>
      <c r="C93" s="360"/>
      <c r="D93" s="30"/>
      <c r="E93" s="30"/>
      <c r="F93" s="30"/>
      <c r="G93" s="30"/>
      <c r="H93" s="30"/>
      <c r="I93" s="30"/>
      <c r="J93" s="30"/>
      <c r="K93" s="30"/>
      <c r="L93" s="30"/>
      <c r="M93" s="30"/>
      <c r="N93" s="30"/>
      <c r="O93" s="30"/>
      <c r="P93" s="30"/>
      <c r="Q93" s="30"/>
      <c r="R93" s="30"/>
      <c r="S93" s="30"/>
      <c r="T93" s="30"/>
      <c r="U93" s="30"/>
      <c r="V93" s="30"/>
      <c r="W93" s="30"/>
      <c r="X93" s="362"/>
    </row>
    <row r="94" spans="1:24" ht="18" x14ac:dyDescent="0.25">
      <c r="A94" s="359"/>
      <c r="B94" s="30"/>
      <c r="C94" s="360"/>
      <c r="D94" s="30"/>
      <c r="E94" s="30"/>
      <c r="F94" s="30"/>
      <c r="G94" s="30"/>
      <c r="H94" s="30"/>
      <c r="I94" s="30"/>
      <c r="J94" s="30"/>
      <c r="K94" s="30"/>
      <c r="L94" s="30"/>
      <c r="M94" s="30"/>
      <c r="N94" s="30"/>
      <c r="O94" s="30"/>
      <c r="P94" s="30"/>
      <c r="Q94" s="30"/>
      <c r="R94" s="30"/>
      <c r="S94" s="30"/>
      <c r="T94" s="30"/>
      <c r="U94" s="30"/>
      <c r="V94" s="30"/>
      <c r="W94" s="30"/>
      <c r="X94" s="362"/>
    </row>
    <row r="95" spans="1:24" ht="18" x14ac:dyDescent="0.25">
      <c r="A95" s="359"/>
      <c r="B95" s="30"/>
      <c r="C95" s="360"/>
      <c r="D95" s="30"/>
      <c r="E95" s="30"/>
      <c r="F95" s="30"/>
      <c r="G95" s="30"/>
      <c r="H95" s="30"/>
      <c r="I95" s="30"/>
      <c r="J95" s="30"/>
      <c r="K95" s="30"/>
      <c r="L95" s="30"/>
      <c r="M95" s="30"/>
      <c r="N95" s="30"/>
      <c r="O95" s="30"/>
      <c r="P95" s="30"/>
      <c r="Q95" s="30"/>
      <c r="R95" s="30"/>
      <c r="S95" s="30"/>
      <c r="T95" s="30"/>
      <c r="U95" s="30"/>
      <c r="V95" s="30"/>
      <c r="W95" s="30"/>
      <c r="X95" s="362"/>
    </row>
    <row r="96" spans="1:24" ht="18" x14ac:dyDescent="0.25">
      <c r="A96" s="359"/>
      <c r="B96" s="30"/>
      <c r="C96" s="360"/>
      <c r="D96" s="30"/>
      <c r="E96" s="30"/>
      <c r="F96" s="30"/>
      <c r="G96" s="30"/>
      <c r="H96" s="30"/>
      <c r="I96" s="30"/>
      <c r="J96" s="30"/>
      <c r="K96" s="30"/>
      <c r="L96" s="30"/>
      <c r="M96" s="30"/>
      <c r="N96" s="30"/>
      <c r="O96" s="30"/>
      <c r="P96" s="30"/>
      <c r="Q96" s="30"/>
      <c r="R96" s="30"/>
      <c r="S96" s="30"/>
      <c r="T96" s="30"/>
      <c r="U96" s="30"/>
      <c r="V96" s="30"/>
      <c r="W96" s="30"/>
      <c r="X96" s="362"/>
    </row>
    <row r="97" spans="1:24" ht="12.75" x14ac:dyDescent="0.2">
      <c r="A97" s="359"/>
      <c r="B97" s="30"/>
      <c r="C97" s="360"/>
      <c r="D97" s="30"/>
      <c r="E97" s="30"/>
      <c r="F97" s="30"/>
      <c r="G97" s="30"/>
      <c r="H97" s="30"/>
      <c r="I97" s="30"/>
      <c r="J97" s="30"/>
      <c r="K97" s="30"/>
      <c r="L97" s="30"/>
      <c r="M97" s="30"/>
      <c r="N97" s="30"/>
      <c r="O97" s="30"/>
      <c r="P97" s="30"/>
      <c r="Q97" s="30"/>
      <c r="R97" s="30"/>
      <c r="S97" s="30"/>
      <c r="T97" s="30"/>
      <c r="U97" s="30"/>
      <c r="V97" s="30"/>
      <c r="W97" s="30"/>
      <c r="X97" s="30"/>
    </row>
    <row r="98" spans="1:24" ht="12.75" x14ac:dyDescent="0.2">
      <c r="A98" s="359"/>
      <c r="B98" s="30"/>
      <c r="C98" s="360"/>
      <c r="D98" s="30"/>
      <c r="E98" s="30"/>
      <c r="F98" s="30"/>
      <c r="G98" s="30"/>
      <c r="H98" s="30"/>
      <c r="I98" s="30"/>
      <c r="J98" s="30"/>
      <c r="K98" s="30"/>
      <c r="L98" s="30"/>
      <c r="M98" s="30"/>
      <c r="N98" s="30"/>
      <c r="O98" s="30"/>
      <c r="P98" s="30"/>
      <c r="Q98" s="30"/>
      <c r="R98" s="30"/>
      <c r="S98" s="30"/>
      <c r="T98" s="30"/>
      <c r="U98" s="30"/>
      <c r="V98" s="30"/>
      <c r="W98" s="30"/>
      <c r="X98" s="30"/>
    </row>
    <row r="99" spans="1:24" ht="12.75" x14ac:dyDescent="0.2">
      <c r="A99" s="359"/>
      <c r="B99" s="30"/>
      <c r="C99" s="360"/>
      <c r="D99" s="30"/>
      <c r="E99" s="30"/>
      <c r="F99" s="30"/>
      <c r="G99" s="30"/>
      <c r="H99" s="30"/>
      <c r="I99" s="30"/>
      <c r="J99" s="30"/>
      <c r="K99" s="30"/>
      <c r="L99" s="30"/>
      <c r="M99" s="30"/>
      <c r="N99" s="30"/>
      <c r="O99" s="30"/>
      <c r="P99" s="30"/>
      <c r="Q99" s="30"/>
      <c r="R99" s="30"/>
      <c r="S99" s="30"/>
      <c r="T99" s="30"/>
      <c r="U99" s="30"/>
      <c r="V99" s="30"/>
      <c r="W99" s="30"/>
      <c r="X99" s="30"/>
    </row>
    <row r="100" spans="1:24" ht="12.75" x14ac:dyDescent="0.2">
      <c r="A100" s="359"/>
      <c r="B100" s="30"/>
      <c r="C100" s="360"/>
      <c r="D100" s="30"/>
      <c r="E100" s="30"/>
      <c r="F100" s="30"/>
      <c r="G100" s="30"/>
      <c r="H100" s="30"/>
      <c r="I100" s="30"/>
      <c r="J100" s="30"/>
      <c r="K100" s="30"/>
      <c r="L100" s="30"/>
      <c r="M100" s="30"/>
      <c r="N100" s="30"/>
      <c r="O100" s="30"/>
      <c r="P100" s="30"/>
      <c r="Q100" s="30"/>
      <c r="R100" s="30"/>
      <c r="S100" s="30"/>
      <c r="T100" s="30"/>
      <c r="U100" s="30"/>
      <c r="V100" s="30"/>
      <c r="W100" s="30"/>
      <c r="X100" s="30"/>
    </row>
    <row r="101" spans="1:24" ht="12.75" x14ac:dyDescent="0.2">
      <c r="A101" s="359"/>
      <c r="B101" s="30"/>
      <c r="C101" s="360"/>
      <c r="D101" s="30"/>
      <c r="E101" s="30"/>
      <c r="F101" s="30"/>
      <c r="G101" s="30"/>
      <c r="H101" s="30"/>
      <c r="I101" s="30"/>
      <c r="J101" s="30"/>
      <c r="K101" s="30"/>
      <c r="L101" s="30"/>
      <c r="M101" s="30"/>
      <c r="N101" s="30"/>
      <c r="O101" s="30"/>
      <c r="P101" s="30"/>
      <c r="Q101" s="30"/>
      <c r="R101" s="30"/>
      <c r="S101" s="30"/>
      <c r="T101" s="30"/>
      <c r="U101" s="30"/>
      <c r="V101" s="30"/>
      <c r="W101" s="30"/>
      <c r="X101" s="30"/>
    </row>
    <row r="102" spans="1:24" ht="12.75" x14ac:dyDescent="0.2">
      <c r="A102" s="359"/>
      <c r="B102" s="30"/>
      <c r="C102" s="360"/>
      <c r="D102" s="30"/>
      <c r="E102" s="30"/>
      <c r="F102" s="30"/>
      <c r="G102" s="30"/>
      <c r="H102" s="30"/>
      <c r="I102" s="30"/>
      <c r="J102" s="30"/>
      <c r="K102" s="30"/>
      <c r="L102" s="30"/>
      <c r="M102" s="30"/>
      <c r="N102" s="30"/>
      <c r="O102" s="30"/>
      <c r="P102" s="30"/>
      <c r="Q102" s="30"/>
      <c r="R102" s="30"/>
      <c r="S102" s="30"/>
      <c r="T102" s="30"/>
      <c r="U102" s="30"/>
      <c r="V102" s="30"/>
      <c r="W102" s="30"/>
      <c r="X102" s="30"/>
    </row>
    <row r="103" spans="1:24" ht="12.75" x14ac:dyDescent="0.2">
      <c r="A103" s="359"/>
      <c r="B103" s="30"/>
      <c r="C103" s="360"/>
      <c r="D103" s="30"/>
      <c r="E103" s="30"/>
      <c r="F103" s="30"/>
      <c r="G103" s="30"/>
      <c r="H103" s="30"/>
      <c r="I103" s="30"/>
      <c r="J103" s="30"/>
      <c r="K103" s="30"/>
      <c r="L103" s="30"/>
      <c r="M103" s="30"/>
      <c r="N103" s="30"/>
      <c r="O103" s="30"/>
      <c r="P103" s="30"/>
      <c r="Q103" s="30"/>
      <c r="R103" s="30"/>
      <c r="S103" s="30"/>
      <c r="T103" s="30"/>
      <c r="U103" s="30"/>
      <c r="V103" s="30"/>
      <c r="W103" s="30"/>
      <c r="X103" s="30"/>
    </row>
    <row r="104" spans="1:24" ht="12.75" x14ac:dyDescent="0.2">
      <c r="A104" s="359"/>
      <c r="B104" s="30"/>
      <c r="C104" s="360"/>
      <c r="D104" s="30"/>
      <c r="E104" s="30"/>
      <c r="F104" s="30"/>
      <c r="G104" s="30"/>
      <c r="H104" s="30"/>
      <c r="I104" s="30"/>
      <c r="J104" s="30"/>
      <c r="K104" s="30"/>
      <c r="L104" s="30"/>
      <c r="M104" s="30"/>
      <c r="N104" s="30"/>
      <c r="O104" s="30"/>
      <c r="P104" s="30"/>
      <c r="Q104" s="30"/>
      <c r="R104" s="30"/>
      <c r="S104" s="30"/>
      <c r="T104" s="30"/>
      <c r="U104" s="30"/>
      <c r="V104" s="30"/>
      <c r="W104" s="30"/>
      <c r="X104" s="30"/>
    </row>
    <row r="105" spans="1:24" ht="12.75" x14ac:dyDescent="0.2">
      <c r="A105" s="359"/>
      <c r="B105" s="30"/>
      <c r="C105" s="360"/>
      <c r="D105" s="30"/>
      <c r="E105" s="30"/>
      <c r="F105" s="30"/>
      <c r="G105" s="30"/>
      <c r="H105" s="30"/>
      <c r="I105" s="30"/>
      <c r="J105" s="30"/>
      <c r="K105" s="30"/>
      <c r="L105" s="30"/>
      <c r="M105" s="30"/>
      <c r="N105" s="30"/>
      <c r="O105" s="30"/>
      <c r="P105" s="30"/>
      <c r="Q105" s="30"/>
      <c r="R105" s="30"/>
      <c r="S105" s="30"/>
      <c r="T105" s="30"/>
      <c r="U105" s="30"/>
      <c r="V105" s="30"/>
      <c r="W105" s="30"/>
      <c r="X105" s="30"/>
    </row>
    <row r="106" spans="1:24" ht="12.75" x14ac:dyDescent="0.2">
      <c r="A106" s="359"/>
      <c r="B106" s="30"/>
      <c r="C106" s="360"/>
      <c r="D106" s="30"/>
      <c r="E106" s="30"/>
      <c r="F106" s="30"/>
      <c r="G106" s="30"/>
      <c r="H106" s="30"/>
      <c r="I106" s="30"/>
      <c r="J106" s="30"/>
      <c r="K106" s="30"/>
      <c r="L106" s="30"/>
      <c r="M106" s="30"/>
      <c r="N106" s="30"/>
      <c r="O106" s="30"/>
      <c r="P106" s="30"/>
      <c r="Q106" s="30"/>
      <c r="R106" s="30"/>
      <c r="S106" s="30"/>
      <c r="T106" s="30"/>
      <c r="U106" s="30"/>
      <c r="V106" s="30"/>
      <c r="W106" s="30"/>
      <c r="X106" s="30"/>
    </row>
    <row r="107" spans="1:24" ht="12.75" x14ac:dyDescent="0.2">
      <c r="A107" s="359"/>
      <c r="B107" s="30"/>
      <c r="C107" s="360"/>
      <c r="D107" s="30"/>
      <c r="E107" s="30"/>
      <c r="F107" s="30"/>
      <c r="G107" s="30"/>
      <c r="H107" s="30"/>
      <c r="I107" s="30"/>
      <c r="J107" s="30"/>
      <c r="K107" s="30"/>
      <c r="L107" s="30"/>
      <c r="M107" s="30"/>
      <c r="N107" s="30"/>
      <c r="O107" s="30"/>
      <c r="P107" s="30"/>
      <c r="Q107" s="30"/>
      <c r="R107" s="30"/>
      <c r="S107" s="30"/>
      <c r="T107" s="30"/>
      <c r="U107" s="30"/>
      <c r="V107" s="30"/>
      <c r="W107" s="30"/>
      <c r="X107" s="30"/>
    </row>
    <row r="108" spans="1:24" ht="12.75" x14ac:dyDescent="0.2">
      <c r="A108" s="359"/>
      <c r="B108" s="30"/>
      <c r="C108" s="360"/>
      <c r="D108" s="30"/>
      <c r="E108" s="30"/>
      <c r="F108" s="30"/>
      <c r="G108" s="30"/>
      <c r="H108" s="30"/>
      <c r="I108" s="30"/>
      <c r="J108" s="30"/>
      <c r="K108" s="30"/>
      <c r="L108" s="30"/>
      <c r="M108" s="30"/>
      <c r="N108" s="30"/>
      <c r="O108" s="30"/>
      <c r="P108" s="30"/>
      <c r="Q108" s="30"/>
      <c r="R108" s="30"/>
      <c r="S108" s="30"/>
      <c r="T108" s="30"/>
      <c r="U108" s="30"/>
      <c r="V108" s="30"/>
      <c r="W108" s="30"/>
      <c r="X108" s="30"/>
    </row>
    <row r="109" spans="1:24" ht="12.75" x14ac:dyDescent="0.2">
      <c r="A109" s="359"/>
      <c r="B109" s="30"/>
      <c r="C109" s="360"/>
      <c r="D109" s="30"/>
      <c r="E109" s="30"/>
      <c r="F109" s="30"/>
      <c r="G109" s="30"/>
      <c r="H109" s="30"/>
      <c r="I109" s="30"/>
      <c r="J109" s="30"/>
      <c r="K109" s="30"/>
      <c r="L109" s="30"/>
      <c r="M109" s="30"/>
      <c r="N109" s="30"/>
      <c r="O109" s="30"/>
      <c r="P109" s="30"/>
      <c r="Q109" s="30"/>
      <c r="R109" s="30"/>
      <c r="S109" s="30"/>
      <c r="T109" s="30"/>
      <c r="U109" s="30"/>
      <c r="V109" s="30"/>
      <c r="W109" s="30"/>
      <c r="X109" s="30"/>
    </row>
    <row r="110" spans="1:24" ht="12.75" x14ac:dyDescent="0.2">
      <c r="A110" s="359"/>
      <c r="B110" s="30"/>
      <c r="C110" s="360"/>
      <c r="D110" s="30"/>
      <c r="E110" s="30"/>
      <c r="F110" s="30"/>
      <c r="G110" s="30"/>
      <c r="H110" s="30"/>
      <c r="I110" s="30"/>
      <c r="J110" s="30"/>
      <c r="K110" s="30"/>
      <c r="L110" s="30"/>
      <c r="M110" s="30"/>
      <c r="N110" s="30"/>
      <c r="O110" s="30"/>
      <c r="P110" s="30"/>
      <c r="Q110" s="30"/>
      <c r="R110" s="30"/>
      <c r="S110" s="30"/>
      <c r="T110" s="30"/>
      <c r="U110" s="30"/>
      <c r="V110" s="30"/>
      <c r="W110" s="30"/>
      <c r="X110" s="30"/>
    </row>
    <row r="111" spans="1:24" ht="12.75" x14ac:dyDescent="0.2">
      <c r="A111" s="359"/>
      <c r="B111" s="30"/>
      <c r="C111" s="360"/>
      <c r="D111" s="30"/>
      <c r="E111" s="30"/>
      <c r="F111" s="30"/>
      <c r="G111" s="30"/>
      <c r="H111" s="30"/>
      <c r="I111" s="30"/>
      <c r="J111" s="30"/>
      <c r="K111" s="30"/>
      <c r="L111" s="30"/>
      <c r="M111" s="30"/>
      <c r="N111" s="30"/>
      <c r="O111" s="30"/>
      <c r="P111" s="30"/>
      <c r="Q111" s="30"/>
      <c r="R111" s="30"/>
      <c r="S111" s="30"/>
      <c r="T111" s="30"/>
      <c r="U111" s="30"/>
      <c r="V111" s="30"/>
      <c r="W111" s="30"/>
      <c r="X111" s="30"/>
    </row>
    <row r="112" spans="1:24" ht="12.75" x14ac:dyDescent="0.2">
      <c r="A112" s="359"/>
      <c r="B112" s="30"/>
      <c r="C112" s="360"/>
      <c r="D112" s="30"/>
      <c r="E112" s="30"/>
      <c r="F112" s="30"/>
      <c r="G112" s="30"/>
      <c r="H112" s="30"/>
      <c r="I112" s="30"/>
      <c r="J112" s="30"/>
      <c r="K112" s="30"/>
      <c r="L112" s="30"/>
      <c r="M112" s="30"/>
      <c r="N112" s="30"/>
      <c r="O112" s="30"/>
      <c r="P112" s="30"/>
      <c r="Q112" s="30"/>
      <c r="R112" s="30"/>
      <c r="S112" s="30"/>
      <c r="T112" s="30"/>
      <c r="U112" s="30"/>
      <c r="V112" s="30"/>
      <c r="W112" s="30"/>
      <c r="X112" s="30"/>
    </row>
    <row r="113" spans="1:112" ht="12.75" x14ac:dyDescent="0.2">
      <c r="A113" s="359"/>
      <c r="B113" s="30"/>
      <c r="C113" s="360"/>
      <c r="D113" s="30"/>
      <c r="E113" s="30"/>
      <c r="F113" s="30"/>
      <c r="G113" s="30"/>
      <c r="H113" s="30"/>
      <c r="I113" s="30"/>
      <c r="J113" s="30"/>
      <c r="K113" s="30"/>
      <c r="L113" s="30"/>
      <c r="M113" s="30"/>
      <c r="N113" s="30"/>
      <c r="O113" s="30"/>
      <c r="P113" s="30"/>
      <c r="Q113" s="30"/>
      <c r="R113" s="30"/>
      <c r="S113" s="30"/>
      <c r="T113" s="30"/>
      <c r="U113" s="30"/>
      <c r="V113" s="30"/>
      <c r="W113" s="30"/>
      <c r="X113" s="30"/>
    </row>
    <row r="114" spans="1:112" ht="12.75" x14ac:dyDescent="0.2">
      <c r="A114" s="359"/>
      <c r="B114" s="30"/>
      <c r="C114" s="360"/>
      <c r="D114" s="30"/>
      <c r="E114" s="30"/>
      <c r="F114" s="30"/>
      <c r="G114" s="30"/>
      <c r="H114" s="30"/>
      <c r="I114" s="30"/>
      <c r="J114" s="30"/>
      <c r="K114" s="30"/>
      <c r="L114" s="30"/>
      <c r="M114" s="30"/>
      <c r="N114" s="30"/>
      <c r="O114" s="30"/>
      <c r="P114" s="30"/>
      <c r="Q114" s="30"/>
      <c r="R114" s="30"/>
      <c r="S114" s="30"/>
      <c r="T114" s="30"/>
      <c r="U114" s="30"/>
      <c r="V114" s="30"/>
      <c r="W114" s="30"/>
      <c r="X114" s="30"/>
    </row>
    <row r="115" spans="1:112" ht="12.75" x14ac:dyDescent="0.2">
      <c r="A115" s="359"/>
      <c r="B115" s="30"/>
      <c r="C115" s="360"/>
      <c r="D115" s="30"/>
      <c r="E115" s="30"/>
      <c r="F115" s="30"/>
      <c r="G115" s="30"/>
      <c r="H115" s="30"/>
      <c r="I115" s="30"/>
      <c r="J115" s="30"/>
      <c r="K115" s="30"/>
      <c r="L115" s="30"/>
      <c r="M115" s="30"/>
      <c r="N115" s="30"/>
      <c r="O115" s="30"/>
      <c r="P115" s="30"/>
      <c r="Q115" s="30"/>
      <c r="R115" s="30"/>
      <c r="S115" s="30"/>
      <c r="T115" s="30"/>
      <c r="U115" s="30"/>
      <c r="V115" s="30"/>
      <c r="W115" s="30"/>
      <c r="X115" s="30"/>
    </row>
    <row r="116" spans="1:112" ht="12.75" x14ac:dyDescent="0.2">
      <c r="A116" s="359"/>
      <c r="B116" s="30"/>
      <c r="C116" s="360"/>
      <c r="D116" s="30"/>
      <c r="E116" s="30"/>
      <c r="F116" s="30"/>
      <c r="G116" s="30"/>
      <c r="H116" s="30"/>
      <c r="I116" s="30"/>
      <c r="J116" s="30"/>
      <c r="K116" s="30"/>
      <c r="L116" s="30"/>
      <c r="M116" s="30"/>
      <c r="N116" s="30"/>
      <c r="O116" s="30"/>
      <c r="P116" s="30"/>
      <c r="Q116" s="30"/>
      <c r="R116" s="30"/>
      <c r="S116" s="30"/>
      <c r="T116" s="30"/>
      <c r="U116" s="30"/>
      <c r="V116" s="30"/>
      <c r="W116" s="30"/>
      <c r="X116" s="30"/>
    </row>
    <row r="117" spans="1:112" ht="12.75" x14ac:dyDescent="0.2">
      <c r="A117" s="359"/>
      <c r="B117" s="30"/>
      <c r="C117" s="360"/>
      <c r="D117" s="30"/>
      <c r="E117" s="30"/>
      <c r="F117" s="30"/>
      <c r="G117" s="30"/>
      <c r="H117" s="30"/>
      <c r="I117" s="30"/>
      <c r="J117" s="30"/>
      <c r="K117" s="30"/>
      <c r="L117" s="30"/>
      <c r="M117" s="30"/>
      <c r="N117" s="30"/>
      <c r="O117" s="30"/>
      <c r="P117" s="30"/>
      <c r="Q117" s="30"/>
      <c r="R117" s="30"/>
      <c r="S117" s="30"/>
      <c r="T117" s="30"/>
      <c r="U117" s="30"/>
      <c r="V117" s="30"/>
      <c r="W117" s="30"/>
      <c r="X117" s="30"/>
    </row>
    <row r="118" spans="1:112" ht="12.75" x14ac:dyDescent="0.2">
      <c r="A118" s="359"/>
      <c r="B118" s="30"/>
      <c r="C118" s="360"/>
      <c r="D118" s="30"/>
      <c r="E118" s="30"/>
      <c r="F118" s="30"/>
      <c r="G118" s="30"/>
      <c r="H118" s="30"/>
      <c r="I118" s="30"/>
      <c r="J118" s="30"/>
      <c r="K118" s="30"/>
      <c r="L118" s="30"/>
      <c r="M118" s="30"/>
      <c r="N118" s="30"/>
      <c r="O118" s="30"/>
      <c r="P118" s="30"/>
      <c r="Q118" s="30"/>
      <c r="R118" s="30"/>
      <c r="S118" s="30"/>
      <c r="T118" s="30"/>
      <c r="U118" s="30"/>
      <c r="V118" s="30"/>
      <c r="W118" s="30"/>
      <c r="X118" s="30"/>
    </row>
    <row r="119" spans="1:112" ht="12.75" x14ac:dyDescent="0.2">
      <c r="A119" s="359"/>
      <c r="B119" s="30"/>
      <c r="C119" s="360"/>
      <c r="D119" s="30"/>
      <c r="E119" s="30"/>
      <c r="F119" s="30"/>
      <c r="G119" s="30"/>
      <c r="H119" s="30"/>
      <c r="I119" s="30"/>
      <c r="J119" s="30"/>
      <c r="K119" s="30"/>
      <c r="L119" s="30"/>
      <c r="M119" s="30"/>
      <c r="N119" s="30"/>
      <c r="O119" s="30"/>
      <c r="P119" s="30"/>
      <c r="Q119" s="30"/>
      <c r="R119" s="30"/>
      <c r="S119" s="30"/>
      <c r="T119" s="30"/>
      <c r="U119" s="30"/>
      <c r="V119" s="30"/>
      <c r="W119" s="30"/>
      <c r="X119" s="30"/>
    </row>
    <row r="120" spans="1:112" ht="12.75" x14ac:dyDescent="0.2">
      <c r="A120" s="359"/>
      <c r="B120" s="30"/>
      <c r="C120" s="360"/>
      <c r="D120" s="30"/>
      <c r="E120" s="30"/>
      <c r="F120" s="30"/>
      <c r="G120" s="30"/>
      <c r="H120" s="30"/>
      <c r="I120" s="30"/>
      <c r="J120" s="30"/>
      <c r="K120" s="30"/>
      <c r="L120" s="30"/>
      <c r="M120" s="30"/>
      <c r="N120" s="30"/>
      <c r="O120" s="30"/>
      <c r="P120" s="30"/>
      <c r="Q120" s="30"/>
      <c r="R120" s="30"/>
      <c r="S120" s="30"/>
      <c r="T120" s="30"/>
      <c r="U120" s="30"/>
      <c r="V120" s="30"/>
      <c r="W120" s="30"/>
      <c r="X120" s="30"/>
    </row>
    <row r="121" spans="1:112" s="30" customFormat="1" ht="12.75" x14ac:dyDescent="0.2">
      <c r="A121" s="359"/>
      <c r="C121" s="360"/>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row>
    <row r="122" spans="1:112" s="30" customFormat="1" ht="12.75" x14ac:dyDescent="0.2">
      <c r="A122" s="359"/>
      <c r="C122" s="360"/>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row>
    <row r="123" spans="1:112" s="30" customFormat="1" ht="12.75" x14ac:dyDescent="0.2">
      <c r="A123" s="359"/>
      <c r="C123" s="360"/>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row>
    <row r="124" spans="1:112" s="30" customFormat="1" ht="12.75" x14ac:dyDescent="0.2">
      <c r="A124" s="359"/>
      <c r="C124" s="360"/>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row>
    <row r="125" spans="1:112" s="30" customFormat="1" ht="12.75" x14ac:dyDescent="0.2">
      <c r="A125" s="359"/>
      <c r="C125" s="360"/>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row>
    <row r="126" spans="1:112" s="30" customFormat="1" ht="12.75" x14ac:dyDescent="0.2">
      <c r="A126" s="359"/>
      <c r="C126" s="360"/>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row>
    <row r="127" spans="1:112" s="30" customFormat="1" ht="12.75" x14ac:dyDescent="0.2">
      <c r="A127" s="359"/>
      <c r="C127" s="360"/>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row>
    <row r="128" spans="1:112" s="30" customFormat="1" ht="12.75" x14ac:dyDescent="0.2">
      <c r="A128" s="359"/>
      <c r="C128" s="360"/>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row>
    <row r="129" spans="1:112" s="30" customFormat="1" ht="12.75" x14ac:dyDescent="0.2">
      <c r="A129" s="359"/>
      <c r="C129" s="360"/>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row>
    <row r="130" spans="1:112" s="30" customFormat="1" ht="12.75" x14ac:dyDescent="0.2">
      <c r="A130" s="359"/>
      <c r="C130" s="360"/>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row>
    <row r="131" spans="1:112" s="30" customFormat="1" ht="12.75" x14ac:dyDescent="0.2">
      <c r="A131" s="359"/>
      <c r="C131" s="360"/>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row>
    <row r="132" spans="1:112" s="30" customFormat="1" ht="12.75" x14ac:dyDescent="0.2">
      <c r="A132" s="359"/>
      <c r="C132" s="360"/>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row>
    <row r="133" spans="1:112" s="30" customFormat="1" ht="12.75" x14ac:dyDescent="0.2">
      <c r="A133" s="359"/>
      <c r="C133" s="360"/>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row>
    <row r="134" spans="1:112" s="30" customFormat="1" ht="12.75" x14ac:dyDescent="0.2">
      <c r="A134" s="359"/>
      <c r="C134" s="360"/>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row>
    <row r="135" spans="1:112" s="30" customFormat="1" ht="12.75" x14ac:dyDescent="0.2">
      <c r="A135" s="359"/>
      <c r="C135" s="360"/>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row>
    <row r="136" spans="1:112" s="30" customFormat="1" ht="12.75" x14ac:dyDescent="0.2">
      <c r="A136" s="359"/>
      <c r="C136" s="360"/>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row>
    <row r="137" spans="1:112" ht="12.75" x14ac:dyDescent="0.2">
      <c r="A137" s="359"/>
      <c r="B137" s="30"/>
      <c r="C137" s="360"/>
      <c r="D137" s="30"/>
      <c r="E137" s="30"/>
      <c r="F137" s="30"/>
      <c r="G137" s="30"/>
      <c r="H137" s="30"/>
      <c r="I137" s="30"/>
      <c r="J137" s="30"/>
      <c r="K137" s="30"/>
      <c r="L137" s="30"/>
      <c r="M137" s="30"/>
      <c r="N137" s="30"/>
      <c r="O137" s="30"/>
      <c r="P137" s="30"/>
      <c r="Q137" s="30"/>
      <c r="R137" s="30"/>
      <c r="S137" s="30"/>
      <c r="T137" s="30"/>
      <c r="U137" s="30"/>
      <c r="V137" s="30"/>
      <c r="W137" s="30"/>
      <c r="X137" s="30"/>
    </row>
    <row r="138" spans="1:112" ht="12.75" x14ac:dyDescent="0.2">
      <c r="A138" s="359"/>
      <c r="B138" s="30"/>
      <c r="C138" s="360"/>
      <c r="D138" s="30"/>
      <c r="E138" s="30"/>
      <c r="F138" s="30"/>
      <c r="G138" s="30"/>
      <c r="H138" s="30"/>
      <c r="I138" s="30"/>
      <c r="J138" s="30"/>
      <c r="K138" s="30"/>
      <c r="L138" s="30"/>
      <c r="M138" s="30"/>
      <c r="N138" s="30"/>
      <c r="O138" s="30"/>
      <c r="P138" s="30"/>
      <c r="Q138" s="30"/>
      <c r="R138" s="30"/>
      <c r="S138" s="30"/>
      <c r="T138" s="30"/>
      <c r="U138" s="30"/>
      <c r="V138" s="30"/>
      <c r="W138" s="30"/>
      <c r="X138" s="30"/>
    </row>
    <row r="139" spans="1:112" ht="12.75" x14ac:dyDescent="0.2">
      <c r="A139" s="359"/>
      <c r="B139" s="30"/>
      <c r="C139" s="360"/>
      <c r="D139" s="30"/>
      <c r="E139" s="30"/>
      <c r="F139" s="30"/>
      <c r="G139" s="30"/>
      <c r="H139" s="30"/>
      <c r="I139" s="30"/>
      <c r="J139" s="30"/>
      <c r="K139" s="30"/>
      <c r="L139" s="30"/>
      <c r="M139" s="30"/>
      <c r="N139" s="30"/>
      <c r="O139" s="30"/>
      <c r="P139" s="30"/>
      <c r="Q139" s="30"/>
      <c r="R139" s="30"/>
      <c r="S139" s="30"/>
      <c r="T139" s="30"/>
      <c r="U139" s="30"/>
      <c r="V139" s="30"/>
      <c r="W139" s="30"/>
      <c r="X139" s="30"/>
    </row>
    <row r="140" spans="1:112" ht="12.75" x14ac:dyDescent="0.2">
      <c r="A140" s="359"/>
      <c r="B140" s="30"/>
      <c r="C140" s="360"/>
      <c r="D140" s="30"/>
      <c r="E140" s="30"/>
      <c r="F140" s="30"/>
      <c r="G140" s="30"/>
      <c r="H140" s="30"/>
      <c r="I140" s="30"/>
      <c r="J140" s="30"/>
      <c r="K140" s="30"/>
      <c r="L140" s="30"/>
      <c r="M140" s="30"/>
      <c r="N140" s="30"/>
      <c r="O140" s="30"/>
      <c r="P140" s="30"/>
      <c r="Q140" s="30"/>
      <c r="R140" s="30"/>
      <c r="S140" s="30"/>
      <c r="T140" s="30"/>
      <c r="U140" s="30"/>
      <c r="V140" s="30"/>
      <c r="W140" s="30"/>
      <c r="X140" s="30"/>
    </row>
    <row r="141" spans="1:112" ht="12.75" x14ac:dyDescent="0.2">
      <c r="A141" s="359"/>
      <c r="B141" s="30"/>
      <c r="C141" s="360"/>
      <c r="D141" s="30"/>
      <c r="E141" s="30"/>
      <c r="F141" s="30"/>
      <c r="G141" s="30"/>
      <c r="H141" s="30"/>
      <c r="I141" s="30"/>
      <c r="J141" s="30"/>
      <c r="K141" s="30"/>
      <c r="L141" s="30"/>
      <c r="M141" s="30"/>
      <c r="N141" s="30"/>
      <c r="O141" s="30"/>
      <c r="P141" s="30"/>
      <c r="Q141" s="30"/>
      <c r="R141" s="30"/>
      <c r="S141" s="30"/>
      <c r="T141" s="30"/>
      <c r="U141" s="30"/>
      <c r="V141" s="30"/>
      <c r="W141" s="30"/>
      <c r="X141" s="30"/>
    </row>
    <row r="142" spans="1:112" ht="12.75" x14ac:dyDescent="0.2">
      <c r="A142" s="359"/>
      <c r="B142" s="30"/>
      <c r="C142" s="360"/>
      <c r="D142" s="30"/>
      <c r="E142" s="30"/>
      <c r="F142" s="30"/>
      <c r="G142" s="30"/>
      <c r="H142" s="30"/>
      <c r="I142" s="30"/>
      <c r="J142" s="30"/>
      <c r="K142" s="30"/>
      <c r="L142" s="30"/>
      <c r="M142" s="30"/>
      <c r="N142" s="30"/>
      <c r="O142" s="30"/>
      <c r="P142" s="30"/>
      <c r="Q142" s="30"/>
      <c r="R142" s="30"/>
      <c r="S142" s="30"/>
      <c r="T142" s="30"/>
      <c r="U142" s="30"/>
      <c r="V142" s="30"/>
      <c r="W142" s="30"/>
      <c r="X142" s="30"/>
    </row>
    <row r="143" spans="1:112" ht="12.75" x14ac:dyDescent="0.2">
      <c r="A143" s="359"/>
      <c r="B143" s="30"/>
      <c r="C143" s="360"/>
      <c r="D143" s="30"/>
      <c r="E143" s="30"/>
      <c r="F143" s="30"/>
      <c r="G143" s="30"/>
      <c r="H143" s="30"/>
      <c r="I143" s="30"/>
      <c r="J143" s="30"/>
      <c r="K143" s="30"/>
      <c r="L143" s="30"/>
      <c r="M143" s="30"/>
      <c r="N143" s="30"/>
      <c r="O143" s="30"/>
      <c r="P143" s="30"/>
      <c r="Q143" s="30"/>
      <c r="R143" s="30"/>
      <c r="S143" s="30"/>
      <c r="T143" s="30"/>
      <c r="U143" s="30"/>
      <c r="V143" s="30"/>
      <c r="W143" s="30"/>
      <c r="X143" s="30"/>
    </row>
    <row r="144" spans="1:112" ht="12.75" x14ac:dyDescent="0.2">
      <c r="A144" s="359"/>
      <c r="B144" s="30"/>
      <c r="C144" s="360"/>
      <c r="D144" s="30"/>
      <c r="E144" s="30"/>
      <c r="F144" s="30"/>
      <c r="G144" s="30"/>
      <c r="H144" s="30"/>
      <c r="I144" s="30"/>
      <c r="J144" s="30"/>
      <c r="K144" s="30"/>
      <c r="L144" s="30"/>
      <c r="M144" s="30"/>
      <c r="N144" s="30"/>
      <c r="O144" s="30"/>
      <c r="P144" s="30"/>
      <c r="Q144" s="30"/>
      <c r="R144" s="30"/>
      <c r="S144" s="30"/>
      <c r="T144" s="30"/>
      <c r="U144" s="30"/>
      <c r="V144" s="30"/>
      <c r="W144" s="30"/>
      <c r="X144" s="30"/>
    </row>
    <row r="145" spans="1:24" ht="12.75" x14ac:dyDescent="0.2">
      <c r="A145" s="359"/>
      <c r="B145" s="30"/>
      <c r="C145" s="360"/>
      <c r="D145" s="30"/>
      <c r="E145" s="30"/>
      <c r="F145" s="30"/>
      <c r="G145" s="30"/>
      <c r="H145" s="30"/>
      <c r="I145" s="30"/>
      <c r="J145" s="30"/>
      <c r="K145" s="30"/>
      <c r="L145" s="30"/>
      <c r="M145" s="30"/>
      <c r="N145" s="30"/>
      <c r="O145" s="30"/>
      <c r="P145" s="30"/>
      <c r="Q145" s="30"/>
      <c r="R145" s="30"/>
      <c r="S145" s="30"/>
      <c r="T145" s="30"/>
      <c r="U145" s="30"/>
      <c r="V145" s="30"/>
      <c r="W145" s="30"/>
      <c r="X145" s="30"/>
    </row>
    <row r="146" spans="1:24" ht="12.75" x14ac:dyDescent="0.2">
      <c r="A146" s="359"/>
      <c r="B146" s="30"/>
      <c r="C146" s="360"/>
      <c r="D146" s="30"/>
      <c r="E146" s="30"/>
      <c r="F146" s="30"/>
      <c r="G146" s="30"/>
      <c r="H146" s="30"/>
      <c r="I146" s="30"/>
      <c r="J146" s="30"/>
      <c r="K146" s="30"/>
      <c r="L146" s="30"/>
      <c r="M146" s="30"/>
      <c r="N146" s="30"/>
      <c r="O146" s="30"/>
      <c r="P146" s="30"/>
      <c r="Q146" s="30"/>
      <c r="R146" s="30"/>
      <c r="S146" s="30"/>
      <c r="T146" s="30"/>
      <c r="U146" s="30"/>
      <c r="V146" s="30"/>
      <c r="W146" s="30"/>
      <c r="X146" s="30"/>
    </row>
    <row r="147" spans="1:24" ht="12.75" x14ac:dyDescent="0.2">
      <c r="A147" s="359"/>
      <c r="B147" s="30"/>
      <c r="C147" s="360"/>
      <c r="D147" s="30"/>
      <c r="E147" s="30"/>
      <c r="F147" s="30"/>
      <c r="G147" s="30"/>
      <c r="H147" s="30"/>
      <c r="I147" s="30"/>
      <c r="J147" s="30"/>
      <c r="K147" s="30"/>
      <c r="L147" s="30"/>
      <c r="M147" s="30"/>
      <c r="N147" s="30"/>
      <c r="O147" s="30"/>
      <c r="P147" s="30"/>
      <c r="Q147" s="30"/>
      <c r="R147" s="30"/>
      <c r="S147" s="30"/>
      <c r="T147" s="30"/>
      <c r="U147" s="30"/>
      <c r="V147" s="30"/>
      <c r="W147" s="30"/>
      <c r="X147" s="30"/>
    </row>
    <row r="148" spans="1:24" ht="12.75" x14ac:dyDescent="0.2">
      <c r="A148" s="359"/>
      <c r="B148" s="30"/>
      <c r="C148" s="360"/>
      <c r="D148" s="30"/>
      <c r="E148" s="30"/>
      <c r="F148" s="30"/>
      <c r="G148" s="30"/>
      <c r="H148" s="30"/>
      <c r="I148" s="30"/>
      <c r="J148" s="30"/>
      <c r="K148" s="30"/>
      <c r="L148" s="30"/>
      <c r="M148" s="30"/>
      <c r="N148" s="30"/>
      <c r="O148" s="30"/>
      <c r="P148" s="30"/>
      <c r="Q148" s="30"/>
      <c r="R148" s="30"/>
      <c r="S148" s="30"/>
      <c r="T148" s="30"/>
      <c r="U148" s="30"/>
      <c r="V148" s="30"/>
      <c r="W148" s="30"/>
      <c r="X148" s="30"/>
    </row>
    <row r="149" spans="1:24" ht="12.75" x14ac:dyDescent="0.2">
      <c r="A149" s="359"/>
      <c r="B149" s="30"/>
      <c r="C149" s="360"/>
      <c r="D149" s="30"/>
      <c r="E149" s="30"/>
      <c r="F149" s="30"/>
      <c r="G149" s="30"/>
      <c r="H149" s="30"/>
      <c r="I149" s="30"/>
      <c r="J149" s="30"/>
      <c r="K149" s="30"/>
      <c r="L149" s="30"/>
      <c r="M149" s="30"/>
      <c r="N149" s="30"/>
      <c r="O149" s="30"/>
      <c r="P149" s="30"/>
      <c r="Q149" s="30"/>
      <c r="R149" s="30"/>
      <c r="S149" s="30"/>
      <c r="T149" s="30"/>
      <c r="U149" s="30"/>
      <c r="V149" s="30"/>
      <c r="W149" s="30"/>
      <c r="X149" s="30"/>
    </row>
    <row r="150" spans="1:24" x14ac:dyDescent="0.2">
      <c r="A150" s="354"/>
      <c r="B150" s="371"/>
      <c r="C150" s="372"/>
      <c r="D150" s="30"/>
      <c r="E150" s="30"/>
      <c r="F150" s="30"/>
      <c r="G150" s="30"/>
      <c r="H150" s="30"/>
      <c r="I150" s="30"/>
      <c r="J150" s="30"/>
      <c r="K150" s="30"/>
      <c r="L150" s="30"/>
      <c r="M150" s="30"/>
      <c r="N150" s="30"/>
      <c r="O150" s="30"/>
      <c r="P150" s="30"/>
      <c r="Q150" s="30"/>
      <c r="R150" s="30"/>
      <c r="S150" s="30"/>
      <c r="T150" s="30"/>
      <c r="U150" s="30"/>
      <c r="V150" s="361"/>
      <c r="W150" s="30"/>
      <c r="X150" s="373"/>
    </row>
    <row r="151" spans="1:24" x14ac:dyDescent="0.2">
      <c r="A151" s="354"/>
      <c r="B151" s="371"/>
      <c r="C151" s="372"/>
      <c r="D151" s="30"/>
      <c r="E151" s="30"/>
      <c r="F151" s="30"/>
      <c r="G151" s="30"/>
      <c r="H151" s="30"/>
      <c r="I151" s="30"/>
      <c r="J151" s="30"/>
      <c r="K151" s="30"/>
      <c r="L151" s="30"/>
      <c r="M151" s="30"/>
      <c r="N151" s="30"/>
      <c r="O151" s="30"/>
      <c r="P151" s="30"/>
      <c r="Q151" s="30"/>
      <c r="R151" s="30"/>
      <c r="S151" s="30"/>
      <c r="T151" s="30"/>
      <c r="U151" s="30"/>
      <c r="V151" s="361"/>
      <c r="W151" s="30"/>
      <c r="X151" s="373"/>
    </row>
    <row r="152" spans="1:24" x14ac:dyDescent="0.2">
      <c r="A152" s="354"/>
      <c r="B152" s="371"/>
      <c r="C152" s="372"/>
      <c r="D152" s="30"/>
      <c r="E152" s="30"/>
      <c r="F152" s="30"/>
      <c r="G152" s="30"/>
      <c r="H152" s="30"/>
      <c r="I152" s="30"/>
      <c r="J152" s="30"/>
      <c r="K152" s="30"/>
      <c r="L152" s="30"/>
      <c r="M152" s="30"/>
      <c r="N152" s="30"/>
      <c r="O152" s="30"/>
      <c r="P152" s="30"/>
      <c r="Q152" s="30"/>
      <c r="R152" s="30"/>
      <c r="S152" s="30"/>
      <c r="T152" s="30"/>
      <c r="U152" s="30"/>
      <c r="V152" s="361"/>
      <c r="W152" s="30"/>
      <c r="X152" s="373"/>
    </row>
    <row r="153" spans="1:24" x14ac:dyDescent="0.2">
      <c r="A153" s="354"/>
      <c r="B153" s="371"/>
      <c r="C153" s="372"/>
      <c r="D153" s="30"/>
      <c r="E153" s="30"/>
      <c r="F153" s="30"/>
      <c r="G153" s="30"/>
      <c r="H153" s="30"/>
      <c r="I153" s="30"/>
      <c r="J153" s="30"/>
      <c r="K153" s="30"/>
      <c r="L153" s="30"/>
      <c r="M153" s="30"/>
      <c r="N153" s="30"/>
      <c r="O153" s="30"/>
      <c r="P153" s="30"/>
      <c r="Q153" s="30"/>
      <c r="R153" s="30"/>
      <c r="S153" s="30"/>
      <c r="T153" s="30"/>
      <c r="U153" s="30"/>
      <c r="V153" s="361"/>
      <c r="W153" s="30"/>
      <c r="X153" s="373"/>
    </row>
    <row r="154" spans="1:24" x14ac:dyDescent="0.2">
      <c r="A154" s="354"/>
      <c r="B154" s="371"/>
      <c r="C154" s="372"/>
      <c r="D154" s="30"/>
      <c r="E154" s="30"/>
      <c r="F154" s="30"/>
      <c r="G154" s="30"/>
      <c r="H154" s="30"/>
      <c r="I154" s="30"/>
      <c r="J154" s="30"/>
      <c r="K154" s="30"/>
      <c r="L154" s="30"/>
      <c r="M154" s="30"/>
      <c r="N154" s="30"/>
      <c r="O154" s="30"/>
      <c r="P154" s="30"/>
      <c r="Q154" s="30"/>
      <c r="R154" s="30"/>
      <c r="S154" s="30"/>
      <c r="T154" s="30"/>
      <c r="U154" s="30"/>
      <c r="V154" s="361"/>
      <c r="W154" s="30"/>
      <c r="X154" s="373"/>
    </row>
    <row r="155" spans="1:24" x14ac:dyDescent="0.2">
      <c r="A155" s="354"/>
      <c r="B155" s="371"/>
      <c r="C155" s="372"/>
      <c r="D155" s="30"/>
      <c r="E155" s="30"/>
      <c r="F155" s="30"/>
      <c r="G155" s="30"/>
      <c r="H155" s="30"/>
      <c r="I155" s="30"/>
      <c r="J155" s="30"/>
      <c r="K155" s="30"/>
      <c r="L155" s="30"/>
      <c r="M155" s="30"/>
      <c r="N155" s="30"/>
      <c r="O155" s="30"/>
      <c r="P155" s="30"/>
      <c r="Q155" s="30"/>
      <c r="R155" s="30"/>
      <c r="S155" s="30"/>
      <c r="T155" s="30"/>
      <c r="U155" s="30"/>
      <c r="V155" s="361"/>
      <c r="W155" s="30"/>
      <c r="X155" s="373"/>
    </row>
    <row r="156" spans="1:24" x14ac:dyDescent="0.2">
      <c r="A156" s="354"/>
      <c r="B156" s="371"/>
      <c r="C156" s="372"/>
      <c r="D156" s="30"/>
      <c r="E156" s="30"/>
      <c r="F156" s="30"/>
      <c r="G156" s="30"/>
      <c r="H156" s="30"/>
      <c r="I156" s="30"/>
      <c r="J156" s="30"/>
      <c r="K156" s="30"/>
      <c r="L156" s="30"/>
      <c r="M156" s="30"/>
      <c r="N156" s="30"/>
      <c r="O156" s="30"/>
      <c r="P156" s="30"/>
      <c r="Q156" s="30"/>
      <c r="R156" s="30"/>
      <c r="S156" s="30"/>
      <c r="T156" s="30"/>
      <c r="U156" s="30"/>
      <c r="V156" s="361"/>
      <c r="W156" s="30"/>
      <c r="X156" s="373"/>
    </row>
    <row r="157" spans="1:24" x14ac:dyDescent="0.2">
      <c r="A157" s="354"/>
      <c r="B157" s="371"/>
      <c r="C157" s="372"/>
      <c r="D157" s="30"/>
      <c r="E157" s="30"/>
      <c r="F157" s="30"/>
      <c r="G157" s="30"/>
      <c r="H157" s="30"/>
      <c r="I157" s="30"/>
      <c r="J157" s="30"/>
      <c r="K157" s="30"/>
      <c r="L157" s="30"/>
      <c r="M157" s="30"/>
      <c r="N157" s="30"/>
      <c r="O157" s="30"/>
      <c r="P157" s="30"/>
      <c r="Q157" s="30"/>
      <c r="R157" s="30"/>
      <c r="S157" s="30"/>
      <c r="T157" s="30"/>
      <c r="U157" s="30"/>
      <c r="V157" s="361"/>
      <c r="W157" s="30"/>
      <c r="X157" s="373"/>
    </row>
    <row r="158" spans="1:24" x14ac:dyDescent="0.2">
      <c r="A158" s="354"/>
      <c r="B158" s="371"/>
      <c r="C158" s="372"/>
      <c r="D158" s="30"/>
      <c r="E158" s="30"/>
      <c r="F158" s="30"/>
      <c r="G158" s="30"/>
      <c r="H158" s="30"/>
      <c r="I158" s="30"/>
      <c r="J158" s="30"/>
      <c r="K158" s="30"/>
      <c r="L158" s="30"/>
      <c r="M158" s="30"/>
      <c r="N158" s="30"/>
      <c r="O158" s="30"/>
      <c r="P158" s="30"/>
      <c r="Q158" s="30"/>
      <c r="R158" s="30"/>
      <c r="S158" s="30"/>
      <c r="T158" s="30"/>
      <c r="U158" s="30"/>
      <c r="V158" s="361"/>
      <c r="W158" s="30"/>
      <c r="X158" s="373"/>
    </row>
    <row r="159" spans="1:24" x14ac:dyDescent="0.2">
      <c r="A159" s="354"/>
      <c r="B159" s="371"/>
      <c r="C159" s="372"/>
      <c r="D159" s="30"/>
      <c r="E159" s="30"/>
      <c r="F159" s="30"/>
      <c r="G159" s="30"/>
      <c r="H159" s="30"/>
      <c r="I159" s="30"/>
      <c r="J159" s="30"/>
      <c r="K159" s="30"/>
      <c r="L159" s="30"/>
      <c r="M159" s="30"/>
      <c r="N159" s="30"/>
      <c r="O159" s="30"/>
      <c r="P159" s="30"/>
      <c r="Q159" s="30"/>
      <c r="R159" s="30"/>
      <c r="S159" s="30"/>
      <c r="T159" s="30"/>
      <c r="U159" s="30"/>
      <c r="V159" s="361"/>
      <c r="W159" s="30"/>
      <c r="X159" s="373"/>
    </row>
    <row r="160" spans="1:24" x14ac:dyDescent="0.2">
      <c r="A160" s="354"/>
      <c r="B160" s="371"/>
      <c r="C160" s="372"/>
      <c r="D160" s="30"/>
      <c r="E160" s="30"/>
      <c r="F160" s="30"/>
      <c r="G160" s="30"/>
      <c r="H160" s="30"/>
      <c r="I160" s="30"/>
      <c r="J160" s="30"/>
      <c r="K160" s="30"/>
      <c r="L160" s="30"/>
      <c r="M160" s="30"/>
      <c r="N160" s="30"/>
      <c r="O160" s="30"/>
      <c r="P160" s="30"/>
      <c r="Q160" s="30"/>
      <c r="R160" s="30"/>
      <c r="S160" s="30"/>
      <c r="T160" s="30"/>
      <c r="U160" s="30"/>
      <c r="V160" s="361"/>
      <c r="W160" s="30"/>
      <c r="X160" s="373"/>
    </row>
    <row r="161" spans="1:24" x14ac:dyDescent="0.2">
      <c r="A161" s="354"/>
      <c r="B161" s="371"/>
      <c r="C161" s="372"/>
      <c r="D161" s="30"/>
      <c r="E161" s="30"/>
      <c r="F161" s="30"/>
      <c r="G161" s="30"/>
      <c r="H161" s="30"/>
      <c r="I161" s="30"/>
      <c r="J161" s="30"/>
      <c r="K161" s="30"/>
      <c r="L161" s="30"/>
      <c r="M161" s="30"/>
      <c r="N161" s="30"/>
      <c r="O161" s="30"/>
      <c r="P161" s="30"/>
      <c r="Q161" s="30"/>
      <c r="R161" s="30"/>
      <c r="S161" s="30"/>
      <c r="T161" s="30"/>
      <c r="U161" s="30"/>
      <c r="V161" s="361"/>
      <c r="W161" s="30"/>
      <c r="X161" s="373"/>
    </row>
    <row r="162" spans="1:24" x14ac:dyDescent="0.2">
      <c r="A162" s="354"/>
      <c r="B162" s="371"/>
      <c r="C162" s="372"/>
      <c r="D162" s="30"/>
      <c r="E162" s="30"/>
      <c r="F162" s="30"/>
      <c r="G162" s="30"/>
      <c r="H162" s="30"/>
      <c r="I162" s="30"/>
      <c r="J162" s="30"/>
      <c r="K162" s="30"/>
      <c r="L162" s="30"/>
      <c r="M162" s="30"/>
      <c r="N162" s="30"/>
      <c r="O162" s="30"/>
      <c r="P162" s="30"/>
      <c r="Q162" s="30"/>
      <c r="R162" s="30"/>
      <c r="S162" s="30"/>
      <c r="T162" s="30"/>
      <c r="U162" s="30"/>
      <c r="V162" s="361"/>
      <c r="W162" s="30"/>
      <c r="X162" s="373"/>
    </row>
    <row r="163" spans="1:24" x14ac:dyDescent="0.2">
      <c r="A163" s="354"/>
      <c r="B163" s="371"/>
      <c r="C163" s="372"/>
      <c r="D163" s="30"/>
      <c r="E163" s="30"/>
      <c r="F163" s="30"/>
      <c r="G163" s="30"/>
      <c r="H163" s="30"/>
      <c r="I163" s="30"/>
      <c r="J163" s="30"/>
      <c r="K163" s="30"/>
      <c r="L163" s="30"/>
      <c r="M163" s="30"/>
      <c r="N163" s="30"/>
      <c r="O163" s="30"/>
      <c r="P163" s="30"/>
      <c r="Q163" s="30"/>
      <c r="R163" s="30"/>
      <c r="S163" s="30"/>
      <c r="T163" s="30"/>
      <c r="U163" s="30"/>
      <c r="V163" s="361"/>
      <c r="W163" s="30"/>
      <c r="X163" s="373"/>
    </row>
    <row r="164" spans="1:24" x14ac:dyDescent="0.2">
      <c r="A164" s="354"/>
      <c r="B164" s="371"/>
      <c r="C164" s="372"/>
      <c r="D164" s="30"/>
      <c r="E164" s="30"/>
      <c r="F164" s="30"/>
      <c r="G164" s="30"/>
      <c r="H164" s="30"/>
      <c r="I164" s="30"/>
      <c r="J164" s="30"/>
      <c r="K164" s="30"/>
      <c r="L164" s="30"/>
      <c r="M164" s="30"/>
      <c r="N164" s="30"/>
      <c r="O164" s="30"/>
      <c r="P164" s="30"/>
      <c r="Q164" s="30"/>
      <c r="R164" s="30"/>
      <c r="S164" s="30"/>
      <c r="T164" s="30"/>
      <c r="U164" s="30"/>
      <c r="V164" s="361"/>
      <c r="W164" s="30"/>
      <c r="X164" s="373"/>
    </row>
    <row r="165" spans="1:24" x14ac:dyDescent="0.2">
      <c r="A165" s="354"/>
      <c r="B165" s="371"/>
      <c r="C165" s="372"/>
      <c r="D165" s="30"/>
      <c r="E165" s="30"/>
      <c r="F165" s="30"/>
      <c r="G165" s="30"/>
      <c r="H165" s="30"/>
      <c r="I165" s="30"/>
      <c r="J165" s="30"/>
      <c r="K165" s="30"/>
      <c r="L165" s="30"/>
      <c r="M165" s="30"/>
      <c r="N165" s="30"/>
      <c r="O165" s="30"/>
      <c r="P165" s="30"/>
      <c r="Q165" s="30"/>
      <c r="R165" s="30"/>
      <c r="S165" s="30"/>
      <c r="T165" s="30"/>
      <c r="U165" s="30"/>
      <c r="V165" s="361"/>
      <c r="W165" s="30"/>
      <c r="X165" s="373"/>
    </row>
    <row r="166" spans="1:24" x14ac:dyDescent="0.2">
      <c r="A166" s="354"/>
      <c r="B166" s="371"/>
      <c r="C166" s="372"/>
      <c r="D166" s="30"/>
      <c r="E166" s="30"/>
      <c r="F166" s="30"/>
      <c r="G166" s="30"/>
      <c r="H166" s="30"/>
      <c r="I166" s="30"/>
      <c r="J166" s="30"/>
      <c r="K166" s="30"/>
      <c r="L166" s="30"/>
      <c r="M166" s="30"/>
      <c r="N166" s="30"/>
      <c r="O166" s="30"/>
      <c r="P166" s="30"/>
      <c r="Q166" s="30"/>
      <c r="R166" s="30"/>
      <c r="S166" s="30"/>
      <c r="T166" s="30"/>
      <c r="U166" s="30"/>
      <c r="V166" s="361"/>
      <c r="W166" s="30"/>
      <c r="X166" s="373"/>
    </row>
    <row r="167" spans="1:24" x14ac:dyDescent="0.2">
      <c r="A167" s="354"/>
      <c r="B167" s="371"/>
      <c r="C167" s="372"/>
      <c r="D167" s="30"/>
      <c r="E167" s="30"/>
      <c r="F167" s="30"/>
      <c r="G167" s="30"/>
      <c r="H167" s="30"/>
      <c r="I167" s="30"/>
      <c r="J167" s="30"/>
      <c r="K167" s="30"/>
      <c r="L167" s="30"/>
      <c r="M167" s="30"/>
      <c r="N167" s="30"/>
      <c r="O167" s="30"/>
      <c r="P167" s="30"/>
      <c r="Q167" s="30"/>
      <c r="R167" s="30"/>
      <c r="S167" s="30"/>
      <c r="T167" s="30"/>
      <c r="U167" s="30"/>
      <c r="V167" s="361"/>
      <c r="W167" s="30"/>
      <c r="X167" s="373"/>
    </row>
    <row r="168" spans="1:24" x14ac:dyDescent="0.2">
      <c r="A168" s="354"/>
      <c r="B168" s="371"/>
      <c r="C168" s="372"/>
      <c r="D168" s="30"/>
      <c r="E168" s="30"/>
      <c r="F168" s="30"/>
      <c r="G168" s="30"/>
      <c r="H168" s="30"/>
      <c r="I168" s="30"/>
      <c r="J168" s="30"/>
      <c r="K168" s="30"/>
      <c r="L168" s="30"/>
      <c r="M168" s="30"/>
      <c r="N168" s="30"/>
      <c r="O168" s="30"/>
      <c r="P168" s="30"/>
      <c r="Q168" s="30"/>
      <c r="R168" s="30"/>
      <c r="S168" s="30"/>
      <c r="T168" s="30"/>
      <c r="U168" s="30"/>
      <c r="V168" s="361"/>
      <c r="W168" s="30"/>
      <c r="X168" s="373"/>
    </row>
    <row r="169" spans="1:24" x14ac:dyDescent="0.2">
      <c r="A169" s="354"/>
      <c r="B169" s="371"/>
      <c r="C169" s="372"/>
      <c r="D169" s="30"/>
      <c r="E169" s="30"/>
      <c r="F169" s="30"/>
      <c r="G169" s="30"/>
      <c r="H169" s="30"/>
      <c r="I169" s="30"/>
      <c r="J169" s="30"/>
      <c r="K169" s="30"/>
      <c r="L169" s="30"/>
      <c r="M169" s="30"/>
      <c r="N169" s="30"/>
      <c r="O169" s="30"/>
      <c r="P169" s="30"/>
      <c r="Q169" s="30"/>
      <c r="R169" s="30"/>
      <c r="S169" s="30"/>
      <c r="T169" s="30"/>
      <c r="U169" s="30"/>
      <c r="V169" s="361"/>
      <c r="W169" s="30"/>
      <c r="X169" s="373"/>
    </row>
    <row r="170" spans="1:24" x14ac:dyDescent="0.2">
      <c r="A170" s="354"/>
      <c r="B170" s="371"/>
      <c r="C170" s="372"/>
      <c r="D170" s="30"/>
      <c r="E170" s="30"/>
      <c r="F170" s="30"/>
      <c r="G170" s="30"/>
      <c r="H170" s="30"/>
      <c r="I170" s="30"/>
      <c r="J170" s="30"/>
      <c r="K170" s="30"/>
      <c r="L170" s="30"/>
      <c r="M170" s="30"/>
      <c r="N170" s="30"/>
      <c r="O170" s="30"/>
      <c r="P170" s="30"/>
      <c r="Q170" s="30"/>
      <c r="R170" s="30"/>
      <c r="S170" s="30"/>
      <c r="T170" s="30"/>
      <c r="U170" s="30"/>
      <c r="V170" s="361"/>
      <c r="W170" s="30"/>
      <c r="X170" s="373"/>
    </row>
    <row r="171" spans="1:24" x14ac:dyDescent="0.2">
      <c r="A171" s="354"/>
      <c r="B171" s="371"/>
      <c r="C171" s="372"/>
      <c r="D171" s="30"/>
      <c r="E171" s="30"/>
      <c r="F171" s="30"/>
      <c r="G171" s="30"/>
      <c r="H171" s="30"/>
      <c r="I171" s="30"/>
      <c r="J171" s="30"/>
      <c r="K171" s="30"/>
      <c r="L171" s="30"/>
      <c r="M171" s="30"/>
      <c r="N171" s="30"/>
      <c r="O171" s="30"/>
      <c r="P171" s="30"/>
      <c r="Q171" s="30"/>
      <c r="R171" s="30"/>
      <c r="S171" s="30"/>
      <c r="T171" s="30"/>
      <c r="U171" s="30"/>
      <c r="V171" s="361"/>
      <c r="W171" s="30"/>
      <c r="X171" s="373"/>
    </row>
    <row r="172" spans="1:24" x14ac:dyDescent="0.2">
      <c r="A172" s="354"/>
      <c r="B172" s="371"/>
      <c r="C172" s="372"/>
      <c r="D172" s="30"/>
      <c r="E172" s="30"/>
      <c r="F172" s="30"/>
      <c r="G172" s="30"/>
      <c r="H172" s="30"/>
      <c r="I172" s="30"/>
      <c r="J172" s="30"/>
      <c r="K172" s="30"/>
      <c r="L172" s="30"/>
      <c r="M172" s="30"/>
      <c r="N172" s="30"/>
      <c r="O172" s="30"/>
      <c r="P172" s="30"/>
      <c r="Q172" s="30"/>
      <c r="R172" s="30"/>
      <c r="S172" s="30"/>
      <c r="T172" s="30"/>
      <c r="U172" s="30"/>
      <c r="V172" s="361"/>
      <c r="W172" s="30"/>
      <c r="X172" s="373"/>
    </row>
    <row r="173" spans="1:24" x14ac:dyDescent="0.2">
      <c r="A173" s="354"/>
      <c r="B173" s="371"/>
      <c r="C173" s="372"/>
      <c r="D173" s="30"/>
      <c r="E173" s="30"/>
      <c r="F173" s="30"/>
      <c r="G173" s="30"/>
      <c r="H173" s="30"/>
      <c r="I173" s="30"/>
      <c r="J173" s="30"/>
      <c r="K173" s="30"/>
      <c r="L173" s="30"/>
      <c r="M173" s="30"/>
      <c r="N173" s="30"/>
      <c r="O173" s="30"/>
      <c r="P173" s="30"/>
      <c r="Q173" s="30"/>
      <c r="R173" s="30"/>
      <c r="S173" s="30"/>
      <c r="T173" s="30"/>
      <c r="U173" s="30"/>
      <c r="V173" s="361"/>
      <c r="W173" s="30"/>
      <c r="X173" s="373"/>
    </row>
    <row r="174" spans="1:24" x14ac:dyDescent="0.2">
      <c r="A174" s="354"/>
      <c r="B174" s="371"/>
      <c r="C174" s="372"/>
      <c r="D174" s="30"/>
      <c r="E174" s="30"/>
      <c r="F174" s="30"/>
      <c r="G174" s="30"/>
      <c r="H174" s="30"/>
      <c r="I174" s="30"/>
      <c r="J174" s="30"/>
      <c r="K174" s="30"/>
      <c r="L174" s="30"/>
      <c r="M174" s="30"/>
      <c r="N174" s="30"/>
      <c r="O174" s="30"/>
      <c r="P174" s="30"/>
      <c r="Q174" s="30"/>
      <c r="R174" s="30"/>
      <c r="S174" s="30"/>
      <c r="T174" s="30"/>
      <c r="U174" s="30"/>
      <c r="V174" s="361"/>
      <c r="W174" s="30"/>
      <c r="X174" s="373"/>
    </row>
    <row r="175" spans="1:24" x14ac:dyDescent="0.2">
      <c r="A175" s="354"/>
      <c r="B175" s="371"/>
      <c r="C175" s="372"/>
      <c r="D175" s="30"/>
      <c r="E175" s="30"/>
      <c r="F175" s="30"/>
      <c r="G175" s="30"/>
      <c r="H175" s="30"/>
      <c r="I175" s="30"/>
      <c r="J175" s="30"/>
      <c r="K175" s="30"/>
      <c r="L175" s="30"/>
      <c r="M175" s="30"/>
      <c r="N175" s="30"/>
      <c r="O175" s="30"/>
      <c r="P175" s="30"/>
      <c r="Q175" s="30"/>
      <c r="R175" s="30"/>
      <c r="S175" s="30"/>
      <c r="T175" s="30"/>
      <c r="U175" s="30"/>
      <c r="V175" s="361"/>
      <c r="W175" s="30"/>
      <c r="X175" s="373"/>
    </row>
    <row r="176" spans="1:24" x14ac:dyDescent="0.2">
      <c r="A176" s="354"/>
      <c r="B176" s="371"/>
      <c r="C176" s="372"/>
      <c r="D176" s="30"/>
      <c r="E176" s="30"/>
      <c r="F176" s="30"/>
      <c r="G176" s="30"/>
      <c r="H176" s="30"/>
      <c r="I176" s="30"/>
      <c r="J176" s="30"/>
      <c r="K176" s="30"/>
      <c r="L176" s="30"/>
      <c r="M176" s="30"/>
      <c r="N176" s="30"/>
      <c r="O176" s="30"/>
      <c r="P176" s="30"/>
      <c r="Q176" s="30"/>
      <c r="R176" s="30"/>
      <c r="S176" s="30"/>
      <c r="T176" s="30"/>
      <c r="U176" s="30"/>
      <c r="V176" s="361"/>
      <c r="W176" s="30"/>
      <c r="X176" s="373"/>
    </row>
    <row r="177" spans="1:24" x14ac:dyDescent="0.2">
      <c r="A177" s="354"/>
      <c r="B177" s="371"/>
      <c r="C177" s="372"/>
      <c r="D177" s="30"/>
      <c r="E177" s="30"/>
      <c r="F177" s="30"/>
      <c r="G177" s="30"/>
      <c r="H177" s="30"/>
      <c r="I177" s="30"/>
      <c r="J177" s="30"/>
      <c r="K177" s="30"/>
      <c r="L177" s="30"/>
      <c r="M177" s="30"/>
      <c r="N177" s="30"/>
      <c r="O177" s="30"/>
      <c r="P177" s="30"/>
      <c r="Q177" s="30"/>
      <c r="R177" s="30"/>
      <c r="S177" s="30"/>
      <c r="T177" s="30"/>
      <c r="U177" s="30"/>
      <c r="V177" s="361"/>
      <c r="W177" s="30"/>
      <c r="X177" s="373"/>
    </row>
    <row r="178" spans="1:24" x14ac:dyDescent="0.2">
      <c r="A178" s="354"/>
      <c r="B178" s="371"/>
      <c r="C178" s="372"/>
      <c r="D178" s="30"/>
      <c r="E178" s="30"/>
      <c r="F178" s="30"/>
      <c r="G178" s="30"/>
      <c r="H178" s="30"/>
      <c r="I178" s="30"/>
      <c r="J178" s="30"/>
      <c r="K178" s="30"/>
      <c r="L178" s="30"/>
      <c r="M178" s="30"/>
      <c r="N178" s="30"/>
      <c r="O178" s="30"/>
      <c r="P178" s="30"/>
      <c r="Q178" s="30"/>
      <c r="R178" s="30"/>
      <c r="S178" s="30"/>
      <c r="T178" s="30"/>
      <c r="U178" s="30"/>
      <c r="V178" s="361"/>
      <c r="W178" s="30"/>
      <c r="X178" s="373"/>
    </row>
    <row r="179" spans="1:24" x14ac:dyDescent="0.2">
      <c r="A179" s="354"/>
      <c r="B179" s="371"/>
      <c r="C179" s="372"/>
      <c r="D179" s="30"/>
      <c r="E179" s="30"/>
      <c r="F179" s="30"/>
      <c r="G179" s="30"/>
      <c r="H179" s="30"/>
      <c r="I179" s="30"/>
      <c r="J179" s="30"/>
      <c r="K179" s="30"/>
      <c r="L179" s="30"/>
      <c r="M179" s="30"/>
      <c r="N179" s="30"/>
      <c r="O179" s="30"/>
      <c r="P179" s="30"/>
      <c r="Q179" s="30"/>
      <c r="R179" s="30"/>
      <c r="S179" s="30"/>
      <c r="T179" s="30"/>
      <c r="U179" s="30"/>
      <c r="V179" s="361"/>
      <c r="W179" s="30"/>
      <c r="X179" s="373"/>
    </row>
    <row r="180" spans="1:24" x14ac:dyDescent="0.2">
      <c r="A180" s="354"/>
      <c r="B180" s="371"/>
      <c r="C180" s="372"/>
      <c r="D180" s="30"/>
      <c r="E180" s="30"/>
      <c r="F180" s="30"/>
      <c r="G180" s="30"/>
      <c r="H180" s="30"/>
      <c r="I180" s="30"/>
      <c r="J180" s="30"/>
      <c r="K180" s="30"/>
      <c r="L180" s="30"/>
      <c r="M180" s="30"/>
      <c r="N180" s="30"/>
      <c r="O180" s="30"/>
      <c r="P180" s="30"/>
      <c r="Q180" s="30"/>
      <c r="R180" s="30"/>
      <c r="S180" s="30"/>
      <c r="T180" s="30"/>
      <c r="U180" s="30"/>
      <c r="V180" s="361"/>
      <c r="W180" s="30"/>
      <c r="X180" s="373"/>
    </row>
    <row r="181" spans="1:24" x14ac:dyDescent="0.2">
      <c r="A181" s="354"/>
      <c r="B181" s="371"/>
      <c r="C181" s="372"/>
      <c r="D181" s="30"/>
      <c r="E181" s="30"/>
      <c r="F181" s="30"/>
      <c r="G181" s="30"/>
      <c r="H181" s="30"/>
      <c r="I181" s="30"/>
      <c r="J181" s="30"/>
      <c r="K181" s="30"/>
      <c r="L181" s="30"/>
      <c r="M181" s="30"/>
      <c r="N181" s="30"/>
      <c r="O181" s="30"/>
      <c r="P181" s="30"/>
      <c r="Q181" s="30"/>
      <c r="R181" s="30"/>
      <c r="S181" s="30"/>
      <c r="T181" s="30"/>
      <c r="U181" s="30"/>
      <c r="V181" s="361"/>
      <c r="W181" s="30"/>
      <c r="X181" s="373"/>
    </row>
    <row r="182" spans="1:24" x14ac:dyDescent="0.2">
      <c r="A182" s="354"/>
      <c r="B182" s="371"/>
      <c r="C182" s="372"/>
      <c r="D182" s="30"/>
      <c r="E182" s="30"/>
      <c r="F182" s="30"/>
      <c r="G182" s="30"/>
      <c r="H182" s="30"/>
      <c r="I182" s="30"/>
      <c r="J182" s="30"/>
      <c r="K182" s="30"/>
      <c r="L182" s="30"/>
      <c r="M182" s="30"/>
      <c r="N182" s="30"/>
      <c r="O182" s="30"/>
      <c r="P182" s="30"/>
      <c r="Q182" s="30"/>
      <c r="R182" s="30"/>
      <c r="S182" s="30"/>
      <c r="T182" s="30"/>
      <c r="U182" s="30"/>
      <c r="V182" s="361"/>
      <c r="W182" s="30"/>
      <c r="X182" s="373"/>
    </row>
    <row r="183" spans="1:24" x14ac:dyDescent="0.2">
      <c r="A183" s="354"/>
      <c r="B183" s="371"/>
      <c r="C183" s="372"/>
      <c r="D183" s="30"/>
      <c r="E183" s="30"/>
      <c r="F183" s="30"/>
      <c r="G183" s="30"/>
      <c r="H183" s="30"/>
      <c r="I183" s="30"/>
      <c r="J183" s="30"/>
      <c r="K183" s="30"/>
      <c r="L183" s="30"/>
      <c r="M183" s="30"/>
      <c r="N183" s="30"/>
      <c r="O183" s="30"/>
      <c r="P183" s="30"/>
      <c r="Q183" s="30"/>
      <c r="R183" s="30"/>
      <c r="S183" s="30"/>
      <c r="T183" s="30"/>
      <c r="U183" s="30"/>
      <c r="V183" s="361"/>
      <c r="W183" s="30"/>
      <c r="X183" s="373"/>
    </row>
    <row r="184" spans="1:24" x14ac:dyDescent="0.2">
      <c r="A184" s="354"/>
      <c r="B184" s="371"/>
      <c r="C184" s="372"/>
      <c r="D184" s="30"/>
      <c r="E184" s="30"/>
      <c r="F184" s="30"/>
      <c r="G184" s="30"/>
      <c r="H184" s="30"/>
      <c r="I184" s="30"/>
      <c r="J184" s="30"/>
      <c r="K184" s="30"/>
      <c r="L184" s="30"/>
      <c r="M184" s="30"/>
      <c r="N184" s="30"/>
      <c r="O184" s="30"/>
      <c r="P184" s="30"/>
      <c r="Q184" s="30"/>
      <c r="R184" s="30"/>
      <c r="S184" s="30"/>
      <c r="T184" s="30"/>
      <c r="U184" s="30"/>
      <c r="V184" s="361"/>
      <c r="W184" s="30"/>
      <c r="X184" s="373"/>
    </row>
    <row r="185" spans="1:24" x14ac:dyDescent="0.2">
      <c r="A185" s="354"/>
      <c r="B185" s="371"/>
      <c r="C185" s="372"/>
      <c r="D185" s="30"/>
      <c r="E185" s="30"/>
      <c r="F185" s="30"/>
      <c r="G185" s="30"/>
      <c r="H185" s="30"/>
      <c r="I185" s="30"/>
      <c r="J185" s="30"/>
      <c r="K185" s="30"/>
      <c r="L185" s="30"/>
      <c r="M185" s="30"/>
      <c r="N185" s="30"/>
      <c r="O185" s="30"/>
      <c r="P185" s="30"/>
      <c r="Q185" s="30"/>
      <c r="R185" s="30"/>
      <c r="S185" s="30"/>
      <c r="T185" s="30"/>
      <c r="U185" s="30"/>
      <c r="V185" s="361"/>
      <c r="W185" s="30"/>
      <c r="X185" s="373"/>
    </row>
    <row r="186" spans="1:24" x14ac:dyDescent="0.2">
      <c r="A186" s="354"/>
      <c r="B186" s="371"/>
      <c r="C186" s="372"/>
      <c r="D186" s="30"/>
      <c r="E186" s="30"/>
      <c r="F186" s="30"/>
      <c r="G186" s="30"/>
      <c r="H186" s="30"/>
      <c r="I186" s="30"/>
      <c r="J186" s="30"/>
      <c r="K186" s="30"/>
      <c r="L186" s="30"/>
      <c r="M186" s="30"/>
      <c r="N186" s="30"/>
      <c r="O186" s="30"/>
      <c r="P186" s="30"/>
      <c r="Q186" s="30"/>
      <c r="R186" s="30"/>
      <c r="S186" s="30"/>
      <c r="T186" s="30"/>
      <c r="U186" s="30"/>
      <c r="V186" s="361"/>
      <c r="W186" s="30"/>
      <c r="X186" s="373"/>
    </row>
    <row r="187" spans="1:24" x14ac:dyDescent="0.2">
      <c r="A187" s="354"/>
      <c r="B187" s="371"/>
      <c r="C187" s="372"/>
      <c r="D187" s="30"/>
      <c r="E187" s="30"/>
      <c r="F187" s="30"/>
      <c r="G187" s="30"/>
      <c r="H187" s="30"/>
      <c r="I187" s="30"/>
      <c r="J187" s="30"/>
      <c r="K187" s="30"/>
      <c r="L187" s="30"/>
      <c r="M187" s="30"/>
      <c r="N187" s="30"/>
      <c r="O187" s="30"/>
      <c r="P187" s="30"/>
      <c r="Q187" s="30"/>
      <c r="R187" s="30"/>
      <c r="S187" s="30"/>
      <c r="T187" s="30"/>
      <c r="U187" s="30"/>
      <c r="V187" s="361"/>
      <c r="W187" s="30"/>
      <c r="X187" s="373"/>
    </row>
    <row r="188" spans="1:24" x14ac:dyDescent="0.2">
      <c r="A188" s="354"/>
      <c r="B188" s="371"/>
      <c r="C188" s="372"/>
      <c r="D188" s="30"/>
      <c r="E188" s="30"/>
      <c r="F188" s="30"/>
      <c r="G188" s="30"/>
      <c r="H188" s="30"/>
      <c r="I188" s="30"/>
      <c r="J188" s="30"/>
      <c r="K188" s="30"/>
      <c r="L188" s="30"/>
      <c r="M188" s="30"/>
      <c r="N188" s="30"/>
      <c r="O188" s="30"/>
      <c r="P188" s="30"/>
      <c r="Q188" s="30"/>
      <c r="R188" s="30"/>
      <c r="S188" s="30"/>
      <c r="T188" s="30"/>
      <c r="U188" s="30"/>
      <c r="V188" s="361"/>
      <c r="W188" s="30"/>
      <c r="X188" s="373"/>
    </row>
    <row r="189" spans="1:24" x14ac:dyDescent="0.2">
      <c r="A189" s="354"/>
      <c r="B189" s="371"/>
      <c r="C189" s="372"/>
      <c r="D189" s="30"/>
      <c r="E189" s="30"/>
      <c r="F189" s="30"/>
      <c r="G189" s="30"/>
      <c r="H189" s="30"/>
      <c r="I189" s="30"/>
      <c r="J189" s="30"/>
      <c r="K189" s="30"/>
      <c r="L189" s="30"/>
      <c r="M189" s="30"/>
      <c r="N189" s="30"/>
      <c r="O189" s="30"/>
      <c r="P189" s="30"/>
      <c r="Q189" s="30"/>
      <c r="R189" s="30"/>
      <c r="S189" s="30"/>
      <c r="T189" s="30"/>
      <c r="U189" s="30"/>
      <c r="V189" s="361"/>
      <c r="W189" s="30"/>
      <c r="X189" s="373"/>
    </row>
    <row r="190" spans="1:24" x14ac:dyDescent="0.2">
      <c r="A190" s="354"/>
      <c r="B190" s="371"/>
      <c r="C190" s="372"/>
      <c r="D190" s="30"/>
      <c r="E190" s="30"/>
      <c r="F190" s="30"/>
      <c r="G190" s="30"/>
      <c r="H190" s="30"/>
      <c r="I190" s="30"/>
      <c r="J190" s="30"/>
      <c r="K190" s="30"/>
      <c r="L190" s="30"/>
      <c r="M190" s="30"/>
      <c r="N190" s="30"/>
      <c r="O190" s="30"/>
      <c r="P190" s="30"/>
      <c r="Q190" s="30"/>
      <c r="R190" s="30"/>
      <c r="S190" s="30"/>
      <c r="T190" s="30"/>
      <c r="U190" s="30"/>
      <c r="V190" s="361"/>
      <c r="W190" s="30"/>
      <c r="X190" s="373"/>
    </row>
    <row r="191" spans="1:24" x14ac:dyDescent="0.2">
      <c r="A191" s="354"/>
      <c r="B191" s="371"/>
      <c r="C191" s="372"/>
      <c r="D191" s="30"/>
      <c r="E191" s="30"/>
      <c r="F191" s="30"/>
      <c r="G191" s="30"/>
      <c r="H191" s="30"/>
      <c r="I191" s="30"/>
      <c r="J191" s="30"/>
      <c r="K191" s="30"/>
      <c r="L191" s="30"/>
      <c r="M191" s="30"/>
      <c r="N191" s="30"/>
      <c r="O191" s="30"/>
      <c r="P191" s="30"/>
      <c r="Q191" s="30"/>
      <c r="R191" s="30"/>
      <c r="S191" s="30"/>
      <c r="T191" s="30"/>
      <c r="U191" s="30"/>
      <c r="V191" s="361"/>
      <c r="W191" s="30"/>
      <c r="X191" s="373"/>
    </row>
    <row r="192" spans="1:24" x14ac:dyDescent="0.2">
      <c r="A192" s="354"/>
      <c r="B192" s="371"/>
      <c r="C192" s="372"/>
      <c r="D192" s="30"/>
      <c r="E192" s="30"/>
      <c r="F192" s="30"/>
      <c r="G192" s="30"/>
      <c r="H192" s="30"/>
      <c r="I192" s="30"/>
      <c r="J192" s="30"/>
      <c r="K192" s="30"/>
      <c r="L192" s="30"/>
      <c r="M192" s="30"/>
      <c r="N192" s="30"/>
      <c r="O192" s="30"/>
      <c r="P192" s="30"/>
      <c r="Q192" s="30"/>
      <c r="R192" s="30"/>
      <c r="S192" s="30"/>
      <c r="T192" s="30"/>
      <c r="U192" s="30"/>
      <c r="V192" s="361"/>
      <c r="W192" s="30"/>
      <c r="X192" s="373"/>
    </row>
    <row r="193" spans="1:24" x14ac:dyDescent="0.2">
      <c r="A193" s="354"/>
      <c r="B193" s="371"/>
      <c r="C193" s="372"/>
      <c r="D193" s="30"/>
      <c r="E193" s="30"/>
      <c r="F193" s="30"/>
      <c r="G193" s="30"/>
      <c r="H193" s="30"/>
      <c r="I193" s="30"/>
      <c r="J193" s="30"/>
      <c r="K193" s="30"/>
      <c r="L193" s="30"/>
      <c r="M193" s="30"/>
      <c r="N193" s="30"/>
      <c r="O193" s="30"/>
      <c r="P193" s="30"/>
      <c r="Q193" s="30"/>
      <c r="R193" s="30"/>
      <c r="S193" s="30"/>
      <c r="T193" s="30"/>
      <c r="U193" s="30"/>
      <c r="V193" s="361"/>
      <c r="W193" s="30"/>
      <c r="X193" s="373"/>
    </row>
    <row r="194" spans="1:24" x14ac:dyDescent="0.2">
      <c r="A194" s="354"/>
      <c r="B194" s="371"/>
      <c r="C194" s="372"/>
      <c r="D194" s="30"/>
      <c r="E194" s="30"/>
      <c r="F194" s="30"/>
      <c r="G194" s="30"/>
      <c r="H194" s="30"/>
      <c r="I194" s="30"/>
      <c r="J194" s="30"/>
      <c r="K194" s="30"/>
      <c r="L194" s="30"/>
      <c r="M194" s="30"/>
      <c r="N194" s="30"/>
      <c r="O194" s="30"/>
      <c r="P194" s="30"/>
      <c r="Q194" s="30"/>
      <c r="R194" s="30"/>
      <c r="S194" s="30"/>
      <c r="T194" s="30"/>
      <c r="U194" s="30"/>
      <c r="V194" s="361"/>
      <c r="W194" s="30"/>
      <c r="X194" s="373"/>
    </row>
    <row r="195" spans="1:24" x14ac:dyDescent="0.2">
      <c r="A195" s="354"/>
      <c r="B195" s="371"/>
      <c r="C195" s="372"/>
      <c r="D195" s="30"/>
      <c r="E195" s="30"/>
      <c r="F195" s="30"/>
      <c r="G195" s="30"/>
      <c r="H195" s="30"/>
      <c r="I195" s="30"/>
      <c r="J195" s="30"/>
      <c r="K195" s="30"/>
      <c r="L195" s="30"/>
      <c r="M195" s="30"/>
      <c r="N195" s="30"/>
      <c r="O195" s="30"/>
      <c r="P195" s="30"/>
      <c r="Q195" s="30"/>
      <c r="R195" s="30"/>
      <c r="S195" s="30"/>
      <c r="T195" s="30"/>
      <c r="U195" s="30"/>
      <c r="V195" s="361"/>
      <c r="W195" s="30"/>
      <c r="X195" s="373"/>
    </row>
    <row r="196" spans="1:24" x14ac:dyDescent="0.2">
      <c r="A196" s="354"/>
      <c r="B196" s="371"/>
      <c r="C196" s="372"/>
      <c r="D196" s="30"/>
      <c r="E196" s="30"/>
      <c r="F196" s="30"/>
      <c r="G196" s="30"/>
      <c r="H196" s="30"/>
      <c r="I196" s="30"/>
      <c r="J196" s="30"/>
      <c r="K196" s="30"/>
      <c r="L196" s="30"/>
      <c r="M196" s="30"/>
      <c r="N196" s="30"/>
      <c r="O196" s="30"/>
      <c r="P196" s="30"/>
      <c r="Q196" s="30"/>
      <c r="R196" s="30"/>
      <c r="S196" s="30"/>
      <c r="T196" s="30"/>
      <c r="U196" s="30"/>
      <c r="V196" s="361"/>
      <c r="W196" s="30"/>
      <c r="X196" s="373"/>
    </row>
    <row r="197" spans="1:24" x14ac:dyDescent="0.2">
      <c r="A197" s="354"/>
      <c r="B197" s="371"/>
      <c r="C197" s="372"/>
      <c r="D197" s="30"/>
      <c r="E197" s="30"/>
      <c r="F197" s="30"/>
      <c r="G197" s="30"/>
      <c r="H197" s="30"/>
      <c r="I197" s="30"/>
      <c r="J197" s="30"/>
      <c r="K197" s="30"/>
      <c r="L197" s="30"/>
      <c r="M197" s="30"/>
      <c r="N197" s="30"/>
      <c r="O197" s="30"/>
      <c r="P197" s="30"/>
      <c r="Q197" s="30"/>
      <c r="R197" s="30"/>
      <c r="S197" s="30"/>
      <c r="T197" s="30"/>
      <c r="U197" s="30"/>
      <c r="V197" s="361"/>
      <c r="W197" s="30"/>
      <c r="X197" s="373"/>
    </row>
    <row r="198" spans="1:24" x14ac:dyDescent="0.2">
      <c r="A198" s="354"/>
      <c r="B198" s="371"/>
      <c r="C198" s="372"/>
      <c r="D198" s="30"/>
      <c r="E198" s="30"/>
      <c r="F198" s="30"/>
      <c r="G198" s="30"/>
      <c r="H198" s="30"/>
      <c r="I198" s="30"/>
      <c r="J198" s="30"/>
      <c r="K198" s="30"/>
      <c r="L198" s="30"/>
      <c r="M198" s="30"/>
      <c r="N198" s="30"/>
      <c r="O198" s="30"/>
      <c r="P198" s="30"/>
      <c r="Q198" s="30"/>
      <c r="R198" s="30"/>
      <c r="S198" s="30"/>
      <c r="T198" s="30"/>
      <c r="U198" s="30"/>
      <c r="V198" s="361"/>
      <c r="W198" s="30"/>
      <c r="X198" s="373"/>
    </row>
    <row r="199" spans="1:24" x14ac:dyDescent="0.2">
      <c r="A199" s="354"/>
      <c r="B199" s="371"/>
      <c r="C199" s="372"/>
      <c r="D199" s="30"/>
      <c r="E199" s="30"/>
      <c r="F199" s="30"/>
      <c r="G199" s="30"/>
      <c r="H199" s="30"/>
      <c r="I199" s="30"/>
      <c r="J199" s="30"/>
      <c r="K199" s="30"/>
      <c r="L199" s="30"/>
      <c r="M199" s="30"/>
      <c r="N199" s="30"/>
      <c r="O199" s="30"/>
      <c r="P199" s="30"/>
      <c r="Q199" s="30"/>
      <c r="R199" s="30"/>
      <c r="S199" s="30"/>
      <c r="T199" s="30"/>
      <c r="U199" s="30"/>
      <c r="V199" s="361"/>
      <c r="W199" s="30"/>
      <c r="X199" s="373"/>
    </row>
    <row r="200" spans="1:24" x14ac:dyDescent="0.2">
      <c r="A200" s="354"/>
      <c r="B200" s="371"/>
      <c r="C200" s="372"/>
      <c r="D200" s="30"/>
      <c r="E200" s="30"/>
      <c r="F200" s="30"/>
      <c r="G200" s="30"/>
      <c r="H200" s="30"/>
      <c r="I200" s="30"/>
      <c r="J200" s="30"/>
      <c r="K200" s="30"/>
      <c r="L200" s="30"/>
      <c r="M200" s="30"/>
      <c r="N200" s="30"/>
      <c r="O200" s="30"/>
      <c r="P200" s="30"/>
      <c r="Q200" s="30"/>
      <c r="R200" s="30"/>
      <c r="S200" s="30"/>
      <c r="T200" s="30"/>
      <c r="U200" s="30"/>
      <c r="V200" s="361"/>
      <c r="W200" s="30"/>
      <c r="X200" s="373"/>
    </row>
    <row r="201" spans="1:24" x14ac:dyDescent="0.2">
      <c r="A201" s="354"/>
      <c r="B201" s="371"/>
      <c r="C201" s="372"/>
      <c r="D201" s="30"/>
      <c r="E201" s="30"/>
      <c r="F201" s="30"/>
      <c r="G201" s="30"/>
      <c r="H201" s="30"/>
      <c r="I201" s="30"/>
      <c r="J201" s="30"/>
      <c r="K201" s="30"/>
      <c r="L201" s="30"/>
      <c r="M201" s="30"/>
      <c r="N201" s="30"/>
      <c r="O201" s="30"/>
      <c r="P201" s="30"/>
      <c r="Q201" s="30"/>
      <c r="R201" s="30"/>
      <c r="S201" s="30"/>
      <c r="T201" s="30"/>
      <c r="U201" s="30"/>
      <c r="V201" s="361"/>
      <c r="W201" s="30"/>
      <c r="X201" s="373"/>
    </row>
    <row r="202" spans="1:24" x14ac:dyDescent="0.2">
      <c r="A202" s="354"/>
      <c r="B202" s="371"/>
      <c r="C202" s="372"/>
      <c r="D202" s="30"/>
      <c r="E202" s="30"/>
      <c r="F202" s="30"/>
      <c r="G202" s="30"/>
      <c r="H202" s="30"/>
      <c r="I202" s="30"/>
      <c r="J202" s="30"/>
      <c r="K202" s="30"/>
      <c r="L202" s="30"/>
      <c r="M202" s="30"/>
      <c r="N202" s="30"/>
      <c r="O202" s="30"/>
      <c r="P202" s="30"/>
      <c r="Q202" s="30"/>
      <c r="R202" s="30"/>
      <c r="S202" s="30"/>
      <c r="T202" s="30"/>
      <c r="U202" s="30"/>
      <c r="V202" s="361"/>
      <c r="W202" s="30"/>
      <c r="X202" s="373"/>
    </row>
    <row r="203" spans="1:24" x14ac:dyDescent="0.2">
      <c r="A203" s="354"/>
      <c r="B203" s="371"/>
      <c r="C203" s="372"/>
      <c r="D203" s="30"/>
      <c r="E203" s="30"/>
      <c r="F203" s="30"/>
      <c r="G203" s="30"/>
      <c r="H203" s="30"/>
      <c r="I203" s="30"/>
      <c r="J203" s="30"/>
      <c r="K203" s="30"/>
      <c r="L203" s="30"/>
      <c r="M203" s="30"/>
      <c r="N203" s="30"/>
      <c r="O203" s="30"/>
      <c r="P203" s="30"/>
      <c r="Q203" s="30"/>
      <c r="R203" s="30"/>
      <c r="S203" s="30"/>
      <c r="T203" s="30"/>
      <c r="U203" s="30"/>
      <c r="V203" s="361"/>
      <c r="W203" s="30"/>
      <c r="X203" s="373"/>
    </row>
    <row r="204" spans="1:24" x14ac:dyDescent="0.2">
      <c r="A204" s="354"/>
      <c r="B204" s="371"/>
      <c r="C204" s="372"/>
      <c r="D204" s="30"/>
      <c r="E204" s="30"/>
      <c r="F204" s="30"/>
      <c r="G204" s="30"/>
      <c r="H204" s="30"/>
      <c r="I204" s="30"/>
      <c r="J204" s="30"/>
      <c r="K204" s="30"/>
      <c r="L204" s="30"/>
      <c r="M204" s="30"/>
      <c r="N204" s="30"/>
      <c r="O204" s="30"/>
      <c r="P204" s="30"/>
      <c r="Q204" s="30"/>
      <c r="R204" s="30"/>
      <c r="S204" s="30"/>
      <c r="T204" s="30"/>
      <c r="U204" s="30"/>
      <c r="V204" s="361"/>
      <c r="W204" s="30"/>
      <c r="X204" s="373"/>
    </row>
    <row r="205" spans="1:24" x14ac:dyDescent="0.2">
      <c r="A205" s="354"/>
      <c r="B205" s="371"/>
      <c r="C205" s="372"/>
      <c r="D205" s="30"/>
      <c r="E205" s="30"/>
      <c r="F205" s="30"/>
      <c r="G205" s="30"/>
      <c r="H205" s="30"/>
      <c r="I205" s="30"/>
      <c r="J205" s="30"/>
      <c r="K205" s="30"/>
      <c r="L205" s="30"/>
      <c r="M205" s="30"/>
      <c r="N205" s="30"/>
      <c r="O205" s="30"/>
      <c r="P205" s="30"/>
      <c r="Q205" s="30"/>
      <c r="R205" s="30"/>
      <c r="S205" s="30"/>
      <c r="T205" s="30"/>
      <c r="U205" s="30"/>
      <c r="V205" s="361"/>
      <c r="W205" s="30"/>
      <c r="X205" s="373"/>
    </row>
    <row r="206" spans="1:24" x14ac:dyDescent="0.2">
      <c r="A206" s="354"/>
      <c r="B206" s="371"/>
      <c r="C206" s="372"/>
      <c r="D206" s="30"/>
      <c r="E206" s="30"/>
      <c r="F206" s="30"/>
      <c r="G206" s="30"/>
      <c r="H206" s="30"/>
      <c r="I206" s="30"/>
      <c r="J206" s="30"/>
      <c r="K206" s="30"/>
      <c r="L206" s="30"/>
      <c r="M206" s="30"/>
      <c r="N206" s="30"/>
      <c r="O206" s="30"/>
      <c r="P206" s="30"/>
      <c r="Q206" s="30"/>
      <c r="R206" s="30"/>
      <c r="S206" s="30"/>
      <c r="T206" s="30"/>
      <c r="U206" s="30"/>
      <c r="V206" s="361"/>
      <c r="W206" s="30"/>
      <c r="X206" s="373"/>
    </row>
    <row r="207" spans="1:24" x14ac:dyDescent="0.2">
      <c r="A207" s="354"/>
      <c r="B207" s="371"/>
      <c r="C207" s="372"/>
      <c r="D207" s="30"/>
      <c r="E207" s="30"/>
      <c r="F207" s="30"/>
      <c r="G207" s="30"/>
      <c r="H207" s="30"/>
      <c r="I207" s="30"/>
      <c r="J207" s="30"/>
      <c r="K207" s="30"/>
      <c r="L207" s="30"/>
      <c r="M207" s="30"/>
      <c r="N207" s="30"/>
      <c r="O207" s="30"/>
      <c r="P207" s="30"/>
      <c r="Q207" s="30"/>
      <c r="R207" s="30"/>
      <c r="S207" s="30"/>
      <c r="T207" s="30"/>
      <c r="U207" s="30"/>
      <c r="V207" s="361"/>
      <c r="W207" s="30"/>
      <c r="X207" s="373"/>
    </row>
    <row r="208" spans="1:24" x14ac:dyDescent="0.2">
      <c r="A208" s="354"/>
      <c r="B208" s="371"/>
      <c r="C208" s="372"/>
      <c r="D208" s="30"/>
      <c r="E208" s="30"/>
      <c r="F208" s="30"/>
      <c r="G208" s="30"/>
      <c r="H208" s="30"/>
      <c r="I208" s="30"/>
      <c r="J208" s="30"/>
      <c r="K208" s="30"/>
      <c r="L208" s="30"/>
      <c r="M208" s="30"/>
      <c r="N208" s="30"/>
      <c r="O208" s="30"/>
      <c r="P208" s="30"/>
      <c r="Q208" s="30"/>
      <c r="R208" s="30"/>
      <c r="S208" s="30"/>
      <c r="T208" s="30"/>
      <c r="U208" s="30"/>
      <c r="V208" s="361"/>
      <c r="W208" s="30"/>
      <c r="X208" s="373"/>
    </row>
    <row r="209" spans="1:24" x14ac:dyDescent="0.2">
      <c r="A209" s="354"/>
      <c r="B209" s="371"/>
      <c r="C209" s="372"/>
      <c r="D209" s="30"/>
      <c r="E209" s="30"/>
      <c r="F209" s="30"/>
      <c r="G209" s="30"/>
      <c r="H209" s="30"/>
      <c r="I209" s="30"/>
      <c r="J209" s="30"/>
      <c r="K209" s="30"/>
      <c r="L209" s="30"/>
      <c r="M209" s="30"/>
      <c r="N209" s="30"/>
      <c r="O209" s="30"/>
      <c r="P209" s="30"/>
      <c r="Q209" s="30"/>
      <c r="R209" s="30"/>
      <c r="S209" s="30"/>
      <c r="T209" s="30"/>
      <c r="U209" s="30"/>
      <c r="V209" s="361"/>
      <c r="W209" s="30"/>
      <c r="X209" s="373"/>
    </row>
    <row r="210" spans="1:24" x14ac:dyDescent="0.2">
      <c r="A210" s="354"/>
      <c r="B210" s="371"/>
      <c r="C210" s="372"/>
      <c r="D210" s="30"/>
      <c r="E210" s="30"/>
      <c r="F210" s="30"/>
      <c r="G210" s="30"/>
      <c r="H210" s="30"/>
      <c r="I210" s="30"/>
      <c r="J210" s="30"/>
      <c r="K210" s="30"/>
      <c r="L210" s="30"/>
      <c r="M210" s="30"/>
      <c r="N210" s="30"/>
      <c r="O210" s="30"/>
      <c r="P210" s="30"/>
      <c r="Q210" s="30"/>
      <c r="R210" s="30"/>
      <c r="S210" s="30"/>
      <c r="T210" s="30"/>
      <c r="U210" s="30"/>
      <c r="V210" s="361"/>
      <c r="W210" s="30"/>
      <c r="X210" s="373"/>
    </row>
    <row r="211" spans="1:24" x14ac:dyDescent="0.2">
      <c r="A211" s="354"/>
      <c r="B211" s="371"/>
      <c r="C211" s="372"/>
      <c r="D211" s="30"/>
      <c r="E211" s="30"/>
      <c r="F211" s="30"/>
      <c r="G211" s="30"/>
      <c r="H211" s="30"/>
      <c r="I211" s="30"/>
      <c r="J211" s="30"/>
      <c r="K211" s="30"/>
      <c r="L211" s="30"/>
      <c r="M211" s="30"/>
      <c r="N211" s="30"/>
      <c r="O211" s="30"/>
      <c r="P211" s="30"/>
      <c r="Q211" s="30"/>
      <c r="R211" s="30"/>
      <c r="S211" s="30"/>
      <c r="T211" s="30"/>
      <c r="U211" s="30"/>
      <c r="V211" s="361"/>
      <c r="W211" s="30"/>
      <c r="X211" s="373"/>
    </row>
    <row r="212" spans="1:24" x14ac:dyDescent="0.2">
      <c r="A212" s="354"/>
      <c r="B212" s="371"/>
      <c r="C212" s="372"/>
      <c r="D212" s="30"/>
      <c r="E212" s="30"/>
      <c r="F212" s="30"/>
      <c r="G212" s="30"/>
      <c r="H212" s="30"/>
      <c r="I212" s="30"/>
      <c r="J212" s="30"/>
      <c r="K212" s="30"/>
      <c r="L212" s="30"/>
      <c r="M212" s="30"/>
      <c r="N212" s="30"/>
      <c r="O212" s="30"/>
      <c r="P212" s="30"/>
      <c r="Q212" s="30"/>
      <c r="R212" s="30"/>
      <c r="S212" s="30"/>
      <c r="T212" s="30"/>
      <c r="U212" s="30"/>
      <c r="V212" s="361"/>
      <c r="W212" s="30"/>
      <c r="X212" s="373"/>
    </row>
    <row r="213" spans="1:24" x14ac:dyDescent="0.2">
      <c r="A213" s="354"/>
      <c r="B213" s="371"/>
      <c r="C213" s="372"/>
      <c r="D213" s="30"/>
      <c r="E213" s="30"/>
      <c r="F213" s="30"/>
      <c r="G213" s="30"/>
      <c r="H213" s="30"/>
      <c r="I213" s="30"/>
      <c r="J213" s="30"/>
      <c r="K213" s="30"/>
      <c r="L213" s="30"/>
      <c r="M213" s="30"/>
      <c r="N213" s="30"/>
      <c r="O213" s="30"/>
      <c r="P213" s="30"/>
      <c r="Q213" s="30"/>
      <c r="R213" s="30"/>
      <c r="S213" s="30"/>
      <c r="T213" s="30"/>
      <c r="U213" s="30"/>
      <c r="V213" s="361"/>
      <c r="W213" s="30"/>
      <c r="X213" s="373"/>
    </row>
    <row r="214" spans="1:24" x14ac:dyDescent="0.2">
      <c r="A214" s="354"/>
      <c r="B214" s="371"/>
      <c r="C214" s="372"/>
      <c r="D214" s="30"/>
      <c r="E214" s="30"/>
      <c r="F214" s="30"/>
      <c r="G214" s="30"/>
      <c r="H214" s="30"/>
      <c r="I214" s="30"/>
      <c r="J214" s="30"/>
      <c r="K214" s="30"/>
      <c r="L214" s="30"/>
      <c r="M214" s="30"/>
      <c r="N214" s="30"/>
      <c r="O214" s="30"/>
      <c r="P214" s="30"/>
      <c r="Q214" s="30"/>
      <c r="R214" s="30"/>
      <c r="S214" s="30"/>
      <c r="T214" s="30"/>
      <c r="U214" s="30"/>
      <c r="V214" s="361"/>
      <c r="W214" s="30"/>
      <c r="X214" s="373"/>
    </row>
    <row r="215" spans="1:24" x14ac:dyDescent="0.2">
      <c r="A215" s="354"/>
      <c r="B215" s="371"/>
      <c r="C215" s="372"/>
      <c r="D215" s="30"/>
      <c r="E215" s="30"/>
      <c r="F215" s="30"/>
      <c r="G215" s="30"/>
      <c r="H215" s="30"/>
      <c r="I215" s="30"/>
      <c r="J215" s="30"/>
      <c r="K215" s="30"/>
      <c r="L215" s="30"/>
      <c r="M215" s="30"/>
      <c r="N215" s="30"/>
      <c r="O215" s="30"/>
      <c r="P215" s="30"/>
      <c r="Q215" s="30"/>
      <c r="R215" s="30"/>
      <c r="S215" s="30"/>
      <c r="T215" s="30"/>
      <c r="U215" s="30"/>
      <c r="V215" s="361"/>
      <c r="W215" s="30"/>
      <c r="X215" s="373"/>
    </row>
    <row r="216" spans="1:24" x14ac:dyDescent="0.2">
      <c r="A216" s="354"/>
      <c r="B216" s="371"/>
      <c r="C216" s="372"/>
      <c r="D216" s="30"/>
      <c r="E216" s="30"/>
      <c r="F216" s="30"/>
      <c r="G216" s="30"/>
      <c r="H216" s="30"/>
      <c r="I216" s="30"/>
      <c r="J216" s="30"/>
      <c r="K216" s="30"/>
      <c r="L216" s="30"/>
      <c r="M216" s="30"/>
      <c r="N216" s="30"/>
      <c r="O216" s="30"/>
      <c r="P216" s="30"/>
      <c r="Q216" s="30"/>
      <c r="R216" s="30"/>
      <c r="S216" s="30"/>
      <c r="T216" s="30"/>
      <c r="U216" s="30"/>
      <c r="V216" s="361"/>
      <c r="W216" s="30"/>
      <c r="X216" s="373"/>
    </row>
    <row r="217" spans="1:24" x14ac:dyDescent="0.2">
      <c r="A217" s="354"/>
      <c r="B217" s="371"/>
      <c r="C217" s="372"/>
      <c r="D217" s="30"/>
      <c r="E217" s="30"/>
      <c r="F217" s="30"/>
      <c r="G217" s="30"/>
      <c r="H217" s="30"/>
      <c r="I217" s="30"/>
      <c r="J217" s="30"/>
      <c r="K217" s="30"/>
      <c r="L217" s="30"/>
      <c r="M217" s="30"/>
      <c r="N217" s="30"/>
      <c r="O217" s="30"/>
      <c r="P217" s="30"/>
      <c r="Q217" s="30"/>
      <c r="R217" s="30"/>
      <c r="S217" s="30"/>
      <c r="T217" s="30"/>
      <c r="U217" s="30"/>
      <c r="V217" s="361"/>
      <c r="W217" s="30"/>
      <c r="X217" s="373"/>
    </row>
    <row r="218" spans="1:24" x14ac:dyDescent="0.2">
      <c r="A218" s="354"/>
      <c r="B218" s="371"/>
      <c r="C218" s="372"/>
      <c r="D218" s="30"/>
      <c r="E218" s="30"/>
      <c r="F218" s="30"/>
      <c r="G218" s="30"/>
      <c r="H218" s="30"/>
      <c r="I218" s="30"/>
      <c r="J218" s="30"/>
      <c r="K218" s="30"/>
      <c r="L218" s="30"/>
      <c r="M218" s="30"/>
      <c r="N218" s="30"/>
      <c r="O218" s="30"/>
      <c r="P218" s="30"/>
      <c r="Q218" s="30"/>
      <c r="R218" s="30"/>
      <c r="S218" s="30"/>
      <c r="T218" s="30"/>
      <c r="U218" s="30"/>
      <c r="V218" s="361"/>
      <c r="W218" s="30"/>
      <c r="X218" s="373"/>
    </row>
    <row r="219" spans="1:24" x14ac:dyDescent="0.2">
      <c r="A219" s="354"/>
      <c r="B219" s="371"/>
      <c r="C219" s="372"/>
      <c r="D219" s="30"/>
      <c r="E219" s="30"/>
      <c r="F219" s="30"/>
      <c r="G219" s="30"/>
      <c r="H219" s="30"/>
      <c r="I219" s="30"/>
      <c r="J219" s="30"/>
      <c r="K219" s="30"/>
      <c r="L219" s="30"/>
      <c r="M219" s="30"/>
      <c r="N219" s="30"/>
      <c r="O219" s="30"/>
      <c r="P219" s="30"/>
      <c r="Q219" s="30"/>
      <c r="R219" s="30"/>
      <c r="S219" s="30"/>
      <c r="T219" s="30"/>
      <c r="U219" s="30"/>
      <c r="V219" s="361"/>
      <c r="W219" s="30"/>
      <c r="X219" s="373"/>
    </row>
    <row r="220" spans="1:24" x14ac:dyDescent="0.2">
      <c r="A220" s="354"/>
      <c r="B220" s="371"/>
      <c r="C220" s="372"/>
      <c r="D220" s="30"/>
      <c r="E220" s="30"/>
      <c r="F220" s="30"/>
      <c r="G220" s="30"/>
      <c r="H220" s="30"/>
      <c r="I220" s="30"/>
      <c r="J220" s="30"/>
      <c r="K220" s="30"/>
      <c r="L220" s="30"/>
      <c r="M220" s="30"/>
      <c r="N220" s="30"/>
      <c r="O220" s="30"/>
      <c r="P220" s="30"/>
      <c r="Q220" s="30"/>
      <c r="R220" s="30"/>
      <c r="S220" s="30"/>
      <c r="T220" s="30"/>
      <c r="U220" s="30"/>
      <c r="V220" s="361"/>
      <c r="W220" s="30"/>
      <c r="X220" s="373"/>
    </row>
    <row r="221" spans="1:24" x14ac:dyDescent="0.2">
      <c r="A221" s="354"/>
      <c r="B221" s="371"/>
      <c r="C221" s="372"/>
      <c r="D221" s="30"/>
      <c r="E221" s="30"/>
      <c r="F221" s="30"/>
      <c r="G221" s="30"/>
      <c r="H221" s="30"/>
      <c r="I221" s="30"/>
      <c r="J221" s="30"/>
      <c r="K221" s="30"/>
      <c r="L221" s="30"/>
      <c r="M221" s="30"/>
      <c r="N221" s="30"/>
      <c r="O221" s="30"/>
      <c r="P221" s="30"/>
      <c r="Q221" s="30"/>
      <c r="R221" s="30"/>
      <c r="S221" s="30"/>
      <c r="T221" s="30"/>
      <c r="U221" s="30"/>
      <c r="V221" s="361"/>
      <c r="W221" s="30"/>
      <c r="X221" s="373"/>
    </row>
    <row r="222" spans="1:24" x14ac:dyDescent="0.2">
      <c r="A222" s="354"/>
      <c r="B222" s="371"/>
      <c r="C222" s="372"/>
      <c r="D222" s="30"/>
      <c r="E222" s="30"/>
      <c r="F222" s="30"/>
      <c r="G222" s="30"/>
      <c r="H222" s="30"/>
      <c r="I222" s="30"/>
      <c r="J222" s="30"/>
      <c r="K222" s="30"/>
      <c r="L222" s="30"/>
      <c r="M222" s="30"/>
      <c r="N222" s="30"/>
      <c r="O222" s="30"/>
      <c r="P222" s="30"/>
      <c r="Q222" s="30"/>
      <c r="R222" s="30"/>
      <c r="S222" s="30"/>
      <c r="T222" s="30"/>
      <c r="U222" s="30"/>
      <c r="V222" s="361"/>
      <c r="W222" s="30"/>
      <c r="X222" s="373"/>
    </row>
    <row r="223" spans="1:24" x14ac:dyDescent="0.2">
      <c r="A223" s="354"/>
      <c r="B223" s="371"/>
      <c r="C223" s="372"/>
      <c r="D223" s="30"/>
      <c r="E223" s="30"/>
      <c r="F223" s="30"/>
      <c r="G223" s="30"/>
      <c r="H223" s="30"/>
      <c r="I223" s="30"/>
      <c r="J223" s="30"/>
      <c r="K223" s="30"/>
      <c r="L223" s="30"/>
      <c r="M223" s="30"/>
      <c r="N223" s="30"/>
      <c r="O223" s="30"/>
      <c r="P223" s="30"/>
      <c r="Q223" s="30"/>
      <c r="R223" s="30"/>
      <c r="S223" s="30"/>
      <c r="T223" s="30"/>
      <c r="U223" s="30"/>
      <c r="V223" s="361"/>
      <c r="W223" s="30"/>
      <c r="X223" s="373"/>
    </row>
    <row r="224" spans="1:24" x14ac:dyDescent="0.2">
      <c r="A224" s="354"/>
      <c r="B224" s="371"/>
      <c r="C224" s="372"/>
      <c r="D224" s="30"/>
      <c r="E224" s="30"/>
      <c r="F224" s="30"/>
      <c r="G224" s="30"/>
      <c r="H224" s="30"/>
      <c r="I224" s="30"/>
      <c r="J224" s="30"/>
      <c r="K224" s="30"/>
      <c r="L224" s="30"/>
      <c r="M224" s="30"/>
      <c r="N224" s="30"/>
      <c r="O224" s="30"/>
      <c r="P224" s="30"/>
      <c r="Q224" s="30"/>
      <c r="R224" s="30"/>
      <c r="S224" s="30"/>
      <c r="T224" s="30"/>
      <c r="U224" s="30"/>
      <c r="V224" s="361"/>
      <c r="W224" s="30"/>
      <c r="X224" s="373"/>
    </row>
    <row r="225" spans="1:24" x14ac:dyDescent="0.2">
      <c r="A225" s="354"/>
      <c r="B225" s="371"/>
      <c r="C225" s="372"/>
      <c r="D225" s="30"/>
      <c r="E225" s="30"/>
      <c r="F225" s="30"/>
      <c r="G225" s="30"/>
      <c r="H225" s="30"/>
      <c r="I225" s="30"/>
      <c r="J225" s="30"/>
      <c r="K225" s="30"/>
      <c r="L225" s="30"/>
      <c r="M225" s="30"/>
      <c r="N225" s="30"/>
      <c r="O225" s="30"/>
      <c r="P225" s="30"/>
      <c r="Q225" s="30"/>
      <c r="R225" s="30"/>
      <c r="S225" s="30"/>
      <c r="T225" s="30"/>
      <c r="U225" s="30"/>
      <c r="V225" s="361"/>
      <c r="W225" s="30"/>
      <c r="X225" s="373"/>
    </row>
    <row r="226" spans="1:24" x14ac:dyDescent="0.2">
      <c r="A226" s="354"/>
      <c r="B226" s="371"/>
      <c r="C226" s="372"/>
      <c r="D226" s="30"/>
      <c r="E226" s="30"/>
      <c r="F226" s="30"/>
      <c r="G226" s="30"/>
      <c r="H226" s="30"/>
      <c r="I226" s="30"/>
      <c r="J226" s="30"/>
      <c r="K226" s="30"/>
      <c r="L226" s="30"/>
      <c r="M226" s="30"/>
      <c r="N226" s="30"/>
      <c r="O226" s="30"/>
      <c r="P226" s="30"/>
      <c r="Q226" s="30"/>
      <c r="R226" s="30"/>
      <c r="S226" s="30"/>
      <c r="T226" s="30"/>
      <c r="U226" s="30"/>
      <c r="V226" s="361"/>
      <c r="W226" s="30"/>
      <c r="X226" s="373"/>
    </row>
    <row r="227" spans="1:24" x14ac:dyDescent="0.2">
      <c r="A227" s="354"/>
      <c r="B227" s="371"/>
      <c r="C227" s="372"/>
      <c r="D227" s="30"/>
      <c r="E227" s="30"/>
      <c r="F227" s="30"/>
      <c r="G227" s="30"/>
      <c r="H227" s="30"/>
      <c r="I227" s="30"/>
      <c r="J227" s="30"/>
      <c r="K227" s="30"/>
      <c r="L227" s="30"/>
      <c r="M227" s="30"/>
      <c r="N227" s="30"/>
      <c r="O227" s="30"/>
      <c r="P227" s="30"/>
      <c r="Q227" s="30"/>
      <c r="R227" s="30"/>
      <c r="S227" s="30"/>
      <c r="T227" s="30"/>
      <c r="U227" s="30"/>
      <c r="V227" s="361"/>
      <c r="W227" s="30"/>
      <c r="X227" s="373"/>
    </row>
    <row r="228" spans="1:24" x14ac:dyDescent="0.2">
      <c r="A228" s="354"/>
      <c r="B228" s="371"/>
      <c r="C228" s="372"/>
      <c r="D228" s="30"/>
      <c r="E228" s="30"/>
      <c r="F228" s="30"/>
      <c r="G228" s="30"/>
      <c r="H228" s="30"/>
      <c r="I228" s="30"/>
      <c r="J228" s="30"/>
      <c r="K228" s="30"/>
      <c r="L228" s="30"/>
      <c r="M228" s="30"/>
      <c r="N228" s="30"/>
      <c r="O228" s="30"/>
      <c r="P228" s="30"/>
      <c r="Q228" s="30"/>
      <c r="R228" s="30"/>
      <c r="S228" s="30"/>
      <c r="T228" s="30"/>
      <c r="U228" s="30"/>
      <c r="V228" s="361"/>
      <c r="W228" s="30"/>
      <c r="X228" s="373"/>
    </row>
    <row r="229" spans="1:24" x14ac:dyDescent="0.2">
      <c r="A229" s="354"/>
      <c r="B229" s="371"/>
      <c r="C229" s="372"/>
      <c r="D229" s="30"/>
      <c r="E229" s="30"/>
      <c r="F229" s="30"/>
      <c r="G229" s="30"/>
      <c r="H229" s="30"/>
      <c r="I229" s="30"/>
      <c r="J229" s="30"/>
      <c r="K229" s="30"/>
      <c r="L229" s="30"/>
      <c r="M229" s="30"/>
      <c r="N229" s="30"/>
      <c r="O229" s="30"/>
      <c r="P229" s="30"/>
      <c r="Q229" s="30"/>
      <c r="R229" s="30"/>
      <c r="S229" s="30"/>
      <c r="T229" s="30"/>
      <c r="U229" s="30"/>
      <c r="V229" s="361"/>
      <c r="W229" s="30"/>
      <c r="X229" s="373"/>
    </row>
    <row r="230" spans="1:24" x14ac:dyDescent="0.2">
      <c r="A230" s="354"/>
      <c r="B230" s="371"/>
      <c r="C230" s="372"/>
      <c r="D230" s="30"/>
      <c r="E230" s="30"/>
      <c r="F230" s="30"/>
      <c r="G230" s="30"/>
      <c r="H230" s="30"/>
      <c r="I230" s="30"/>
      <c r="J230" s="30"/>
      <c r="K230" s="30"/>
      <c r="L230" s="30"/>
      <c r="M230" s="30"/>
      <c r="N230" s="30"/>
      <c r="O230" s="30"/>
      <c r="P230" s="30"/>
      <c r="Q230" s="30"/>
      <c r="R230" s="30"/>
      <c r="S230" s="30"/>
      <c r="T230" s="30"/>
      <c r="U230" s="30"/>
      <c r="V230" s="361"/>
      <c r="W230" s="30"/>
      <c r="X230" s="373"/>
    </row>
    <row r="231" spans="1:24" x14ac:dyDescent="0.2">
      <c r="A231" s="354"/>
      <c r="B231" s="371"/>
      <c r="C231" s="372"/>
      <c r="D231" s="30"/>
      <c r="E231" s="30"/>
      <c r="F231" s="30"/>
      <c r="G231" s="30"/>
      <c r="H231" s="30"/>
      <c r="I231" s="30"/>
      <c r="J231" s="30"/>
      <c r="K231" s="30"/>
      <c r="L231" s="30"/>
      <c r="M231" s="30"/>
      <c r="N231" s="30"/>
      <c r="O231" s="30"/>
      <c r="P231" s="30"/>
      <c r="Q231" s="30"/>
      <c r="R231" s="30"/>
      <c r="S231" s="30"/>
      <c r="T231" s="30"/>
      <c r="U231" s="30"/>
      <c r="V231" s="361"/>
      <c r="W231" s="30"/>
      <c r="X231" s="373"/>
    </row>
    <row r="232" spans="1:24" x14ac:dyDescent="0.2">
      <c r="A232" s="354"/>
      <c r="B232" s="371"/>
      <c r="C232" s="372"/>
      <c r="D232" s="30"/>
      <c r="E232" s="30"/>
      <c r="F232" s="30"/>
      <c r="G232" s="30"/>
      <c r="H232" s="30"/>
      <c r="I232" s="30"/>
      <c r="J232" s="30"/>
      <c r="K232" s="30"/>
      <c r="L232" s="30"/>
      <c r="M232" s="30"/>
      <c r="N232" s="30"/>
      <c r="O232" s="30"/>
      <c r="P232" s="30"/>
      <c r="Q232" s="30"/>
      <c r="R232" s="30"/>
      <c r="S232" s="30"/>
      <c r="T232" s="30"/>
      <c r="U232" s="30"/>
      <c r="V232" s="361"/>
      <c r="W232" s="30"/>
      <c r="X232" s="373"/>
    </row>
    <row r="233" spans="1:24" x14ac:dyDescent="0.2">
      <c r="A233" s="354"/>
      <c r="B233" s="371"/>
      <c r="C233" s="372"/>
      <c r="D233" s="30"/>
      <c r="E233" s="30"/>
      <c r="F233" s="30"/>
      <c r="G233" s="30"/>
      <c r="H233" s="30"/>
      <c r="I233" s="30"/>
      <c r="J233" s="30"/>
      <c r="K233" s="30"/>
      <c r="L233" s="30"/>
      <c r="M233" s="30"/>
      <c r="N233" s="30"/>
      <c r="O233" s="30"/>
      <c r="P233" s="30"/>
      <c r="Q233" s="30"/>
      <c r="R233" s="30"/>
      <c r="S233" s="30"/>
      <c r="T233" s="30"/>
      <c r="U233" s="30"/>
      <c r="V233" s="361"/>
      <c r="W233" s="30"/>
      <c r="X233" s="373"/>
    </row>
    <row r="234" spans="1:24" x14ac:dyDescent="0.2">
      <c r="A234" s="354"/>
      <c r="B234" s="371"/>
      <c r="C234" s="372"/>
      <c r="D234" s="30"/>
      <c r="E234" s="30"/>
      <c r="F234" s="30"/>
      <c r="G234" s="30"/>
      <c r="H234" s="30"/>
      <c r="I234" s="30"/>
      <c r="J234" s="30"/>
      <c r="K234" s="30"/>
      <c r="L234" s="30"/>
      <c r="M234" s="30"/>
      <c r="N234" s="30"/>
      <c r="O234" s="30"/>
      <c r="P234" s="30"/>
      <c r="Q234" s="30"/>
      <c r="R234" s="30"/>
      <c r="S234" s="30"/>
      <c r="T234" s="30"/>
      <c r="U234" s="30"/>
      <c r="V234" s="361"/>
      <c r="W234" s="30"/>
      <c r="X234" s="373"/>
    </row>
    <row r="235" spans="1:24" x14ac:dyDescent="0.2">
      <c r="A235" s="354"/>
      <c r="B235" s="371"/>
      <c r="C235" s="372"/>
      <c r="D235" s="30"/>
      <c r="E235" s="30"/>
      <c r="F235" s="30"/>
      <c r="G235" s="30"/>
      <c r="H235" s="30"/>
      <c r="I235" s="30"/>
      <c r="J235" s="30"/>
      <c r="K235" s="30"/>
      <c r="L235" s="30"/>
      <c r="M235" s="30"/>
      <c r="N235" s="30"/>
      <c r="O235" s="30"/>
      <c r="P235" s="30"/>
      <c r="Q235" s="30"/>
      <c r="R235" s="30"/>
      <c r="S235" s="30"/>
      <c r="T235" s="30"/>
      <c r="U235" s="30"/>
      <c r="V235" s="361"/>
      <c r="W235" s="30"/>
      <c r="X235" s="373"/>
    </row>
    <row r="236" spans="1:24" x14ac:dyDescent="0.2">
      <c r="A236" s="354"/>
      <c r="B236" s="371"/>
      <c r="C236" s="372"/>
      <c r="D236" s="30"/>
      <c r="E236" s="30"/>
      <c r="F236" s="30"/>
      <c r="G236" s="30"/>
      <c r="H236" s="30"/>
      <c r="I236" s="30"/>
      <c r="J236" s="30"/>
      <c r="K236" s="30"/>
      <c r="L236" s="30"/>
      <c r="M236" s="30"/>
      <c r="N236" s="30"/>
      <c r="O236" s="30"/>
      <c r="P236" s="30"/>
      <c r="Q236" s="30"/>
      <c r="R236" s="30"/>
      <c r="S236" s="30"/>
      <c r="T236" s="30"/>
      <c r="U236" s="30"/>
      <c r="V236" s="361"/>
      <c r="W236" s="30"/>
      <c r="X236" s="373"/>
    </row>
    <row r="237" spans="1:24" x14ac:dyDescent="0.2">
      <c r="A237" s="354"/>
      <c r="B237" s="371"/>
      <c r="C237" s="372"/>
      <c r="D237" s="30"/>
      <c r="E237" s="30"/>
      <c r="F237" s="30"/>
      <c r="G237" s="30"/>
      <c r="H237" s="30"/>
      <c r="I237" s="30"/>
      <c r="J237" s="30"/>
      <c r="K237" s="30"/>
      <c r="L237" s="30"/>
      <c r="M237" s="30"/>
      <c r="N237" s="30"/>
      <c r="O237" s="30"/>
      <c r="P237" s="30"/>
      <c r="Q237" s="30"/>
      <c r="R237" s="30"/>
      <c r="S237" s="30"/>
      <c r="T237" s="30"/>
      <c r="U237" s="30"/>
      <c r="V237" s="361"/>
      <c r="W237" s="30"/>
      <c r="X237" s="373"/>
    </row>
    <row r="238" spans="1:24" x14ac:dyDescent="0.2">
      <c r="A238" s="354"/>
      <c r="B238" s="371"/>
      <c r="C238" s="372"/>
      <c r="D238" s="30"/>
      <c r="E238" s="30"/>
      <c r="F238" s="30"/>
      <c r="G238" s="30"/>
      <c r="H238" s="30"/>
      <c r="I238" s="30"/>
      <c r="J238" s="30"/>
      <c r="K238" s="30"/>
      <c r="L238" s="30"/>
      <c r="M238" s="30"/>
      <c r="N238" s="30"/>
      <c r="O238" s="30"/>
      <c r="P238" s="30"/>
      <c r="Q238" s="30"/>
      <c r="R238" s="30"/>
      <c r="S238" s="30"/>
      <c r="T238" s="30"/>
      <c r="U238" s="30"/>
      <c r="V238" s="361"/>
      <c r="W238" s="30"/>
      <c r="X238" s="373"/>
    </row>
    <row r="239" spans="1:24" x14ac:dyDescent="0.2">
      <c r="A239" s="354"/>
      <c r="B239" s="371"/>
      <c r="C239" s="372"/>
      <c r="D239" s="30"/>
      <c r="E239" s="30"/>
      <c r="F239" s="30"/>
      <c r="G239" s="30"/>
      <c r="H239" s="30"/>
      <c r="I239" s="30"/>
      <c r="J239" s="30"/>
      <c r="K239" s="30"/>
      <c r="L239" s="30"/>
      <c r="M239" s="30"/>
      <c r="N239" s="30"/>
      <c r="O239" s="30"/>
      <c r="P239" s="30"/>
      <c r="Q239" s="30"/>
      <c r="R239" s="30"/>
      <c r="S239" s="30"/>
      <c r="T239" s="30"/>
      <c r="U239" s="30"/>
      <c r="V239" s="361"/>
      <c r="W239" s="30"/>
      <c r="X239" s="373"/>
    </row>
    <row r="240" spans="1:24" x14ac:dyDescent="0.2">
      <c r="A240" s="354"/>
      <c r="B240" s="371"/>
      <c r="C240" s="372"/>
      <c r="D240" s="30"/>
      <c r="E240" s="30"/>
      <c r="F240" s="30"/>
      <c r="G240" s="30"/>
      <c r="H240" s="30"/>
      <c r="I240" s="30"/>
      <c r="J240" s="30"/>
      <c r="K240" s="30"/>
      <c r="L240" s="30"/>
      <c r="M240" s="30"/>
      <c r="N240" s="30"/>
      <c r="O240" s="30"/>
      <c r="P240" s="30"/>
      <c r="Q240" s="30"/>
      <c r="R240" s="30"/>
      <c r="S240" s="30"/>
      <c r="T240" s="30"/>
      <c r="U240" s="30"/>
      <c r="V240" s="361"/>
      <c r="W240" s="30"/>
      <c r="X240" s="373"/>
    </row>
    <row r="241" spans="1:24" x14ac:dyDescent="0.2">
      <c r="A241" s="354"/>
      <c r="B241" s="371"/>
      <c r="C241" s="372"/>
      <c r="D241" s="30"/>
      <c r="E241" s="30"/>
      <c r="F241" s="30"/>
      <c r="G241" s="30"/>
      <c r="H241" s="30"/>
      <c r="I241" s="30"/>
      <c r="J241" s="30"/>
      <c r="K241" s="30"/>
      <c r="L241" s="30"/>
      <c r="M241" s="30"/>
      <c r="N241" s="30"/>
      <c r="O241" s="30"/>
      <c r="P241" s="30"/>
      <c r="Q241" s="30"/>
      <c r="R241" s="30"/>
      <c r="S241" s="30"/>
      <c r="T241" s="30"/>
      <c r="U241" s="30"/>
      <c r="V241" s="361"/>
      <c r="W241" s="30"/>
      <c r="X241" s="373"/>
    </row>
    <row r="242" spans="1:24" x14ac:dyDescent="0.2">
      <c r="A242" s="354"/>
      <c r="B242" s="371"/>
      <c r="C242" s="372"/>
      <c r="D242" s="30"/>
      <c r="E242" s="30"/>
      <c r="F242" s="30"/>
      <c r="G242" s="30"/>
      <c r="H242" s="30"/>
      <c r="I242" s="30"/>
      <c r="J242" s="30"/>
      <c r="K242" s="30"/>
      <c r="L242" s="30"/>
      <c r="M242" s="30"/>
      <c r="N242" s="30"/>
      <c r="O242" s="30"/>
      <c r="P242" s="30"/>
      <c r="Q242" s="30"/>
      <c r="R242" s="30"/>
      <c r="S242" s="30"/>
      <c r="T242" s="30"/>
      <c r="U242" s="30"/>
      <c r="V242" s="361"/>
      <c r="W242" s="30"/>
      <c r="X242" s="373"/>
    </row>
    <row r="243" spans="1:24" x14ac:dyDescent="0.2">
      <c r="A243" s="354"/>
      <c r="B243" s="371"/>
      <c r="C243" s="372"/>
      <c r="D243" s="30"/>
      <c r="E243" s="30"/>
      <c r="F243" s="30"/>
      <c r="G243" s="30"/>
      <c r="H243" s="30"/>
      <c r="I243" s="30"/>
      <c r="J243" s="30"/>
      <c r="K243" s="30"/>
      <c r="L243" s="30"/>
      <c r="M243" s="30"/>
      <c r="N243" s="30"/>
      <c r="O243" s="30"/>
      <c r="P243" s="30"/>
      <c r="Q243" s="30"/>
      <c r="R243" s="30"/>
      <c r="S243" s="30"/>
      <c r="T243" s="30"/>
      <c r="U243" s="30"/>
      <c r="V243" s="361"/>
      <c r="W243" s="30"/>
      <c r="X243" s="373"/>
    </row>
    <row r="244" spans="1:24" x14ac:dyDescent="0.2">
      <c r="A244" s="354"/>
      <c r="B244" s="371"/>
      <c r="C244" s="372"/>
      <c r="D244" s="30"/>
      <c r="E244" s="30"/>
      <c r="F244" s="30"/>
      <c r="G244" s="30"/>
      <c r="H244" s="30"/>
      <c r="I244" s="30"/>
      <c r="J244" s="30"/>
      <c r="K244" s="30"/>
      <c r="L244" s="30"/>
      <c r="M244" s="30"/>
      <c r="N244" s="30"/>
      <c r="O244" s="30"/>
      <c r="P244" s="30"/>
      <c r="Q244" s="30"/>
      <c r="R244" s="30"/>
      <c r="S244" s="30"/>
      <c r="T244" s="30"/>
      <c r="U244" s="30"/>
      <c r="V244" s="361"/>
      <c r="W244" s="30"/>
      <c r="X244" s="373"/>
    </row>
    <row r="245" spans="1:24" x14ac:dyDescent="0.2">
      <c r="A245" s="354"/>
      <c r="B245" s="371"/>
      <c r="C245" s="372"/>
      <c r="D245" s="30"/>
      <c r="E245" s="30"/>
      <c r="F245" s="30"/>
      <c r="G245" s="30"/>
      <c r="H245" s="30"/>
      <c r="I245" s="30"/>
      <c r="J245" s="30"/>
      <c r="K245" s="30"/>
      <c r="L245" s="30"/>
      <c r="M245" s="30"/>
      <c r="N245" s="30"/>
      <c r="O245" s="30"/>
      <c r="P245" s="30"/>
      <c r="Q245" s="30"/>
      <c r="R245" s="30"/>
      <c r="S245" s="30"/>
      <c r="T245" s="30"/>
      <c r="U245" s="30"/>
      <c r="V245" s="361"/>
      <c r="W245" s="30"/>
      <c r="X245" s="373"/>
    </row>
    <row r="246" spans="1:24" x14ac:dyDescent="0.2">
      <c r="A246" s="354"/>
      <c r="B246" s="371"/>
      <c r="C246" s="372"/>
      <c r="D246" s="30"/>
      <c r="E246" s="30"/>
      <c r="F246" s="30"/>
      <c r="G246" s="30"/>
      <c r="H246" s="30"/>
      <c r="I246" s="30"/>
      <c r="J246" s="30"/>
      <c r="K246" s="30"/>
      <c r="L246" s="30"/>
      <c r="M246" s="30"/>
      <c r="N246" s="30"/>
      <c r="O246" s="30"/>
      <c r="P246" s="30"/>
      <c r="Q246" s="30"/>
      <c r="R246" s="30"/>
      <c r="S246" s="30"/>
      <c r="T246" s="30"/>
      <c r="U246" s="30"/>
      <c r="V246" s="361"/>
      <c r="W246" s="30"/>
      <c r="X246" s="373"/>
    </row>
    <row r="247" spans="1:24" x14ac:dyDescent="0.2">
      <c r="A247" s="354"/>
      <c r="B247" s="371"/>
      <c r="C247" s="372"/>
      <c r="D247" s="30"/>
      <c r="E247" s="30"/>
      <c r="F247" s="30"/>
      <c r="G247" s="30"/>
      <c r="H247" s="30"/>
      <c r="I247" s="30"/>
      <c r="J247" s="30"/>
      <c r="K247" s="30"/>
      <c r="L247" s="30"/>
      <c r="M247" s="30"/>
      <c r="N247" s="30"/>
      <c r="O247" s="30"/>
      <c r="P247" s="30"/>
      <c r="Q247" s="30"/>
      <c r="R247" s="30"/>
      <c r="S247" s="30"/>
      <c r="T247" s="30"/>
      <c r="U247" s="30"/>
      <c r="V247" s="361"/>
      <c r="W247" s="30"/>
      <c r="X247" s="373"/>
    </row>
    <row r="248" spans="1:24" x14ac:dyDescent="0.2">
      <c r="A248" s="354"/>
      <c r="B248" s="371"/>
      <c r="C248" s="372"/>
      <c r="D248" s="30"/>
      <c r="E248" s="30"/>
      <c r="F248" s="30"/>
      <c r="G248" s="30"/>
      <c r="H248" s="30"/>
      <c r="I248" s="30"/>
      <c r="J248" s="30"/>
      <c r="K248" s="30"/>
      <c r="L248" s="30"/>
      <c r="M248" s="30"/>
      <c r="N248" s="30"/>
      <c r="O248" s="30"/>
      <c r="P248" s="30"/>
      <c r="Q248" s="30"/>
      <c r="R248" s="30"/>
      <c r="S248" s="30"/>
      <c r="T248" s="30"/>
      <c r="U248" s="30"/>
      <c r="V248" s="361"/>
      <c r="W248" s="30"/>
      <c r="X248" s="373"/>
    </row>
    <row r="249" spans="1:24" x14ac:dyDescent="0.2">
      <c r="A249" s="354"/>
      <c r="B249" s="371"/>
      <c r="C249" s="372"/>
      <c r="D249" s="30"/>
      <c r="E249" s="30"/>
      <c r="F249" s="30"/>
      <c r="G249" s="30"/>
      <c r="H249" s="30"/>
      <c r="I249" s="30"/>
      <c r="J249" s="30"/>
      <c r="K249" s="30"/>
      <c r="L249" s="30"/>
      <c r="M249" s="30"/>
      <c r="N249" s="30"/>
      <c r="O249" s="30"/>
      <c r="P249" s="30"/>
      <c r="Q249" s="30"/>
      <c r="R249" s="30"/>
      <c r="S249" s="30"/>
      <c r="T249" s="30"/>
      <c r="U249" s="30"/>
      <c r="V249" s="361"/>
      <c r="W249" s="30"/>
      <c r="X249" s="373"/>
    </row>
    <row r="250" spans="1:24" x14ac:dyDescent="0.2">
      <c r="A250" s="354"/>
      <c r="B250" s="371"/>
      <c r="C250" s="372"/>
      <c r="D250" s="30"/>
      <c r="E250" s="30"/>
      <c r="F250" s="30"/>
      <c r="G250" s="30"/>
      <c r="H250" s="30"/>
      <c r="I250" s="30"/>
      <c r="J250" s="30"/>
      <c r="K250" s="30"/>
      <c r="L250" s="30"/>
      <c r="M250" s="30"/>
      <c r="N250" s="30"/>
      <c r="O250" s="30"/>
      <c r="P250" s="30"/>
      <c r="Q250" s="30"/>
      <c r="R250" s="30"/>
      <c r="S250" s="30"/>
      <c r="T250" s="30"/>
      <c r="U250" s="30"/>
      <c r="V250" s="361"/>
      <c r="W250" s="30"/>
      <c r="X250" s="373"/>
    </row>
    <row r="251" spans="1:24" x14ac:dyDescent="0.2">
      <c r="A251" s="354"/>
      <c r="B251" s="371"/>
      <c r="C251" s="372"/>
      <c r="D251" s="30"/>
      <c r="E251" s="30"/>
      <c r="F251" s="30"/>
      <c r="G251" s="30"/>
      <c r="H251" s="30"/>
      <c r="I251" s="30"/>
      <c r="J251" s="30"/>
      <c r="K251" s="30"/>
      <c r="L251" s="30"/>
      <c r="M251" s="30"/>
      <c r="N251" s="30"/>
      <c r="O251" s="30"/>
      <c r="P251" s="30"/>
      <c r="Q251" s="30"/>
      <c r="R251" s="30"/>
      <c r="S251" s="30"/>
      <c r="T251" s="30"/>
      <c r="U251" s="30"/>
      <c r="V251" s="361"/>
      <c r="W251" s="30"/>
      <c r="X251" s="373"/>
    </row>
    <row r="252" spans="1:24" x14ac:dyDescent="0.2">
      <c r="A252" s="354"/>
      <c r="B252" s="371"/>
      <c r="C252" s="372"/>
      <c r="D252" s="30"/>
      <c r="E252" s="30"/>
      <c r="F252" s="30"/>
      <c r="G252" s="30"/>
      <c r="H252" s="30"/>
      <c r="I252" s="30"/>
      <c r="J252" s="30"/>
      <c r="K252" s="30"/>
      <c r="L252" s="30"/>
      <c r="M252" s="30"/>
      <c r="N252" s="30"/>
      <c r="O252" s="30"/>
      <c r="P252" s="30"/>
      <c r="Q252" s="30"/>
      <c r="R252" s="30"/>
      <c r="S252" s="30"/>
      <c r="T252" s="30"/>
      <c r="U252" s="30"/>
      <c r="V252" s="361"/>
      <c r="W252" s="30"/>
      <c r="X252" s="373"/>
    </row>
    <row r="253" spans="1:24" x14ac:dyDescent="0.2">
      <c r="A253" s="354"/>
      <c r="B253" s="371"/>
      <c r="C253" s="372"/>
      <c r="D253" s="30"/>
      <c r="E253" s="30"/>
      <c r="F253" s="30"/>
      <c r="G253" s="30"/>
      <c r="H253" s="30"/>
      <c r="I253" s="30"/>
      <c r="J253" s="30"/>
      <c r="K253" s="30"/>
      <c r="L253" s="30"/>
      <c r="M253" s="30"/>
      <c r="N253" s="30"/>
      <c r="O253" s="30"/>
      <c r="P253" s="30"/>
      <c r="Q253" s="30"/>
      <c r="R253" s="30"/>
      <c r="S253" s="30"/>
      <c r="T253" s="30"/>
      <c r="U253" s="30"/>
      <c r="V253" s="361"/>
      <c r="W253" s="30"/>
      <c r="X253" s="373"/>
    </row>
    <row r="254" spans="1:24" x14ac:dyDescent="0.2">
      <c r="A254" s="354"/>
      <c r="B254" s="371"/>
      <c r="C254" s="372"/>
      <c r="D254" s="30"/>
      <c r="E254" s="30"/>
      <c r="F254" s="30"/>
      <c r="G254" s="30"/>
      <c r="H254" s="30"/>
      <c r="I254" s="30"/>
      <c r="J254" s="30"/>
      <c r="K254" s="30"/>
      <c r="L254" s="30"/>
      <c r="M254" s="30"/>
      <c r="N254" s="30"/>
      <c r="O254" s="30"/>
      <c r="P254" s="30"/>
      <c r="Q254" s="30"/>
      <c r="R254" s="30"/>
      <c r="S254" s="30"/>
      <c r="T254" s="30"/>
      <c r="U254" s="30"/>
      <c r="V254" s="361"/>
      <c r="W254" s="30"/>
      <c r="X254" s="373"/>
    </row>
    <row r="255" spans="1:24" x14ac:dyDescent="0.2">
      <c r="A255" s="354"/>
      <c r="B255" s="371"/>
      <c r="C255" s="372"/>
      <c r="D255" s="30"/>
      <c r="E255" s="30"/>
      <c r="F255" s="30"/>
      <c r="G255" s="30"/>
      <c r="H255" s="30"/>
      <c r="I255" s="30"/>
      <c r="J255" s="30"/>
      <c r="K255" s="30"/>
      <c r="L255" s="30"/>
      <c r="M255" s="30"/>
      <c r="N255" s="30"/>
      <c r="O255" s="30"/>
      <c r="P255" s="30"/>
      <c r="Q255" s="30"/>
      <c r="R255" s="30"/>
      <c r="S255" s="30"/>
      <c r="T255" s="30"/>
      <c r="U255" s="30"/>
      <c r="V255" s="361"/>
      <c r="W255" s="30"/>
      <c r="X255" s="373"/>
    </row>
    <row r="256" spans="1:24" x14ac:dyDescent="0.2">
      <c r="A256" s="354"/>
      <c r="B256" s="371"/>
      <c r="C256" s="372"/>
      <c r="D256" s="30"/>
      <c r="E256" s="30"/>
      <c r="F256" s="30"/>
      <c r="G256" s="30"/>
      <c r="H256" s="30"/>
      <c r="I256" s="30"/>
      <c r="J256" s="30"/>
      <c r="K256" s="30"/>
      <c r="L256" s="30"/>
      <c r="M256" s="30"/>
      <c r="N256" s="30"/>
      <c r="O256" s="30"/>
      <c r="P256" s="30"/>
      <c r="Q256" s="30"/>
      <c r="R256" s="30"/>
      <c r="S256" s="30"/>
      <c r="T256" s="30"/>
      <c r="U256" s="30"/>
      <c r="V256" s="361"/>
      <c r="W256" s="30"/>
      <c r="X256" s="373"/>
    </row>
    <row r="257" spans="1:24" x14ac:dyDescent="0.2">
      <c r="A257" s="354"/>
      <c r="B257" s="371"/>
      <c r="C257" s="372"/>
      <c r="D257" s="30"/>
      <c r="E257" s="30"/>
      <c r="F257" s="30"/>
      <c r="G257" s="30"/>
      <c r="H257" s="30"/>
      <c r="I257" s="30"/>
      <c r="J257" s="30"/>
      <c r="K257" s="30"/>
      <c r="L257" s="30"/>
      <c r="M257" s="30"/>
      <c r="N257" s="30"/>
      <c r="O257" s="30"/>
      <c r="P257" s="30"/>
      <c r="Q257" s="30"/>
      <c r="R257" s="30"/>
      <c r="S257" s="30"/>
      <c r="T257" s="30"/>
      <c r="U257" s="30"/>
      <c r="V257" s="361"/>
      <c r="W257" s="30"/>
      <c r="X257" s="373"/>
    </row>
    <row r="258" spans="1:24" x14ac:dyDescent="0.2">
      <c r="A258" s="354"/>
      <c r="B258" s="371"/>
      <c r="C258" s="372"/>
      <c r="D258" s="30"/>
      <c r="E258" s="30"/>
      <c r="F258" s="30"/>
      <c r="G258" s="30"/>
      <c r="H258" s="30"/>
      <c r="I258" s="30"/>
      <c r="J258" s="30"/>
      <c r="K258" s="30"/>
      <c r="L258" s="30"/>
      <c r="M258" s="30"/>
      <c r="N258" s="30"/>
      <c r="O258" s="30"/>
      <c r="P258" s="30"/>
      <c r="Q258" s="30"/>
      <c r="R258" s="30"/>
      <c r="S258" s="30"/>
      <c r="T258" s="30"/>
      <c r="U258" s="30"/>
      <c r="V258" s="361"/>
      <c r="W258" s="30"/>
      <c r="X258" s="373"/>
    </row>
    <row r="259" spans="1:24" x14ac:dyDescent="0.2">
      <c r="A259" s="354"/>
      <c r="B259" s="371"/>
      <c r="C259" s="372"/>
      <c r="D259" s="30"/>
      <c r="E259" s="30"/>
      <c r="F259" s="30"/>
      <c r="G259" s="30"/>
      <c r="H259" s="30"/>
      <c r="I259" s="30"/>
      <c r="J259" s="30"/>
      <c r="K259" s="30"/>
      <c r="L259" s="30"/>
      <c r="M259" s="30"/>
      <c r="N259" s="30"/>
      <c r="O259" s="30"/>
      <c r="P259" s="30"/>
      <c r="Q259" s="30"/>
      <c r="R259" s="30"/>
      <c r="S259" s="30"/>
      <c r="T259" s="30"/>
      <c r="U259" s="30"/>
      <c r="V259" s="361"/>
      <c r="W259" s="30"/>
      <c r="X259" s="373"/>
    </row>
    <row r="260" spans="1:24" x14ac:dyDescent="0.2">
      <c r="A260" s="354"/>
      <c r="B260" s="371"/>
      <c r="C260" s="372"/>
      <c r="D260" s="30"/>
      <c r="E260" s="30"/>
      <c r="F260" s="30"/>
      <c r="G260" s="30"/>
      <c r="H260" s="30"/>
      <c r="I260" s="30"/>
      <c r="J260" s="30"/>
      <c r="K260" s="30"/>
      <c r="L260" s="30"/>
      <c r="M260" s="30"/>
      <c r="N260" s="30"/>
      <c r="O260" s="30"/>
      <c r="P260" s="30"/>
      <c r="Q260" s="30"/>
      <c r="R260" s="30"/>
      <c r="S260" s="30"/>
      <c r="T260" s="30"/>
      <c r="U260" s="30"/>
      <c r="V260" s="361"/>
      <c r="W260" s="30"/>
      <c r="X260" s="373"/>
    </row>
    <row r="261" spans="1:24" x14ac:dyDescent="0.2">
      <c r="A261" s="354"/>
      <c r="B261" s="371"/>
      <c r="C261" s="372"/>
      <c r="D261" s="30"/>
      <c r="E261" s="30"/>
      <c r="F261" s="30"/>
      <c r="G261" s="30"/>
      <c r="H261" s="30"/>
      <c r="I261" s="30"/>
      <c r="J261" s="30"/>
      <c r="K261" s="30"/>
      <c r="L261" s="30"/>
      <c r="M261" s="30"/>
      <c r="N261" s="30"/>
      <c r="O261" s="30"/>
      <c r="P261" s="30"/>
      <c r="Q261" s="30"/>
      <c r="R261" s="30"/>
      <c r="S261" s="30"/>
      <c r="T261" s="30"/>
      <c r="U261" s="30"/>
      <c r="V261" s="361"/>
      <c r="W261" s="30"/>
      <c r="X261" s="373"/>
    </row>
    <row r="262" spans="1:24" x14ac:dyDescent="0.2">
      <c r="A262" s="354"/>
      <c r="B262" s="371"/>
      <c r="C262" s="372"/>
      <c r="D262" s="30"/>
      <c r="E262" s="30"/>
      <c r="F262" s="30"/>
      <c r="G262" s="30"/>
      <c r="H262" s="30"/>
      <c r="I262" s="30"/>
      <c r="J262" s="30"/>
      <c r="K262" s="30"/>
      <c r="L262" s="30"/>
      <c r="M262" s="30"/>
      <c r="N262" s="30"/>
      <c r="O262" s="30"/>
      <c r="P262" s="30"/>
      <c r="Q262" s="30"/>
      <c r="R262" s="30"/>
      <c r="S262" s="30"/>
      <c r="T262" s="30"/>
      <c r="U262" s="30"/>
      <c r="V262" s="361"/>
      <c r="W262" s="30"/>
      <c r="X262" s="373"/>
    </row>
    <row r="263" spans="1:24" x14ac:dyDescent="0.2">
      <c r="A263" s="354"/>
      <c r="B263" s="371"/>
      <c r="C263" s="372"/>
      <c r="D263" s="30"/>
      <c r="E263" s="30"/>
      <c r="F263" s="30"/>
      <c r="G263" s="30"/>
      <c r="H263" s="30"/>
      <c r="I263" s="30"/>
      <c r="J263" s="30"/>
      <c r="K263" s="30"/>
      <c r="L263" s="30"/>
      <c r="M263" s="30"/>
      <c r="N263" s="30"/>
      <c r="O263" s="30"/>
      <c r="P263" s="30"/>
      <c r="Q263" s="30"/>
      <c r="R263" s="30"/>
      <c r="S263" s="30"/>
      <c r="T263" s="30"/>
      <c r="U263" s="30"/>
      <c r="V263" s="361"/>
      <c r="W263" s="30"/>
      <c r="X263" s="373"/>
    </row>
    <row r="264" spans="1:24" x14ac:dyDescent="0.2">
      <c r="A264" s="354"/>
      <c r="B264" s="371"/>
      <c r="C264" s="372"/>
      <c r="D264" s="30"/>
      <c r="E264" s="30"/>
      <c r="F264" s="30"/>
      <c r="G264" s="30"/>
      <c r="H264" s="30"/>
      <c r="I264" s="30"/>
      <c r="J264" s="30"/>
      <c r="K264" s="30"/>
      <c r="L264" s="30"/>
      <c r="M264" s="30"/>
      <c r="N264" s="30"/>
      <c r="O264" s="30"/>
      <c r="P264" s="30"/>
      <c r="Q264" s="30"/>
      <c r="R264" s="30"/>
      <c r="S264" s="30"/>
      <c r="T264" s="30"/>
      <c r="U264" s="30"/>
      <c r="V264" s="361"/>
      <c r="W264" s="30"/>
      <c r="X264" s="373"/>
    </row>
    <row r="265" spans="1:24" x14ac:dyDescent="0.2">
      <c r="A265" s="354"/>
      <c r="B265" s="371"/>
      <c r="C265" s="372"/>
      <c r="D265" s="30"/>
      <c r="E265" s="30"/>
      <c r="F265" s="30"/>
      <c r="G265" s="30"/>
      <c r="H265" s="30"/>
      <c r="I265" s="30"/>
      <c r="J265" s="30"/>
      <c r="K265" s="30"/>
      <c r="L265" s="30"/>
      <c r="M265" s="30"/>
      <c r="N265" s="30"/>
      <c r="O265" s="30"/>
      <c r="P265" s="30"/>
      <c r="Q265" s="30"/>
      <c r="R265" s="30"/>
      <c r="S265" s="30"/>
      <c r="T265" s="30"/>
      <c r="U265" s="30"/>
      <c r="V265" s="361"/>
      <c r="W265" s="30"/>
      <c r="X265" s="373"/>
    </row>
    <row r="266" spans="1:24" x14ac:dyDescent="0.2">
      <c r="A266" s="354"/>
      <c r="B266" s="371"/>
      <c r="C266" s="372"/>
      <c r="D266" s="30"/>
      <c r="E266" s="30"/>
      <c r="F266" s="30"/>
      <c r="G266" s="30"/>
      <c r="H266" s="30"/>
      <c r="I266" s="30"/>
      <c r="J266" s="30"/>
      <c r="K266" s="30"/>
      <c r="L266" s="30"/>
      <c r="M266" s="30"/>
      <c r="N266" s="30"/>
      <c r="O266" s="30"/>
      <c r="P266" s="30"/>
      <c r="Q266" s="30"/>
      <c r="R266" s="30"/>
      <c r="S266" s="30"/>
      <c r="T266" s="30"/>
      <c r="U266" s="30"/>
      <c r="V266" s="361"/>
      <c r="W266" s="30"/>
      <c r="X266" s="373"/>
    </row>
    <row r="267" spans="1:24" x14ac:dyDescent="0.2">
      <c r="A267" s="354"/>
      <c r="B267" s="371"/>
      <c r="C267" s="372"/>
      <c r="D267" s="30"/>
      <c r="E267" s="30"/>
      <c r="F267" s="30"/>
      <c r="G267" s="30"/>
      <c r="H267" s="30"/>
      <c r="I267" s="30"/>
      <c r="J267" s="30"/>
      <c r="K267" s="30"/>
      <c r="L267" s="30"/>
      <c r="M267" s="30"/>
      <c r="N267" s="30"/>
      <c r="O267" s="30"/>
      <c r="P267" s="30"/>
      <c r="Q267" s="30"/>
      <c r="R267" s="30"/>
      <c r="S267" s="30"/>
      <c r="T267" s="30"/>
      <c r="U267" s="30"/>
      <c r="V267" s="361"/>
      <c r="W267" s="30"/>
      <c r="X267" s="373"/>
    </row>
    <row r="268" spans="1:24" x14ac:dyDescent="0.2">
      <c r="A268" s="354"/>
      <c r="B268" s="371"/>
      <c r="C268" s="372"/>
      <c r="D268" s="30"/>
      <c r="E268" s="30"/>
      <c r="F268" s="30"/>
      <c r="G268" s="30"/>
      <c r="H268" s="30"/>
      <c r="I268" s="30"/>
      <c r="J268" s="30"/>
      <c r="K268" s="30"/>
      <c r="L268" s="30"/>
      <c r="M268" s="30"/>
      <c r="N268" s="30"/>
      <c r="O268" s="30"/>
      <c r="P268" s="30"/>
      <c r="Q268" s="30"/>
      <c r="R268" s="30"/>
      <c r="S268" s="30"/>
      <c r="T268" s="30"/>
      <c r="U268" s="30"/>
      <c r="V268" s="361"/>
      <c r="W268" s="30"/>
      <c r="X268" s="373"/>
    </row>
    <row r="269" spans="1:24" x14ac:dyDescent="0.2">
      <c r="A269" s="354"/>
      <c r="B269" s="371"/>
      <c r="C269" s="372"/>
      <c r="D269" s="30"/>
      <c r="E269" s="30"/>
      <c r="F269" s="30"/>
      <c r="G269" s="30"/>
      <c r="H269" s="30"/>
      <c r="I269" s="30"/>
      <c r="J269" s="30"/>
      <c r="K269" s="30"/>
      <c r="L269" s="30"/>
      <c r="M269" s="30"/>
      <c r="N269" s="30"/>
      <c r="O269" s="30"/>
      <c r="P269" s="30"/>
      <c r="Q269" s="30"/>
      <c r="R269" s="30"/>
      <c r="S269" s="30"/>
      <c r="T269" s="30"/>
      <c r="U269" s="30"/>
      <c r="V269" s="361"/>
      <c r="W269" s="30"/>
      <c r="X269" s="373"/>
    </row>
    <row r="270" spans="1:24" x14ac:dyDescent="0.2">
      <c r="A270" s="354"/>
      <c r="B270" s="371"/>
      <c r="C270" s="372"/>
      <c r="D270" s="30"/>
      <c r="E270" s="30"/>
      <c r="F270" s="30"/>
      <c r="G270" s="30"/>
      <c r="H270" s="30"/>
      <c r="I270" s="30"/>
      <c r="J270" s="30"/>
      <c r="K270" s="30"/>
      <c r="L270" s="30"/>
      <c r="M270" s="30"/>
      <c r="N270" s="30"/>
      <c r="O270" s="30"/>
      <c r="P270" s="30"/>
      <c r="Q270" s="30"/>
      <c r="R270" s="30"/>
      <c r="S270" s="30"/>
      <c r="T270" s="30"/>
      <c r="U270" s="30"/>
      <c r="V270" s="361"/>
      <c r="W270" s="30"/>
      <c r="X270" s="373"/>
    </row>
    <row r="271" spans="1:24" x14ac:dyDescent="0.2">
      <c r="A271" s="354"/>
      <c r="B271" s="371"/>
      <c r="C271" s="372"/>
      <c r="D271" s="30"/>
      <c r="E271" s="30"/>
      <c r="F271" s="30"/>
      <c r="G271" s="30"/>
      <c r="H271" s="30"/>
      <c r="I271" s="30"/>
      <c r="J271" s="30"/>
      <c r="K271" s="30"/>
      <c r="L271" s="30"/>
      <c r="M271" s="30"/>
      <c r="N271" s="30"/>
      <c r="O271" s="30"/>
      <c r="P271" s="30"/>
      <c r="Q271" s="30"/>
      <c r="R271" s="30"/>
      <c r="S271" s="30"/>
      <c r="T271" s="30"/>
      <c r="U271" s="30"/>
      <c r="V271" s="361"/>
      <c r="W271" s="30"/>
      <c r="X271" s="373"/>
    </row>
    <row r="272" spans="1:24" x14ac:dyDescent="0.2">
      <c r="A272" s="354"/>
      <c r="B272" s="371"/>
      <c r="C272" s="372"/>
      <c r="D272" s="30"/>
      <c r="E272" s="30"/>
      <c r="F272" s="30"/>
      <c r="G272" s="30"/>
      <c r="H272" s="30"/>
      <c r="I272" s="30"/>
      <c r="J272" s="30"/>
      <c r="K272" s="30"/>
      <c r="L272" s="30"/>
      <c r="M272" s="30"/>
      <c r="N272" s="30"/>
      <c r="O272" s="30"/>
      <c r="P272" s="30"/>
      <c r="Q272" s="30"/>
      <c r="R272" s="30"/>
      <c r="S272" s="30"/>
      <c r="T272" s="30"/>
      <c r="U272" s="30"/>
      <c r="V272" s="361"/>
      <c r="W272" s="30"/>
      <c r="X272" s="373"/>
    </row>
    <row r="273" spans="1:24" x14ac:dyDescent="0.2">
      <c r="A273" s="354"/>
      <c r="B273" s="371"/>
      <c r="C273" s="372"/>
      <c r="D273" s="30"/>
      <c r="E273" s="30"/>
      <c r="F273" s="30"/>
      <c r="G273" s="30"/>
      <c r="H273" s="30"/>
      <c r="I273" s="30"/>
      <c r="J273" s="30"/>
      <c r="K273" s="30"/>
      <c r="L273" s="30"/>
      <c r="M273" s="30"/>
      <c r="N273" s="30"/>
      <c r="O273" s="30"/>
      <c r="P273" s="30"/>
      <c r="Q273" s="30"/>
      <c r="R273" s="30"/>
      <c r="S273" s="30"/>
      <c r="T273" s="30"/>
      <c r="U273" s="30"/>
      <c r="V273" s="361"/>
      <c r="W273" s="30"/>
      <c r="X273" s="373"/>
    </row>
    <row r="274" spans="1:24" x14ac:dyDescent="0.2">
      <c r="A274" s="354"/>
      <c r="B274" s="371"/>
      <c r="C274" s="372"/>
      <c r="D274" s="30"/>
      <c r="E274" s="30"/>
      <c r="F274" s="30"/>
      <c r="G274" s="30"/>
      <c r="H274" s="30"/>
      <c r="I274" s="30"/>
      <c r="J274" s="30"/>
      <c r="K274" s="30"/>
      <c r="L274" s="30"/>
      <c r="M274" s="30"/>
      <c r="N274" s="30"/>
      <c r="O274" s="30"/>
      <c r="P274" s="30"/>
      <c r="Q274" s="30"/>
      <c r="R274" s="30"/>
      <c r="S274" s="30"/>
      <c r="T274" s="30"/>
      <c r="U274" s="30"/>
      <c r="V274" s="361"/>
      <c r="W274" s="30"/>
      <c r="X274" s="373"/>
    </row>
    <row r="275" spans="1:24" x14ac:dyDescent="0.2">
      <c r="A275" s="354"/>
      <c r="B275" s="371"/>
      <c r="C275" s="372"/>
      <c r="D275" s="30"/>
      <c r="E275" s="30"/>
      <c r="F275" s="30"/>
      <c r="G275" s="30"/>
      <c r="H275" s="30"/>
      <c r="I275" s="30"/>
      <c r="J275" s="30"/>
      <c r="K275" s="30"/>
      <c r="L275" s="30"/>
      <c r="M275" s="30"/>
      <c r="N275" s="30"/>
      <c r="O275" s="30"/>
      <c r="P275" s="30"/>
      <c r="Q275" s="30"/>
      <c r="R275" s="30"/>
      <c r="S275" s="30"/>
      <c r="T275" s="30"/>
      <c r="U275" s="30"/>
      <c r="V275" s="361"/>
      <c r="W275" s="30"/>
      <c r="X275" s="373"/>
    </row>
    <row r="276" spans="1:24" x14ac:dyDescent="0.2">
      <c r="A276" s="354"/>
      <c r="B276" s="371"/>
      <c r="C276" s="372"/>
      <c r="D276" s="30"/>
      <c r="E276" s="30"/>
      <c r="F276" s="30"/>
      <c r="G276" s="30"/>
      <c r="H276" s="30"/>
      <c r="I276" s="30"/>
      <c r="J276" s="30"/>
      <c r="K276" s="30"/>
      <c r="L276" s="30"/>
      <c r="M276" s="30"/>
      <c r="N276" s="30"/>
      <c r="O276" s="30"/>
      <c r="P276" s="30"/>
      <c r="Q276" s="30"/>
      <c r="R276" s="30"/>
      <c r="S276" s="30"/>
      <c r="T276" s="30"/>
      <c r="U276" s="30"/>
      <c r="V276" s="361"/>
      <c r="W276" s="30"/>
      <c r="X276" s="373"/>
    </row>
    <row r="277" spans="1:24" x14ac:dyDescent="0.2">
      <c r="A277" s="354"/>
      <c r="B277" s="371"/>
      <c r="C277" s="372"/>
      <c r="D277" s="30"/>
      <c r="E277" s="30"/>
      <c r="F277" s="30"/>
      <c r="G277" s="30"/>
      <c r="H277" s="30"/>
      <c r="I277" s="30"/>
      <c r="J277" s="30"/>
      <c r="K277" s="30"/>
      <c r="L277" s="30"/>
      <c r="M277" s="30"/>
      <c r="N277" s="30"/>
      <c r="O277" s="30"/>
      <c r="P277" s="30"/>
      <c r="Q277" s="30"/>
      <c r="R277" s="30"/>
      <c r="S277" s="30"/>
      <c r="T277" s="30"/>
      <c r="U277" s="30"/>
      <c r="V277" s="361"/>
      <c r="W277" s="30"/>
      <c r="X277" s="373"/>
    </row>
    <row r="278" spans="1:24" x14ac:dyDescent="0.2">
      <c r="A278" s="354"/>
      <c r="B278" s="371"/>
      <c r="C278" s="372"/>
      <c r="D278" s="30"/>
      <c r="E278" s="30"/>
      <c r="F278" s="30"/>
      <c r="G278" s="30"/>
      <c r="H278" s="30"/>
      <c r="I278" s="30"/>
      <c r="J278" s="30"/>
      <c r="K278" s="30"/>
      <c r="L278" s="30"/>
      <c r="M278" s="30"/>
      <c r="N278" s="30"/>
      <c r="O278" s="30"/>
      <c r="P278" s="30"/>
      <c r="Q278" s="30"/>
      <c r="R278" s="30"/>
      <c r="S278" s="30"/>
      <c r="T278" s="30"/>
      <c r="U278" s="30"/>
      <c r="V278" s="361"/>
      <c r="W278" s="30"/>
      <c r="X278" s="373"/>
    </row>
    <row r="279" spans="1:24" x14ac:dyDescent="0.2">
      <c r="A279" s="354"/>
      <c r="B279" s="371"/>
      <c r="C279" s="372"/>
      <c r="D279" s="30"/>
      <c r="E279" s="30"/>
      <c r="F279" s="30"/>
      <c r="G279" s="30"/>
      <c r="H279" s="30"/>
      <c r="I279" s="30"/>
      <c r="J279" s="30"/>
      <c r="K279" s="30"/>
      <c r="L279" s="30"/>
      <c r="M279" s="30"/>
      <c r="N279" s="30"/>
      <c r="O279" s="30"/>
      <c r="P279" s="30"/>
      <c r="Q279" s="30"/>
      <c r="R279" s="30"/>
      <c r="S279" s="30"/>
      <c r="T279" s="30"/>
      <c r="U279" s="30"/>
      <c r="V279" s="361"/>
      <c r="W279" s="30"/>
      <c r="X279" s="373"/>
    </row>
    <row r="280" spans="1:24" x14ac:dyDescent="0.2">
      <c r="A280" s="354"/>
      <c r="B280" s="371"/>
      <c r="C280" s="372"/>
      <c r="D280" s="30"/>
      <c r="E280" s="30"/>
      <c r="F280" s="30"/>
      <c r="G280" s="30"/>
      <c r="H280" s="30"/>
      <c r="I280" s="30"/>
      <c r="J280" s="30"/>
      <c r="K280" s="30"/>
      <c r="L280" s="30"/>
      <c r="M280" s="30"/>
      <c r="N280" s="30"/>
      <c r="O280" s="30"/>
      <c r="P280" s="30"/>
      <c r="Q280" s="30"/>
      <c r="R280" s="30"/>
      <c r="S280" s="30"/>
      <c r="T280" s="30"/>
      <c r="U280" s="30"/>
      <c r="V280" s="361"/>
      <c r="W280" s="30"/>
      <c r="X280" s="373"/>
    </row>
    <row r="281" spans="1:24" x14ac:dyDescent="0.2">
      <c r="A281" s="354"/>
      <c r="B281" s="371"/>
      <c r="C281" s="372"/>
      <c r="D281" s="30"/>
      <c r="E281" s="30"/>
      <c r="F281" s="30"/>
      <c r="G281" s="30"/>
      <c r="H281" s="30"/>
      <c r="I281" s="30"/>
      <c r="J281" s="30"/>
      <c r="K281" s="30"/>
      <c r="L281" s="30"/>
      <c r="M281" s="30"/>
      <c r="N281" s="30"/>
      <c r="O281" s="30"/>
      <c r="P281" s="30"/>
      <c r="Q281" s="30"/>
      <c r="R281" s="30"/>
      <c r="S281" s="30"/>
      <c r="T281" s="30"/>
      <c r="U281" s="30"/>
      <c r="V281" s="361"/>
      <c r="W281" s="30"/>
      <c r="X281" s="373"/>
    </row>
    <row r="282" spans="1:24" x14ac:dyDescent="0.2">
      <c r="A282" s="354"/>
      <c r="B282" s="371"/>
      <c r="C282" s="372"/>
      <c r="D282" s="30"/>
      <c r="E282" s="30"/>
      <c r="F282" s="30"/>
      <c r="G282" s="30"/>
      <c r="H282" s="30"/>
      <c r="I282" s="30"/>
      <c r="J282" s="30"/>
      <c r="K282" s="30"/>
      <c r="L282" s="30"/>
      <c r="M282" s="30"/>
      <c r="N282" s="30"/>
      <c r="O282" s="30"/>
      <c r="P282" s="30"/>
      <c r="Q282" s="30"/>
      <c r="R282" s="30"/>
      <c r="S282" s="30"/>
      <c r="T282" s="30"/>
      <c r="U282" s="30"/>
      <c r="V282" s="361"/>
      <c r="W282" s="30"/>
      <c r="X282" s="373"/>
    </row>
    <row r="283" spans="1:24" x14ac:dyDescent="0.2">
      <c r="A283" s="354"/>
      <c r="B283" s="371"/>
      <c r="C283" s="372"/>
      <c r="D283" s="30"/>
      <c r="E283" s="30"/>
      <c r="F283" s="30"/>
      <c r="G283" s="30"/>
      <c r="H283" s="30"/>
      <c r="I283" s="30"/>
      <c r="J283" s="30"/>
      <c r="K283" s="30"/>
      <c r="L283" s="30"/>
      <c r="M283" s="30"/>
      <c r="N283" s="30"/>
      <c r="O283" s="30"/>
      <c r="P283" s="30"/>
      <c r="Q283" s="30"/>
      <c r="R283" s="30"/>
      <c r="S283" s="30"/>
      <c r="T283" s="30"/>
      <c r="U283" s="30"/>
      <c r="V283" s="361"/>
      <c r="W283" s="30"/>
      <c r="X283" s="373"/>
    </row>
    <row r="284" spans="1:24" x14ac:dyDescent="0.2">
      <c r="A284" s="354"/>
      <c r="B284" s="371"/>
      <c r="C284" s="372"/>
      <c r="D284" s="30"/>
      <c r="E284" s="30"/>
      <c r="F284" s="30"/>
      <c r="G284" s="30"/>
      <c r="H284" s="30"/>
      <c r="I284" s="30"/>
      <c r="J284" s="30"/>
      <c r="K284" s="30"/>
      <c r="L284" s="30"/>
      <c r="M284" s="30"/>
      <c r="N284" s="30"/>
      <c r="O284" s="30"/>
      <c r="P284" s="30"/>
      <c r="Q284" s="30"/>
      <c r="R284" s="30"/>
      <c r="S284" s="30"/>
      <c r="T284" s="30"/>
      <c r="U284" s="30"/>
      <c r="V284" s="361"/>
      <c r="W284" s="30"/>
      <c r="X284" s="373"/>
    </row>
  </sheetData>
  <sheetProtection algorithmName="SHA-512" hashValue="VL10sM7BJ3MxZxvuBbLTMy2kG6AcUNPq55BeOO893C+T9Wjz68CTWCkA1V9H+nhd1Wi/Vnk2aa94LTRNFVeElw==" saltValue="03xlZQzQ3UJkR3z/ObpU/w==" spinCount="100000" sheet="1" objects="1" scenarios="1"/>
  <mergeCells count="300">
    <mergeCell ref="K19:M19"/>
    <mergeCell ref="T18:U18"/>
    <mergeCell ref="C17:J17"/>
    <mergeCell ref="K17:M17"/>
    <mergeCell ref="N17:P17"/>
    <mergeCell ref="Q17:S17"/>
    <mergeCell ref="N19:P19"/>
    <mergeCell ref="Q19:S19"/>
    <mergeCell ref="T22:U22"/>
    <mergeCell ref="T19:U19"/>
    <mergeCell ref="C20:J20"/>
    <mergeCell ref="K20:M20"/>
    <mergeCell ref="N20:P20"/>
    <mergeCell ref="Q20:S20"/>
    <mergeCell ref="T20:U20"/>
    <mergeCell ref="C19:J19"/>
    <mergeCell ref="C23:J23"/>
    <mergeCell ref="K23:M23"/>
    <mergeCell ref="N23:P23"/>
    <mergeCell ref="Q23:S23"/>
    <mergeCell ref="T23:U23"/>
    <mergeCell ref="C22:J22"/>
    <mergeCell ref="K22:M22"/>
    <mergeCell ref="N22:P22"/>
    <mergeCell ref="Q22:S22"/>
    <mergeCell ref="C4:U4"/>
    <mergeCell ref="C15:U15"/>
    <mergeCell ref="C21:U21"/>
    <mergeCell ref="C24:U24"/>
    <mergeCell ref="T8:U8"/>
    <mergeCell ref="C8:J8"/>
    <mergeCell ref="K8:M8"/>
    <mergeCell ref="N8:P8"/>
    <mergeCell ref="Q8:S8"/>
    <mergeCell ref="T5:U5"/>
    <mergeCell ref="C5:J5"/>
    <mergeCell ref="K5:M5"/>
    <mergeCell ref="N5:P5"/>
    <mergeCell ref="Q5:S5"/>
    <mergeCell ref="T6:U6"/>
    <mergeCell ref="C7:J7"/>
    <mergeCell ref="K7:M7"/>
    <mergeCell ref="N7:P7"/>
    <mergeCell ref="Q7:S7"/>
    <mergeCell ref="T17:U17"/>
    <mergeCell ref="C18:J18"/>
    <mergeCell ref="K18:M18"/>
    <mergeCell ref="N18:P18"/>
    <mergeCell ref="Q18:S18"/>
    <mergeCell ref="C59:U59"/>
    <mergeCell ref="C64:U64"/>
    <mergeCell ref="T31:U31"/>
    <mergeCell ref="C32:J32"/>
    <mergeCell ref="K32:M32"/>
    <mergeCell ref="N32:P32"/>
    <mergeCell ref="Q32:S32"/>
    <mergeCell ref="T32:U32"/>
    <mergeCell ref="C31:J31"/>
    <mergeCell ref="K31:M31"/>
    <mergeCell ref="N31:P31"/>
    <mergeCell ref="Q31:S31"/>
    <mergeCell ref="T33:U33"/>
    <mergeCell ref="C34:J34"/>
    <mergeCell ref="K34:M34"/>
    <mergeCell ref="N34:P34"/>
    <mergeCell ref="Q34:S34"/>
    <mergeCell ref="T34:U34"/>
    <mergeCell ref="C33:J33"/>
    <mergeCell ref="K33:M33"/>
    <mergeCell ref="N33:P33"/>
    <mergeCell ref="Q33:S33"/>
    <mergeCell ref="C35:J35"/>
    <mergeCell ref="C40:J40"/>
    <mergeCell ref="C29:U29"/>
    <mergeCell ref="C26:J26"/>
    <mergeCell ref="K26:M26"/>
    <mergeCell ref="N26:P26"/>
    <mergeCell ref="Q26:S26"/>
    <mergeCell ref="T7:U7"/>
    <mergeCell ref="C6:J6"/>
    <mergeCell ref="K6:M6"/>
    <mergeCell ref="N6:P6"/>
    <mergeCell ref="Q6:S6"/>
    <mergeCell ref="T10:U10"/>
    <mergeCell ref="C16:J16"/>
    <mergeCell ref="K16:M16"/>
    <mergeCell ref="N16:P16"/>
    <mergeCell ref="Q16:S16"/>
    <mergeCell ref="T16:U16"/>
    <mergeCell ref="C10:J10"/>
    <mergeCell ref="K10:M10"/>
    <mergeCell ref="N10:P10"/>
    <mergeCell ref="Q10:S10"/>
    <mergeCell ref="C13:J13"/>
    <mergeCell ref="K13:M13"/>
    <mergeCell ref="N13:P13"/>
    <mergeCell ref="Q13:S13"/>
    <mergeCell ref="C25:J25"/>
    <mergeCell ref="K25:M25"/>
    <mergeCell ref="N25:P25"/>
    <mergeCell ref="Q25:S25"/>
    <mergeCell ref="T27:U27"/>
    <mergeCell ref="C28:J28"/>
    <mergeCell ref="K28:M28"/>
    <mergeCell ref="N28:P28"/>
    <mergeCell ref="Q28:S28"/>
    <mergeCell ref="T28:U28"/>
    <mergeCell ref="C27:J27"/>
    <mergeCell ref="K27:M27"/>
    <mergeCell ref="N27:P27"/>
    <mergeCell ref="Q27:S27"/>
    <mergeCell ref="T26:U26"/>
    <mergeCell ref="T25:U25"/>
    <mergeCell ref="C42:J42"/>
    <mergeCell ref="K42:M42"/>
    <mergeCell ref="N42:P42"/>
    <mergeCell ref="Q42:S42"/>
    <mergeCell ref="T42:U42"/>
    <mergeCell ref="C39:J39"/>
    <mergeCell ref="K39:M39"/>
    <mergeCell ref="N39:P39"/>
    <mergeCell ref="Q39:S39"/>
    <mergeCell ref="C41:J41"/>
    <mergeCell ref="K41:M41"/>
    <mergeCell ref="N41:P41"/>
    <mergeCell ref="Q41:S41"/>
    <mergeCell ref="T41:U41"/>
    <mergeCell ref="K40:M40"/>
    <mergeCell ref="N40:P40"/>
    <mergeCell ref="Q40:S40"/>
    <mergeCell ref="T40:U40"/>
    <mergeCell ref="C56:J56"/>
    <mergeCell ref="K56:M56"/>
    <mergeCell ref="N56:P56"/>
    <mergeCell ref="Q56:S56"/>
    <mergeCell ref="T56:U56"/>
    <mergeCell ref="C55:J55"/>
    <mergeCell ref="K55:M55"/>
    <mergeCell ref="N55:P55"/>
    <mergeCell ref="Q55:S55"/>
    <mergeCell ref="C58:J58"/>
    <mergeCell ref="K58:M58"/>
    <mergeCell ref="N58:P58"/>
    <mergeCell ref="Q58:S58"/>
    <mergeCell ref="T58:U58"/>
    <mergeCell ref="C57:J57"/>
    <mergeCell ref="K57:M57"/>
    <mergeCell ref="N57:P57"/>
    <mergeCell ref="Q57:S57"/>
    <mergeCell ref="Q62:S62"/>
    <mergeCell ref="C61:J61"/>
    <mergeCell ref="K61:M61"/>
    <mergeCell ref="N61:P61"/>
    <mergeCell ref="Q61:S61"/>
    <mergeCell ref="T61:U61"/>
    <mergeCell ref="C60:J60"/>
    <mergeCell ref="K60:M60"/>
    <mergeCell ref="N60:P60"/>
    <mergeCell ref="Q60:S60"/>
    <mergeCell ref="K54:M54"/>
    <mergeCell ref="N54:P54"/>
    <mergeCell ref="Q54:S54"/>
    <mergeCell ref="T54:U54"/>
    <mergeCell ref="C65:J65"/>
    <mergeCell ref="K65:M65"/>
    <mergeCell ref="N65:P65"/>
    <mergeCell ref="Q65:S65"/>
    <mergeCell ref="C71:N71"/>
    <mergeCell ref="C70:N70"/>
    <mergeCell ref="C69:N69"/>
    <mergeCell ref="C66:J66"/>
    <mergeCell ref="N66:P66"/>
    <mergeCell ref="K66:M66"/>
    <mergeCell ref="C67:N67"/>
    <mergeCell ref="T62:U62"/>
    <mergeCell ref="C63:J63"/>
    <mergeCell ref="K63:M63"/>
    <mergeCell ref="N63:P63"/>
    <mergeCell ref="Q63:S63"/>
    <mergeCell ref="T63:U63"/>
    <mergeCell ref="C62:J62"/>
    <mergeCell ref="K62:M62"/>
    <mergeCell ref="N62:P62"/>
    <mergeCell ref="T49:U49"/>
    <mergeCell ref="T50:U50"/>
    <mergeCell ref="T51:U51"/>
    <mergeCell ref="N50:P50"/>
    <mergeCell ref="Q50:S50"/>
    <mergeCell ref="T47:U47"/>
    <mergeCell ref="T45:U45"/>
    <mergeCell ref="AA66:AB66"/>
    <mergeCell ref="AA68:AB68"/>
    <mergeCell ref="Q66:S66"/>
    <mergeCell ref="T65:U65"/>
    <mergeCell ref="N51:P51"/>
    <mergeCell ref="Q51:S51"/>
    <mergeCell ref="T53:U53"/>
    <mergeCell ref="T60:U60"/>
    <mergeCell ref="T57:U57"/>
    <mergeCell ref="T55:U55"/>
    <mergeCell ref="N46:P46"/>
    <mergeCell ref="Q46:S46"/>
    <mergeCell ref="T46:U46"/>
    <mergeCell ref="N45:P45"/>
    <mergeCell ref="Q45:S45"/>
    <mergeCell ref="C52:U52"/>
    <mergeCell ref="C54:J54"/>
    <mergeCell ref="T48:U48"/>
    <mergeCell ref="C47:J47"/>
    <mergeCell ref="K47:M47"/>
    <mergeCell ref="N47:P47"/>
    <mergeCell ref="Q47:S47"/>
    <mergeCell ref="T3:U3"/>
    <mergeCell ref="K3:M3"/>
    <mergeCell ref="N3:P3"/>
    <mergeCell ref="Q3:S3"/>
    <mergeCell ref="C46:J46"/>
    <mergeCell ref="K46:M46"/>
    <mergeCell ref="C45:J45"/>
    <mergeCell ref="K45:M45"/>
    <mergeCell ref="T43:U43"/>
    <mergeCell ref="C44:J44"/>
    <mergeCell ref="K44:M44"/>
    <mergeCell ref="N44:P44"/>
    <mergeCell ref="Q44:S44"/>
    <mergeCell ref="T44:U44"/>
    <mergeCell ref="C43:J43"/>
    <mergeCell ref="K43:M43"/>
    <mergeCell ref="N43:P43"/>
    <mergeCell ref="Q43:S43"/>
    <mergeCell ref="T39:U39"/>
    <mergeCell ref="AA2:AB2"/>
    <mergeCell ref="C76:N76"/>
    <mergeCell ref="C72:N72"/>
    <mergeCell ref="C73:N73"/>
    <mergeCell ref="C74:N74"/>
    <mergeCell ref="C75:N75"/>
    <mergeCell ref="B2:U2"/>
    <mergeCell ref="C3:J3"/>
    <mergeCell ref="C53:J53"/>
    <mergeCell ref="K53:M53"/>
    <mergeCell ref="N53:P53"/>
    <mergeCell ref="Q53:S53"/>
    <mergeCell ref="C49:J49"/>
    <mergeCell ref="K49:M49"/>
    <mergeCell ref="N49:P49"/>
    <mergeCell ref="Q49:S49"/>
    <mergeCell ref="C50:J50"/>
    <mergeCell ref="K50:M50"/>
    <mergeCell ref="C51:J51"/>
    <mergeCell ref="K51:M51"/>
    <mergeCell ref="C48:J48"/>
    <mergeCell ref="K48:M48"/>
    <mergeCell ref="N48:P48"/>
    <mergeCell ref="Q48:S48"/>
    <mergeCell ref="C9:J9"/>
    <mergeCell ref="K9:M9"/>
    <mergeCell ref="N9:P9"/>
    <mergeCell ref="Q9:S9"/>
    <mergeCell ref="T9:U9"/>
    <mergeCell ref="C14:J14"/>
    <mergeCell ref="K14:M14"/>
    <mergeCell ref="N14:P14"/>
    <mergeCell ref="Q14:S14"/>
    <mergeCell ref="T14:U14"/>
    <mergeCell ref="C11:J11"/>
    <mergeCell ref="K11:M11"/>
    <mergeCell ref="N11:P11"/>
    <mergeCell ref="Q11:S11"/>
    <mergeCell ref="T11:U11"/>
    <mergeCell ref="T12:U12"/>
    <mergeCell ref="T13:U13"/>
    <mergeCell ref="C12:J12"/>
    <mergeCell ref="K12:M12"/>
    <mergeCell ref="N12:P12"/>
    <mergeCell ref="Q12:S12"/>
    <mergeCell ref="C30:J30"/>
    <mergeCell ref="K30:M30"/>
    <mergeCell ref="N30:P30"/>
    <mergeCell ref="Q30:S30"/>
    <mergeCell ref="T30:U30"/>
    <mergeCell ref="C38:J38"/>
    <mergeCell ref="K38:M38"/>
    <mergeCell ref="N38:P38"/>
    <mergeCell ref="Q38:S38"/>
    <mergeCell ref="T38:U38"/>
    <mergeCell ref="C37:J37"/>
    <mergeCell ref="K37:M37"/>
    <mergeCell ref="N37:P37"/>
    <mergeCell ref="Q37:S37"/>
    <mergeCell ref="T37:U37"/>
    <mergeCell ref="C36:J36"/>
    <mergeCell ref="K36:M36"/>
    <mergeCell ref="N36:P36"/>
    <mergeCell ref="Q36:S36"/>
    <mergeCell ref="K35:M35"/>
    <mergeCell ref="N35:P35"/>
    <mergeCell ref="Q35:S35"/>
    <mergeCell ref="T35:U35"/>
    <mergeCell ref="T36:U36"/>
  </mergeCells>
  <phoneticPr fontId="0" type="noConversion"/>
  <conditionalFormatting sqref="B72">
    <cfRule type="expression" dxfId="275" priority="68" stopIfTrue="1">
      <formula>D72&gt;0</formula>
    </cfRule>
  </conditionalFormatting>
  <conditionalFormatting sqref="B74">
    <cfRule type="cellIs" dxfId="274" priority="70" stopIfTrue="1" operator="greaterThan">
      <formula>C74</formula>
    </cfRule>
    <cfRule type="cellIs" dxfId="273" priority="71" stopIfTrue="1" operator="lessThan">
      <formula>#REF!</formula>
    </cfRule>
  </conditionalFormatting>
  <conditionalFormatting sqref="C10:C11">
    <cfRule type="expression" dxfId="272" priority="28" stopIfTrue="1">
      <formula>N10=Q10</formula>
    </cfRule>
  </conditionalFormatting>
  <conditionalFormatting sqref="C8:J9">
    <cfRule type="expression" dxfId="271" priority="20" stopIfTrue="1">
      <formula>N8=Q8</formula>
    </cfRule>
  </conditionalFormatting>
  <conditionalFormatting sqref="C12:J14">
    <cfRule type="expression" dxfId="270" priority="12" stopIfTrue="1">
      <formula>N12=Q12</formula>
    </cfRule>
  </conditionalFormatting>
  <conditionalFormatting sqref="C30:J51">
    <cfRule type="expression" dxfId="269" priority="4" stopIfTrue="1">
      <formula>N30=Q30</formula>
    </cfRule>
  </conditionalFormatting>
  <conditionalFormatting sqref="D5:J6 C5:C7 C16:J20 C22:J23 C25:J28 C53:C54 D54:J54 C55:J57 C58 C60:J63 C65:J65">
    <cfRule type="expression" dxfId="268" priority="69" stopIfTrue="1">
      <formula>N5=Q5</formula>
    </cfRule>
  </conditionalFormatting>
  <conditionalFormatting sqref="K10:K11">
    <cfRule type="cellIs" dxfId="267" priority="26" stopIfTrue="1" operator="greaterThan">
      <formula>N10</formula>
    </cfRule>
    <cfRule type="cellIs" dxfId="266" priority="25" stopIfTrue="1" operator="lessThan">
      <formula>Q10</formula>
    </cfRule>
  </conditionalFormatting>
  <conditionalFormatting sqref="K66">
    <cfRule type="cellIs" dxfId="265" priority="74" stopIfTrue="1" operator="greaterThan">
      <formula>$N$66</formula>
    </cfRule>
    <cfRule type="cellIs" dxfId="264" priority="75" stopIfTrue="1" operator="lessThan">
      <formula>$Q$66</formula>
    </cfRule>
  </conditionalFormatting>
  <conditionalFormatting sqref="K8:M9">
    <cfRule type="cellIs" dxfId="263" priority="17" stopIfTrue="1" operator="lessThan">
      <formula>Q8</formula>
    </cfRule>
    <cfRule type="cellIs" dxfId="262" priority="18" stopIfTrue="1" operator="greaterThan">
      <formula>N8</formula>
    </cfRule>
  </conditionalFormatting>
  <conditionalFormatting sqref="K12:M14">
    <cfRule type="cellIs" dxfId="261" priority="9" stopIfTrue="1" operator="lessThan">
      <formula>Q12</formula>
    </cfRule>
    <cfRule type="cellIs" dxfId="260" priority="10" stopIfTrue="1" operator="greaterThan">
      <formula>N12</formula>
    </cfRule>
  </conditionalFormatting>
  <conditionalFormatting sqref="K30:M51">
    <cfRule type="cellIs" dxfId="259" priority="1" stopIfTrue="1" operator="lessThan">
      <formula>Q30</formula>
    </cfRule>
    <cfRule type="cellIs" dxfId="258" priority="2" stopIfTrue="1" operator="greaterThan">
      <formula>N30</formula>
    </cfRule>
  </conditionalFormatting>
  <conditionalFormatting sqref="L5:M6 K5:K7 K16:M20 K22:M23 K25:M28 K53:K54 L54:M54 K55:M57 K58 K60:M63 K65:M65">
    <cfRule type="cellIs" dxfId="257" priority="65" stopIfTrue="1" operator="lessThan">
      <formula>Q5</formula>
    </cfRule>
    <cfRule type="cellIs" dxfId="256" priority="66" stopIfTrue="1" operator="greaterThan">
      <formula>N5</formula>
    </cfRule>
  </conditionalFormatting>
  <conditionalFormatting sqref="Q10:Q11">
    <cfRule type="cellIs" dxfId="255" priority="27" stopIfTrue="1" operator="greaterThan">
      <formula>N10</formula>
    </cfRule>
  </conditionalFormatting>
  <conditionalFormatting sqref="Q8:S9">
    <cfRule type="cellIs" dxfId="254" priority="19" stopIfTrue="1" operator="greaterThan">
      <formula>N8</formula>
    </cfRule>
  </conditionalFormatting>
  <conditionalFormatting sqref="Q12:S14">
    <cfRule type="cellIs" dxfId="253" priority="11" stopIfTrue="1" operator="greaterThan">
      <formula>N12</formula>
    </cfRule>
  </conditionalFormatting>
  <conditionalFormatting sqref="Q30:S41">
    <cfRule type="cellIs" dxfId="252" priority="3" stopIfTrue="1" operator="greaterThan">
      <formula>N30</formula>
    </cfRule>
  </conditionalFormatting>
  <conditionalFormatting sqref="R5:S6 Q5:Q7 Q16:S20 Q22:S23 Q25:S28 R42:S45 Q42:Q46 Q47:S51 Q53:Q54 Q55:S57 Q58 Q60:Q63 Q65:Q66">
    <cfRule type="cellIs" dxfId="251" priority="67" stopIfTrue="1" operator="greaterThan">
      <formula>N5</formula>
    </cfRule>
  </conditionalFormatting>
  <conditionalFormatting sqref="T10:T11">
    <cfRule type="expression" dxfId="250" priority="29" stopIfTrue="1">
      <formula>Q10=0</formula>
    </cfRule>
  </conditionalFormatting>
  <conditionalFormatting sqref="T8:U9">
    <cfRule type="expression" dxfId="249" priority="21" stopIfTrue="1">
      <formula>Q8=0</formula>
    </cfRule>
  </conditionalFormatting>
  <conditionalFormatting sqref="T12:U14">
    <cfRule type="expression" dxfId="248" priority="13" stopIfTrue="1">
      <formula>Q12=0</formula>
    </cfRule>
  </conditionalFormatting>
  <conditionalFormatting sqref="T30:U51">
    <cfRule type="expression" dxfId="247" priority="5" stopIfTrue="1">
      <formula>Q30=0</formula>
    </cfRule>
  </conditionalFormatting>
  <conditionalFormatting sqref="U5:U6 T5:T7 T16:U20 T22:U23 T25:U28 T53:U58 T60:U63 T65:U65">
    <cfRule type="expression" dxfId="246" priority="72" stopIfTrue="1">
      <formula>Q5=0</formula>
    </cfRule>
  </conditionalFormatting>
  <conditionalFormatting sqref="AA5:AA14">
    <cfRule type="expression" dxfId="245" priority="14" stopIfTrue="1">
      <formula>N5=Q5</formula>
    </cfRule>
  </conditionalFormatting>
  <conditionalFormatting sqref="AA16:AA20 AA22:AA23 AA25:AA28 AA53:AA58 AA60:AA63 AA65">
    <cfRule type="expression" dxfId="244" priority="73" stopIfTrue="1">
      <formula>N16=Q16</formula>
    </cfRule>
  </conditionalFormatting>
  <conditionalFormatting sqref="AA30:AA51">
    <cfRule type="expression" dxfId="243" priority="6" stopIfTrue="1">
      <formula>N30=Q30</formula>
    </cfRule>
  </conditionalFormatting>
  <conditionalFormatting sqref="AB5:AB14 AB16:AB20 AB22:AB23 AB25:AB28 AB53:AB58 AB60:AB63 AB65">
    <cfRule type="cellIs" dxfId="242" priority="76" stopIfTrue="1" operator="equal">
      <formula>"a"</formula>
    </cfRule>
    <cfRule type="cellIs" dxfId="241" priority="77" stopIfTrue="1" operator="equal">
      <formula>"s"</formula>
    </cfRule>
  </conditionalFormatting>
  <conditionalFormatting sqref="AB30:AB51">
    <cfRule type="cellIs" dxfId="240" priority="8" stopIfTrue="1" operator="equal">
      <formula>"s"</formula>
    </cfRule>
    <cfRule type="cellIs" dxfId="239" priority="7" stopIfTrue="1" operator="equal">
      <formula>"a"</formula>
    </cfRule>
  </conditionalFormatting>
  <printOptions horizontalCentered="1"/>
  <pageMargins left="0.35433070866141736" right="0.35433070866141736" top="0.15748031496062992" bottom="0.31496062992125984" header="0.11811023622047245" footer="0.15748031496062992"/>
  <pageSetup paperSize="9" scale="44" orientation="landscape" r:id="rId1"/>
  <headerFooter alignWithMargins="0">
    <oddFooter>&amp;L&amp;12CKL TCH / VERSION 2025 / 2.0&amp;C&amp;12CMC-09&amp;R&amp;12&amp;P of &amp;N</oddFooter>
  </headerFooter>
  <rowBreaks count="1" manualBreakCount="1">
    <brk id="40"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7E18A-D06D-4CDB-960D-3E053A356692}">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711" customWidth="1"/>
    <col min="2" max="3" width="5" style="711" bestFit="1" customWidth="1"/>
    <col min="4" max="4" width="84.85546875" style="711" customWidth="1"/>
    <col min="5" max="5" width="6.7109375" style="711" customWidth="1"/>
    <col min="6" max="12" width="5.7109375" style="711" customWidth="1"/>
    <col min="13" max="13" width="7.28515625" style="708" customWidth="1"/>
    <col min="14" max="14" width="8.7109375" style="709" hidden="1" customWidth="1"/>
    <col min="15" max="15" width="9.85546875" style="711" customWidth="1"/>
    <col min="16" max="16" width="17.7109375" style="711" bestFit="1" customWidth="1"/>
    <col min="17" max="27" width="9.140625" style="711"/>
    <col min="28" max="28" width="9.140625" style="711" customWidth="1"/>
    <col min="29" max="29" width="28" style="711" hidden="1" customWidth="1"/>
    <col min="30" max="30" width="0" style="711" hidden="1" customWidth="1"/>
    <col min="31" max="16384" width="9.140625" style="711"/>
  </cols>
  <sheetData>
    <row r="1" spans="1:54" ht="15.75" customHeight="1" x14ac:dyDescent="0.25">
      <c r="A1" s="1229" t="str">
        <f>'Checklist - Basic Ship Chem'!A1</f>
        <v xml:space="preserve">GA Code: </v>
      </c>
      <c r="B1" s="1229"/>
      <c r="C1" s="1229"/>
      <c r="D1" s="1231" t="str">
        <f>'Checklist - Basic Ship Chem'!C1</f>
        <v xml:space="preserve">Ship name:   </v>
      </c>
      <c r="E1" s="707"/>
      <c r="F1" s="707"/>
      <c r="G1" s="1233" t="str">
        <f>'Checklist - Basic Ship Chem'!T1</f>
        <v xml:space="preserve">Date of Ship Survey:  </v>
      </c>
      <c r="H1" s="1233"/>
      <c r="I1" s="1233"/>
      <c r="J1" s="1233"/>
      <c r="K1" s="1233"/>
      <c r="L1" s="1233"/>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0"/>
      <c r="AY1" s="710"/>
      <c r="AZ1" s="710"/>
      <c r="BA1" s="710"/>
      <c r="BB1" s="710"/>
    </row>
    <row r="2" spans="1:54" x14ac:dyDescent="0.25">
      <c r="A2" s="1230"/>
      <c r="B2" s="1230"/>
      <c r="C2" s="1230"/>
      <c r="D2" s="1232"/>
      <c r="E2" s="712"/>
      <c r="F2" s="712"/>
      <c r="G2" s="1234"/>
      <c r="H2" s="1234"/>
      <c r="I2" s="1234"/>
      <c r="J2" s="1234"/>
      <c r="K2" s="1234"/>
      <c r="L2" s="1234"/>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row>
    <row r="3" spans="1:54" ht="30.75" customHeight="1" x14ac:dyDescent="0.25">
      <c r="A3" s="1235" t="s">
        <v>1352</v>
      </c>
      <c r="B3" s="1235"/>
      <c r="C3" s="1235"/>
      <c r="D3" s="1235"/>
      <c r="E3" s="1235"/>
      <c r="F3" s="1235"/>
      <c r="G3" s="1235"/>
      <c r="H3" s="1235"/>
      <c r="I3" s="1235"/>
      <c r="J3" s="1235"/>
      <c r="K3" s="1235"/>
      <c r="L3" s="1235"/>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710"/>
      <c r="AU3" s="710"/>
      <c r="AV3" s="710"/>
      <c r="AW3" s="710"/>
      <c r="AX3" s="710"/>
      <c r="AY3" s="710"/>
      <c r="AZ3" s="710"/>
      <c r="BA3" s="710"/>
      <c r="BB3" s="710"/>
    </row>
    <row r="4" spans="1:54" x14ac:dyDescent="0.25">
      <c r="A4" s="1236"/>
      <c r="B4" s="1237"/>
      <c r="C4" s="1237"/>
      <c r="D4" s="1237"/>
      <c r="E4" s="1237"/>
      <c r="F4" s="1237"/>
      <c r="G4" s="1237"/>
      <c r="H4" s="1237"/>
      <c r="I4" s="1237"/>
      <c r="J4" s="1237"/>
      <c r="K4" s="1237"/>
      <c r="L4" s="1238"/>
      <c r="O4" s="710"/>
      <c r="P4" s="710"/>
      <c r="Q4" s="710"/>
      <c r="R4" s="710"/>
      <c r="S4" s="710"/>
      <c r="T4" s="710"/>
      <c r="U4" s="710"/>
      <c r="V4" s="710"/>
      <c r="W4" s="710"/>
      <c r="X4" s="710"/>
      <c r="Y4" s="710"/>
      <c r="Z4" s="710"/>
      <c r="AA4" s="710"/>
      <c r="AB4" s="710"/>
      <c r="AC4" s="710"/>
      <c r="AD4" s="710"/>
      <c r="AE4" s="710"/>
      <c r="AF4" s="710"/>
      <c r="AG4" s="710"/>
      <c r="AH4" s="710"/>
      <c r="AI4" s="710"/>
      <c r="AJ4" s="710"/>
      <c r="AK4" s="710"/>
      <c r="AL4" s="710"/>
      <c r="AM4" s="710"/>
      <c r="AN4" s="710"/>
      <c r="AO4" s="710"/>
      <c r="AP4" s="710"/>
      <c r="AQ4" s="710"/>
      <c r="AR4" s="710"/>
      <c r="AS4" s="710"/>
      <c r="AT4" s="710"/>
      <c r="AU4" s="710"/>
      <c r="AV4" s="710"/>
      <c r="AW4" s="710"/>
      <c r="AX4" s="710"/>
      <c r="AY4" s="710"/>
      <c r="AZ4" s="710"/>
      <c r="BA4" s="710"/>
      <c r="BB4" s="710"/>
    </row>
    <row r="5" spans="1:54" ht="37.5" customHeight="1" thickBot="1" x14ac:dyDescent="0.3">
      <c r="A5" s="1239" t="s">
        <v>1353</v>
      </c>
      <c r="B5" s="1240"/>
      <c r="C5" s="1240"/>
      <c r="D5" s="1240"/>
      <c r="E5" s="1240"/>
      <c r="F5" s="1240"/>
      <c r="G5" s="1240"/>
      <c r="H5" s="1240"/>
      <c r="I5" s="1240"/>
      <c r="J5" s="1240"/>
      <c r="K5" s="1240"/>
      <c r="L5" s="1241"/>
      <c r="O5" s="710"/>
      <c r="P5" s="710"/>
      <c r="Q5" s="710"/>
      <c r="R5" s="710"/>
      <c r="S5" s="710"/>
      <c r="T5" s="710"/>
      <c r="U5" s="710"/>
      <c r="V5" s="710"/>
      <c r="W5" s="710"/>
      <c r="X5" s="710"/>
      <c r="Y5" s="710"/>
      <c r="Z5" s="710"/>
      <c r="AA5" s="710"/>
      <c r="AB5" s="710"/>
      <c r="AC5" s="710"/>
      <c r="AD5" s="710"/>
      <c r="AE5" s="710"/>
      <c r="AF5" s="710"/>
      <c r="AG5" s="710"/>
      <c r="AH5" s="710"/>
      <c r="AI5" s="710"/>
      <c r="AJ5" s="710"/>
      <c r="AK5" s="710"/>
      <c r="AL5" s="710"/>
      <c r="AM5" s="710"/>
      <c r="AN5" s="710"/>
      <c r="AO5" s="710"/>
      <c r="AP5" s="710"/>
      <c r="AQ5" s="710"/>
      <c r="AR5" s="710"/>
      <c r="AS5" s="710"/>
      <c r="AT5" s="710"/>
      <c r="AU5" s="710"/>
      <c r="AV5" s="710"/>
      <c r="AW5" s="710"/>
      <c r="AX5" s="710"/>
      <c r="AY5" s="710"/>
      <c r="AZ5" s="710"/>
      <c r="BA5" s="710"/>
      <c r="BB5" s="710"/>
    </row>
    <row r="6" spans="1:54" ht="16.5" customHeight="1" thickTop="1" x14ac:dyDescent="0.25">
      <c r="A6" s="1212" t="s">
        <v>1354</v>
      </c>
      <c r="B6" s="1213"/>
      <c r="C6" s="1213"/>
      <c r="D6" s="1213"/>
      <c r="E6" s="1213"/>
      <c r="F6" s="1214"/>
      <c r="G6" s="1215"/>
      <c r="H6" s="1216"/>
      <c r="I6" s="1216"/>
      <c r="J6" s="1216"/>
      <c r="K6" s="1216"/>
      <c r="L6" s="1217"/>
      <c r="M6" s="713"/>
      <c r="O6" s="710"/>
      <c r="P6" s="710"/>
      <c r="Q6" s="710"/>
      <c r="R6" s="710"/>
      <c r="S6" s="710"/>
      <c r="T6" s="710"/>
      <c r="U6" s="710"/>
      <c r="V6" s="710"/>
      <c r="W6" s="710"/>
      <c r="X6" s="710"/>
      <c r="Y6" s="710"/>
      <c r="Z6" s="710"/>
      <c r="AA6" s="710"/>
      <c r="AB6" s="710"/>
      <c r="AC6" s="710"/>
      <c r="AD6" s="710"/>
      <c r="AE6" s="710"/>
      <c r="AF6" s="710"/>
      <c r="AG6" s="710"/>
      <c r="AH6" s="710"/>
      <c r="AI6" s="710"/>
      <c r="AJ6" s="710"/>
      <c r="AK6" s="710"/>
      <c r="AL6" s="710"/>
      <c r="AM6" s="710"/>
      <c r="AN6" s="710"/>
      <c r="AO6" s="710"/>
      <c r="AP6" s="710"/>
      <c r="AQ6" s="710"/>
      <c r="AR6" s="710"/>
      <c r="AS6" s="710"/>
      <c r="AT6" s="710"/>
      <c r="AU6" s="710"/>
      <c r="AV6" s="710"/>
      <c r="AW6" s="710"/>
      <c r="AX6" s="710"/>
      <c r="AY6" s="710"/>
      <c r="AZ6" s="710"/>
      <c r="BA6" s="710"/>
      <c r="BB6" s="710"/>
    </row>
    <row r="7" spans="1:54" ht="15.75" customHeight="1" x14ac:dyDescent="0.25">
      <c r="A7" s="1218" t="s">
        <v>1793</v>
      </c>
      <c r="B7" s="1219"/>
      <c r="C7" s="1219"/>
      <c r="D7" s="1219"/>
      <c r="E7" s="1219"/>
      <c r="F7" s="1220"/>
      <c r="G7" s="1221"/>
      <c r="H7" s="1222"/>
      <c r="I7" s="1222"/>
      <c r="J7" s="1222"/>
      <c r="K7" s="1222"/>
      <c r="L7" s="1223"/>
      <c r="M7" s="713"/>
      <c r="O7" s="710"/>
      <c r="P7" s="710"/>
      <c r="Q7" s="710"/>
      <c r="R7" s="710"/>
      <c r="S7" s="710"/>
      <c r="T7" s="710"/>
      <c r="U7" s="710"/>
      <c r="V7" s="710"/>
      <c r="W7" s="710"/>
      <c r="X7" s="710"/>
      <c r="Y7" s="710"/>
      <c r="Z7" s="710"/>
      <c r="AA7" s="710"/>
      <c r="AB7" s="710"/>
      <c r="AC7" s="710"/>
      <c r="AD7" s="710"/>
      <c r="AE7" s="710"/>
      <c r="AF7" s="710"/>
      <c r="AG7" s="710"/>
      <c r="AH7" s="710"/>
      <c r="AI7" s="710"/>
      <c r="AJ7" s="710"/>
      <c r="AK7" s="710"/>
      <c r="AL7" s="710"/>
      <c r="AM7" s="710"/>
      <c r="AN7" s="710"/>
      <c r="AO7" s="710"/>
      <c r="AP7" s="710"/>
      <c r="AQ7" s="710"/>
      <c r="AR7" s="710"/>
      <c r="AS7" s="710"/>
      <c r="AT7" s="710"/>
      <c r="AU7" s="710"/>
      <c r="AV7" s="710"/>
      <c r="AW7" s="710"/>
      <c r="AX7" s="710"/>
      <c r="AY7" s="710"/>
      <c r="AZ7" s="710"/>
      <c r="BA7" s="710"/>
      <c r="BB7" s="710"/>
    </row>
    <row r="8" spans="1:54" ht="15.75" hidden="1" customHeight="1" x14ac:dyDescent="0.25">
      <c r="A8" s="714"/>
      <c r="B8" s="715"/>
      <c r="C8" s="715"/>
      <c r="D8" s="715"/>
      <c r="E8" s="715"/>
      <c r="F8" s="716"/>
      <c r="G8" s="717"/>
      <c r="H8" s="718"/>
      <c r="I8" s="718"/>
      <c r="J8" s="718"/>
      <c r="K8" s="718"/>
      <c r="L8" s="719"/>
      <c r="M8" s="713"/>
      <c r="O8" s="710"/>
      <c r="P8" s="710"/>
      <c r="Q8" s="710"/>
      <c r="R8" s="710"/>
      <c r="S8" s="710"/>
      <c r="T8" s="710"/>
      <c r="U8" s="710"/>
      <c r="V8" s="710"/>
      <c r="W8" s="710"/>
      <c r="X8" s="710"/>
      <c r="Y8" s="710"/>
      <c r="Z8" s="710"/>
      <c r="AA8" s="710"/>
      <c r="AB8" s="710"/>
      <c r="AC8" s="710"/>
      <c r="AD8" s="710"/>
      <c r="AE8" s="710"/>
      <c r="AF8" s="710"/>
      <c r="AG8" s="710"/>
      <c r="AH8" s="710"/>
      <c r="AI8" s="710"/>
      <c r="AJ8" s="710"/>
      <c r="AK8" s="710"/>
      <c r="AL8" s="710"/>
      <c r="AM8" s="710"/>
      <c r="AN8" s="710"/>
      <c r="AO8" s="710"/>
      <c r="AP8" s="710"/>
      <c r="AQ8" s="710"/>
      <c r="AR8" s="710"/>
      <c r="AS8" s="710"/>
      <c r="AT8" s="710"/>
      <c r="AU8" s="710"/>
      <c r="AV8" s="710"/>
      <c r="AW8" s="710"/>
      <c r="AX8" s="710"/>
      <c r="AY8" s="710"/>
      <c r="AZ8" s="710"/>
      <c r="BA8" s="710"/>
      <c r="BB8" s="710"/>
    </row>
    <row r="9" spans="1:54" ht="16.5" customHeight="1" x14ac:dyDescent="0.25">
      <c r="A9" s="1218" t="s">
        <v>1794</v>
      </c>
      <c r="B9" s="1219"/>
      <c r="C9" s="1219"/>
      <c r="D9" s="1219"/>
      <c r="E9" s="1219"/>
      <c r="F9" s="1220"/>
      <c r="G9" s="1224" t="s">
        <v>1795</v>
      </c>
      <c r="H9" s="1225"/>
      <c r="I9" s="1225"/>
      <c r="J9" s="1225"/>
      <c r="K9" s="1225"/>
      <c r="L9" s="1226"/>
      <c r="M9" s="720"/>
      <c r="O9" s="710"/>
      <c r="P9" s="710"/>
      <c r="Q9" s="710"/>
      <c r="R9" s="710"/>
      <c r="S9" s="710"/>
      <c r="T9" s="710"/>
      <c r="U9" s="710"/>
      <c r="V9" s="710"/>
      <c r="W9" s="710"/>
      <c r="X9" s="710"/>
      <c r="Y9" s="710"/>
      <c r="Z9" s="710"/>
      <c r="AA9" s="710"/>
      <c r="AB9" s="710"/>
      <c r="AC9" s="710" t="s">
        <v>1355</v>
      </c>
      <c r="AD9" s="710"/>
      <c r="AE9" s="710"/>
      <c r="AF9" s="710"/>
      <c r="AG9" s="710"/>
      <c r="AH9" s="710"/>
      <c r="AI9" s="710"/>
      <c r="AJ9" s="710"/>
      <c r="AK9" s="710"/>
      <c r="AL9" s="710"/>
      <c r="AM9" s="710"/>
      <c r="AN9" s="710"/>
      <c r="AO9" s="710"/>
      <c r="AP9" s="710"/>
      <c r="AQ9" s="710"/>
      <c r="AR9" s="710"/>
      <c r="AS9" s="710"/>
      <c r="AT9" s="710"/>
      <c r="AU9" s="710"/>
      <c r="AV9" s="710"/>
      <c r="AW9" s="710"/>
      <c r="AX9" s="710"/>
      <c r="AY9" s="710"/>
      <c r="AZ9" s="710"/>
      <c r="BA9" s="710"/>
      <c r="BB9" s="710"/>
    </row>
    <row r="10" spans="1:54" ht="27.95" customHeight="1" x14ac:dyDescent="0.25">
      <c r="A10" s="1218" t="s">
        <v>1796</v>
      </c>
      <c r="B10" s="1219"/>
      <c r="C10" s="1219"/>
      <c r="D10" s="1219"/>
      <c r="E10" s="1219"/>
      <c r="F10" s="1220"/>
      <c r="G10" s="1224" t="s">
        <v>1795</v>
      </c>
      <c r="H10" s="1225"/>
      <c r="I10" s="1225"/>
      <c r="J10" s="1225"/>
      <c r="K10" s="1225"/>
      <c r="L10" s="1226"/>
      <c r="M10" s="720"/>
      <c r="O10" s="710"/>
      <c r="P10" s="710"/>
      <c r="Q10" s="710"/>
      <c r="R10" s="710"/>
      <c r="S10" s="710"/>
      <c r="T10" s="710"/>
      <c r="U10" s="710"/>
      <c r="V10" s="710"/>
      <c r="W10" s="710"/>
      <c r="X10" s="710"/>
      <c r="Y10" s="710"/>
      <c r="Z10" s="710"/>
      <c r="AA10" s="710"/>
      <c r="AB10" s="710"/>
      <c r="AC10" s="710" t="s">
        <v>1357</v>
      </c>
      <c r="AD10" s="710"/>
      <c r="AE10" s="710"/>
      <c r="AF10" s="710"/>
      <c r="AG10" s="710"/>
      <c r="AH10" s="710"/>
      <c r="AI10" s="710"/>
      <c r="AJ10" s="710"/>
      <c r="AK10" s="710"/>
      <c r="AL10" s="710"/>
      <c r="AM10" s="710"/>
      <c r="AN10" s="710"/>
      <c r="AO10" s="710"/>
      <c r="AP10" s="710"/>
      <c r="AQ10" s="710"/>
      <c r="AR10" s="710"/>
      <c r="AS10" s="710"/>
      <c r="AT10" s="710"/>
      <c r="AU10" s="710"/>
      <c r="AV10" s="710"/>
      <c r="AW10" s="710"/>
      <c r="AX10" s="710"/>
      <c r="AY10" s="710"/>
      <c r="AZ10" s="710"/>
      <c r="BA10" s="710"/>
      <c r="BB10" s="710"/>
    </row>
    <row r="11" spans="1:54" ht="15.75" customHeight="1" x14ac:dyDescent="0.25">
      <c r="A11" s="1207" t="s">
        <v>1356</v>
      </c>
      <c r="B11" s="1208"/>
      <c r="C11" s="1208"/>
      <c r="D11" s="1208"/>
      <c r="E11" s="1208"/>
      <c r="F11" s="1209"/>
      <c r="G11" s="1210" t="str">
        <f>IF(AND(G6&gt;=DATE(2000,1,1),G6&lt;DATE(2011,1,1)),"T1",IF(AND(G6&gt;=DATE(2011,1,1),G6&lt;DATE(2016,1,1)),"T2",IF(G6&gt;=DATE(2016,1,1),"T3 IF IN ECA ELSE T2", IF(G6&lt;DATE(2000, 1, 1), "NA"))))</f>
        <v>NA</v>
      </c>
      <c r="H11" s="1210"/>
      <c r="I11" s="1210"/>
      <c r="J11" s="1210"/>
      <c r="K11" s="1210"/>
      <c r="L11" s="1211"/>
      <c r="O11" s="710"/>
      <c r="P11" s="710"/>
      <c r="Q11" s="710"/>
      <c r="R11" s="710"/>
      <c r="S11" s="710"/>
      <c r="T11" s="710"/>
      <c r="U11" s="710"/>
      <c r="V11" s="710"/>
      <c r="W11" s="710"/>
      <c r="X11" s="710"/>
      <c r="Y11" s="710"/>
      <c r="Z11" s="710"/>
      <c r="AA11" s="710"/>
      <c r="AB11" s="710"/>
      <c r="AC11" s="710" t="s">
        <v>1359</v>
      </c>
      <c r="AD11" s="710"/>
      <c r="AE11" s="710"/>
      <c r="AF11" s="710"/>
      <c r="AG11" s="710"/>
      <c r="AH11" s="710"/>
      <c r="AI11" s="710"/>
      <c r="AJ11" s="710"/>
      <c r="AK11" s="710"/>
      <c r="AL11" s="710"/>
      <c r="AM11" s="710"/>
      <c r="AN11" s="710"/>
      <c r="AO11" s="710"/>
      <c r="AP11" s="710"/>
      <c r="AQ11" s="710"/>
      <c r="AR11" s="710"/>
      <c r="AS11" s="710"/>
      <c r="AT11" s="710"/>
      <c r="AU11" s="710"/>
      <c r="AV11" s="710"/>
      <c r="AW11" s="710"/>
      <c r="AX11" s="710"/>
      <c r="AY11" s="710"/>
      <c r="AZ11" s="710"/>
      <c r="BA11" s="710"/>
      <c r="BB11" s="710"/>
    </row>
    <row r="12" spans="1:54" ht="16.5" customHeight="1" thickBot="1" x14ac:dyDescent="0.3">
      <c r="A12" s="1207" t="s">
        <v>1358</v>
      </c>
      <c r="B12" s="1208"/>
      <c r="C12" s="1208"/>
      <c r="D12" s="1208"/>
      <c r="E12" s="1208"/>
      <c r="F12" s="1209"/>
      <c r="G12" s="1210" t="str">
        <f>IF(G11="T1","5410.11 - 5410.12", IF(G11="T2","5410.13 - 5410.18", IF(G11="T3 IF IN ECA ELSE T2", "5410.13 - 5410.18","NA")))</f>
        <v>NA</v>
      </c>
      <c r="H12" s="1210" t="b">
        <f>IF(H7="T1","5410.12 - 5410.13", IF(H7="T2", "5410.14 - 5410.19", IF(H7="T3 IF IN ECA", "5410.14 - 5410.20")))</f>
        <v>0</v>
      </c>
      <c r="I12" s="1210" t="b">
        <f>IF(I7="T1","5410.12 - 5410.13", IF(I7="T2", "5410.14 - 5410.19", IF(I7="T3 IF IN ECA", "5410.14 - 5410.20")))</f>
        <v>0</v>
      </c>
      <c r="J12" s="1210" t="b">
        <f>IF(J7="T1","5410.12 - 5410.13", IF(J7="T2", "5410.14 - 5410.19", IF(J7="T3 IF IN ECA", "5410.14 - 5410.20")))</f>
        <v>0</v>
      </c>
      <c r="K12" s="1210" t="b">
        <f>IF(K7="T1","5410.12 - 5410.13", IF(K7="T2", "5410.14 - 5410.19", IF(K7="T3 IF IN ECA", "5410.14 - 5410.20")))</f>
        <v>0</v>
      </c>
      <c r="L12" s="1211" t="b">
        <f>IF(L7="T1","5410.12 - 5410.13", IF(L7="T2", "5410.14 - 5410.19", IF(L7="T3 IF IN ECA", "5410.14 - 5410.20")))</f>
        <v>0</v>
      </c>
      <c r="O12" s="710"/>
      <c r="P12" s="710"/>
      <c r="Q12" s="710"/>
      <c r="R12" s="710"/>
      <c r="S12" s="710"/>
      <c r="T12" s="710"/>
      <c r="U12" s="710"/>
      <c r="V12" s="710"/>
      <c r="W12" s="710"/>
      <c r="X12" s="710"/>
      <c r="Y12" s="710"/>
      <c r="Z12" s="710"/>
      <c r="AA12" s="710"/>
      <c r="AB12" s="710"/>
      <c r="AC12" s="710" t="s">
        <v>1797</v>
      </c>
      <c r="AD12" s="710" t="s">
        <v>1797</v>
      </c>
      <c r="AE12" s="710"/>
      <c r="AF12" s="710"/>
      <c r="AG12" s="710"/>
      <c r="AH12" s="710"/>
      <c r="AI12" s="710"/>
      <c r="AJ12" s="710"/>
      <c r="AK12" s="710"/>
      <c r="AL12" s="710"/>
      <c r="AM12" s="710"/>
      <c r="AN12" s="710"/>
      <c r="AO12" s="710"/>
      <c r="AP12" s="710"/>
      <c r="AQ12" s="710"/>
      <c r="AR12" s="710"/>
      <c r="AS12" s="710"/>
      <c r="AT12" s="710"/>
      <c r="AU12" s="710"/>
      <c r="AV12" s="710"/>
      <c r="AW12" s="710"/>
      <c r="AX12" s="710"/>
      <c r="AY12" s="710"/>
      <c r="AZ12" s="710"/>
      <c r="BA12" s="710"/>
      <c r="BB12" s="710"/>
    </row>
    <row r="13" spans="1:54" ht="16.5" customHeight="1" thickTop="1" x14ac:dyDescent="0.25">
      <c r="A13" s="1227" t="s">
        <v>1798</v>
      </c>
      <c r="B13" s="1227"/>
      <c r="C13" s="1227"/>
      <c r="D13" s="1227"/>
      <c r="E13" s="1227"/>
      <c r="F13" s="1227"/>
      <c r="G13" s="1227"/>
      <c r="H13" s="1227"/>
      <c r="I13" s="1227"/>
      <c r="J13" s="1227"/>
      <c r="K13" s="1227"/>
      <c r="L13" s="1227"/>
      <c r="O13" s="710"/>
      <c r="P13" s="710"/>
      <c r="Q13" s="710"/>
      <c r="R13" s="710"/>
      <c r="S13" s="710"/>
      <c r="T13" s="710"/>
      <c r="U13" s="710"/>
      <c r="V13" s="710"/>
      <c r="W13" s="710"/>
      <c r="X13" s="710"/>
      <c r="Y13" s="710"/>
      <c r="Z13" s="710"/>
      <c r="AA13" s="710"/>
      <c r="AB13" s="710"/>
      <c r="AC13" s="710" t="s">
        <v>1795</v>
      </c>
      <c r="AD13" s="710" t="s">
        <v>1795</v>
      </c>
      <c r="AE13" s="710"/>
      <c r="AF13" s="710"/>
      <c r="AG13" s="710"/>
      <c r="AH13" s="710"/>
      <c r="AI13" s="710"/>
      <c r="AJ13" s="710"/>
      <c r="AK13" s="710"/>
      <c r="AL13" s="710"/>
      <c r="AM13" s="710"/>
      <c r="AN13" s="710"/>
      <c r="AO13" s="710"/>
      <c r="AP13" s="710"/>
      <c r="AQ13" s="710"/>
      <c r="AR13" s="710"/>
      <c r="AS13" s="710"/>
      <c r="AT13" s="710"/>
      <c r="AU13" s="710"/>
      <c r="AV13" s="710"/>
      <c r="AW13" s="710"/>
      <c r="AX13" s="710"/>
      <c r="AY13" s="710"/>
      <c r="AZ13" s="710"/>
      <c r="BA13" s="710"/>
      <c r="BB13" s="710"/>
    </row>
    <row r="14" spans="1:54" ht="16.5" thickBot="1" x14ac:dyDescent="0.3">
      <c r="A14" s="1228"/>
      <c r="B14" s="1228"/>
      <c r="C14" s="1228"/>
      <c r="D14" s="1228"/>
      <c r="E14" s="1228"/>
      <c r="F14" s="1228"/>
      <c r="G14" s="1228"/>
      <c r="H14" s="1228"/>
      <c r="I14" s="1228"/>
      <c r="J14" s="1228"/>
      <c r="K14" s="1228"/>
      <c r="L14" s="1228"/>
      <c r="O14" s="710"/>
      <c r="P14" s="710"/>
      <c r="Q14" s="710"/>
      <c r="R14" s="710"/>
      <c r="S14" s="710"/>
      <c r="T14" s="710"/>
      <c r="U14" s="710"/>
      <c r="V14" s="710"/>
      <c r="W14" s="710"/>
      <c r="X14" s="710"/>
      <c r="Y14" s="710"/>
      <c r="Z14" s="710"/>
      <c r="AA14" s="710"/>
      <c r="AB14" s="710"/>
      <c r="AC14" s="710" t="s">
        <v>1799</v>
      </c>
      <c r="AD14" s="710" t="s">
        <v>1799</v>
      </c>
      <c r="AE14" s="710"/>
      <c r="AF14" s="710"/>
      <c r="AG14" s="710"/>
      <c r="AH14" s="710"/>
      <c r="AI14" s="710"/>
      <c r="AJ14" s="710"/>
      <c r="AK14" s="710"/>
      <c r="AL14" s="710"/>
      <c r="AM14" s="710"/>
      <c r="AN14" s="710"/>
      <c r="AO14" s="710"/>
      <c r="AP14" s="710"/>
      <c r="AQ14" s="710"/>
      <c r="AR14" s="710"/>
      <c r="AS14" s="710"/>
      <c r="AT14" s="710"/>
      <c r="AU14" s="710"/>
      <c r="AV14" s="710"/>
      <c r="AW14" s="710"/>
      <c r="AX14" s="710"/>
      <c r="AY14" s="710"/>
      <c r="AZ14" s="710"/>
      <c r="BA14" s="710"/>
      <c r="BB14" s="710"/>
    </row>
    <row r="15" spans="1:54" ht="22.15" customHeight="1" thickTop="1" x14ac:dyDescent="0.25">
      <c r="A15" s="1160" t="s">
        <v>1360</v>
      </c>
      <c r="B15" s="1161"/>
      <c r="C15" s="1161"/>
      <c r="D15" s="1161"/>
      <c r="E15" s="721" t="s">
        <v>1800</v>
      </c>
      <c r="F15" s="722"/>
      <c r="G15" s="1194"/>
      <c r="H15" s="1195"/>
      <c r="I15" s="1164" t="s">
        <v>1361</v>
      </c>
      <c r="J15" s="1164"/>
      <c r="K15" s="1202"/>
      <c r="L15" s="1203"/>
      <c r="M15" s="720"/>
      <c r="O15" s="723"/>
      <c r="P15" s="724"/>
      <c r="Q15" s="710"/>
      <c r="R15" s="725"/>
      <c r="S15" s="710"/>
      <c r="T15" s="710"/>
      <c r="U15" s="710"/>
      <c r="V15" s="710"/>
      <c r="W15" s="710"/>
      <c r="X15" s="710"/>
      <c r="Y15" s="710"/>
      <c r="Z15" s="710"/>
      <c r="AA15" s="710"/>
      <c r="AB15" s="710"/>
      <c r="AC15" s="710" t="s">
        <v>1801</v>
      </c>
      <c r="AD15" s="710" t="s">
        <v>1801</v>
      </c>
      <c r="AE15" s="710"/>
      <c r="AF15" s="710"/>
      <c r="AG15" s="710"/>
      <c r="AH15" s="710"/>
      <c r="AI15" s="710"/>
      <c r="AJ15" s="710"/>
      <c r="AK15" s="710"/>
      <c r="AL15" s="710"/>
      <c r="AM15" s="710"/>
      <c r="AN15" s="710"/>
      <c r="AO15" s="710"/>
      <c r="AP15" s="710"/>
      <c r="AQ15" s="710"/>
      <c r="AR15" s="710"/>
      <c r="AS15" s="710"/>
      <c r="AT15" s="710"/>
      <c r="AU15" s="710"/>
      <c r="AV15" s="710"/>
      <c r="AW15" s="710"/>
      <c r="AX15" s="710"/>
      <c r="AY15" s="710"/>
      <c r="AZ15" s="710"/>
      <c r="BA15" s="710"/>
      <c r="BB15" s="710"/>
    </row>
    <row r="16" spans="1:54" ht="22.15" customHeight="1" x14ac:dyDescent="0.25">
      <c r="A16" s="1191"/>
      <c r="B16" s="1192"/>
      <c r="C16" s="1192"/>
      <c r="D16" s="1192"/>
      <c r="E16" s="1192"/>
      <c r="F16" s="1193"/>
      <c r="G16" s="1168" t="s">
        <v>1362</v>
      </c>
      <c r="H16" s="1168"/>
      <c r="I16" s="1168" t="s">
        <v>1363</v>
      </c>
      <c r="J16" s="1168"/>
      <c r="K16" s="1168" t="s">
        <v>1364</v>
      </c>
      <c r="L16" s="1169"/>
      <c r="O16" s="726"/>
      <c r="P16" s="727"/>
      <c r="Q16" s="710"/>
      <c r="R16" s="725"/>
      <c r="S16" s="710"/>
      <c r="T16" s="710"/>
      <c r="U16" s="710"/>
      <c r="V16" s="710"/>
      <c r="W16" s="710"/>
      <c r="X16" s="710"/>
      <c r="Y16" s="710"/>
      <c r="Z16" s="710"/>
      <c r="AA16" s="710"/>
      <c r="AB16" s="710"/>
      <c r="AC16" s="710" t="s">
        <v>1802</v>
      </c>
      <c r="AD16" s="710" t="s">
        <v>1803</v>
      </c>
      <c r="AE16" s="710"/>
      <c r="AF16" s="710"/>
      <c r="AG16" s="710"/>
      <c r="AH16" s="710"/>
      <c r="AI16" s="710"/>
      <c r="AJ16" s="710"/>
      <c r="AK16" s="710"/>
      <c r="AL16" s="710"/>
      <c r="AM16" s="710"/>
      <c r="AN16" s="710"/>
      <c r="AO16" s="710"/>
      <c r="AP16" s="710"/>
      <c r="AQ16" s="710"/>
      <c r="AR16" s="710"/>
      <c r="AS16" s="710"/>
      <c r="AT16" s="710"/>
      <c r="AU16" s="710"/>
      <c r="AV16" s="710"/>
      <c r="AW16" s="710"/>
      <c r="AX16" s="710"/>
      <c r="AY16" s="710"/>
      <c r="AZ16" s="710"/>
      <c r="BA16" s="710"/>
      <c r="BB16" s="710"/>
    </row>
    <row r="17" spans="1:54" ht="22.15" customHeight="1" x14ac:dyDescent="0.25">
      <c r="A17" s="1149" t="s">
        <v>1365</v>
      </c>
      <c r="B17" s="1150"/>
      <c r="C17" s="1150"/>
      <c r="D17" s="1150"/>
      <c r="E17" s="1150"/>
      <c r="F17" s="1151"/>
      <c r="G17" s="1152" t="str">
        <f>IF(K15&lt;=0,"",IF(G11="T2","",IF(G11="T3 IF IN ECA ELSE T2","",IF(K15&lt;130,17,IF(AND(K15&gt;=130,K15&lt;=1999),45*(K15^(-0.2)),IF(K15&gt;=2000,9.8))))))</f>
        <v/>
      </c>
      <c r="H17" s="1152"/>
      <c r="I17" s="1152" t="str">
        <f>IF(K15&lt;=0, "",IF(G11="T1", "",IF(K15&lt;130,14.4, IF(AND(K15&gt;=130, K15&lt;=1999), 44*(K15^(-0.23)), IF(K15&gt;=2000,  7.7)))))</f>
        <v/>
      </c>
      <c r="J17" s="1152"/>
      <c r="K17" s="1152" t="str">
        <f>IF(K15&lt;=0, "",IF(G11="T1", "",IF(G11="T2", "",IF(K15&lt;130,3.4, IF(AND(K15&gt;=130, K15&lt;=1999), 9*(K15^(-0.2)), IF(K15&gt;=2000,  2))))))</f>
        <v/>
      </c>
      <c r="L17" s="1153"/>
      <c r="M17" s="728"/>
      <c r="N17" s="709" t="b">
        <f>IF(AND(K15&lt;130,K15&gt;0),14.4,IF(AND(K15&gt;=130,K15&lt;=1999),44*(K15^(-0.23)),IF(K15&gt;=2000,7.7)))</f>
        <v>0</v>
      </c>
      <c r="O17" s="726"/>
      <c r="P17" s="710"/>
      <c r="Q17" s="710"/>
      <c r="R17" s="710"/>
      <c r="S17" s="710"/>
      <c r="T17" s="710"/>
      <c r="U17" s="710"/>
      <c r="V17" s="710"/>
      <c r="W17" s="710"/>
      <c r="X17" s="710"/>
      <c r="Y17" s="710"/>
      <c r="Z17" s="710"/>
      <c r="AA17" s="710"/>
      <c r="AB17" s="710"/>
      <c r="AC17" s="710"/>
      <c r="AD17" s="710"/>
      <c r="AE17" s="710"/>
      <c r="AF17" s="710"/>
      <c r="AG17" s="710"/>
      <c r="AH17" s="710"/>
      <c r="AI17" s="710"/>
      <c r="AJ17" s="710"/>
      <c r="AK17" s="710"/>
      <c r="AL17" s="710"/>
      <c r="AM17" s="710"/>
      <c r="AN17" s="710"/>
      <c r="AO17" s="710"/>
      <c r="AP17" s="710"/>
      <c r="AQ17" s="710"/>
      <c r="AR17" s="710"/>
      <c r="AS17" s="710"/>
      <c r="AT17" s="710"/>
      <c r="AU17" s="710"/>
      <c r="AV17" s="710"/>
      <c r="AW17" s="710"/>
      <c r="AX17" s="710"/>
      <c r="AY17" s="710"/>
      <c r="AZ17" s="710"/>
      <c r="BA17" s="710"/>
      <c r="BB17" s="710"/>
    </row>
    <row r="18" spans="1:54" ht="22.15" customHeight="1" x14ac:dyDescent="0.25">
      <c r="A18" s="1154" t="s">
        <v>1366</v>
      </c>
      <c r="B18" s="1155"/>
      <c r="C18" s="1155"/>
      <c r="D18" s="1155"/>
      <c r="E18" s="1155"/>
      <c r="F18" s="1156"/>
      <c r="G18" s="1157"/>
      <c r="H18" s="1157"/>
      <c r="I18" s="1157"/>
      <c r="J18" s="1157"/>
      <c r="K18" s="1157"/>
      <c r="L18" s="1158"/>
      <c r="M18" s="720"/>
      <c r="O18" s="726"/>
      <c r="P18" s="710"/>
      <c r="Q18" s="729"/>
      <c r="R18" s="730"/>
      <c r="S18" s="710"/>
      <c r="T18" s="710"/>
      <c r="U18" s="710"/>
      <c r="V18" s="710"/>
      <c r="W18" s="710"/>
      <c r="X18" s="710"/>
      <c r="Y18" s="710"/>
      <c r="Z18" s="710"/>
      <c r="AA18" s="710"/>
      <c r="AB18" s="710"/>
      <c r="AC18" s="710"/>
      <c r="AD18" s="710"/>
      <c r="AE18" s="710"/>
      <c r="AF18" s="710"/>
      <c r="AG18" s="710"/>
      <c r="AH18" s="710"/>
      <c r="AI18" s="710"/>
      <c r="AJ18" s="710"/>
      <c r="AK18" s="710"/>
      <c r="AL18" s="710"/>
      <c r="AM18" s="710"/>
      <c r="AN18" s="710"/>
      <c r="AO18" s="710"/>
      <c r="AP18" s="710"/>
      <c r="AQ18" s="710"/>
      <c r="AR18" s="710"/>
      <c r="AS18" s="710"/>
      <c r="AT18" s="710"/>
      <c r="AU18" s="710"/>
      <c r="AV18" s="710"/>
      <c r="AW18" s="710"/>
      <c r="AX18" s="710"/>
      <c r="AY18" s="710"/>
      <c r="AZ18" s="710"/>
      <c r="BA18" s="710"/>
      <c r="BB18" s="710"/>
    </row>
    <row r="19" spans="1:54" ht="22.15" customHeight="1" x14ac:dyDescent="0.25">
      <c r="A19" s="1204" t="s">
        <v>1367</v>
      </c>
      <c r="B19" s="1205"/>
      <c r="C19" s="1205"/>
      <c r="D19" s="1205"/>
      <c r="E19" s="1205"/>
      <c r="F19" s="1206"/>
      <c r="G19" s="1185" t="str">
        <f>IF(G18&gt;0,(ROUND(G17,1)-G18)/ROUND(G17,1),IF(AND(G17=0,G18=0),"NA","NA"))</f>
        <v>NA</v>
      </c>
      <c r="H19" s="1185"/>
      <c r="I19" s="1185" t="str">
        <f>IF(I18&gt;0,(ROUND(I17,1)-I18)/ROUND(I17,1),IF(AND(I17=0,I18=0),"NA", "NA"))</f>
        <v>NA</v>
      </c>
      <c r="J19" s="1185"/>
      <c r="K19" s="1185" t="str">
        <f>IF(K18&gt;0,(ROUND(K17,1)-K18)/ROUND(K17,1),IF(AND(K17=0,K18=0),"NA", "NA"))</f>
        <v>NA</v>
      </c>
      <c r="L19" s="1186"/>
      <c r="M19" s="731"/>
      <c r="O19" s="732"/>
      <c r="P19" s="732"/>
      <c r="Q19" s="729"/>
      <c r="R19" s="730"/>
      <c r="S19" s="710"/>
      <c r="T19" s="710"/>
      <c r="U19" s="710"/>
      <c r="V19" s="710"/>
      <c r="W19" s="710"/>
      <c r="X19" s="710"/>
      <c r="Y19" s="710"/>
      <c r="Z19" s="710"/>
      <c r="AA19" s="710"/>
      <c r="AB19" s="710"/>
      <c r="AC19" s="710"/>
      <c r="AD19" s="710"/>
      <c r="AE19" s="710"/>
      <c r="AF19" s="710"/>
      <c r="AG19" s="710"/>
      <c r="AH19" s="710"/>
      <c r="AI19" s="710"/>
      <c r="AJ19" s="710"/>
      <c r="AK19" s="710"/>
      <c r="AL19" s="710"/>
      <c r="AM19" s="710"/>
      <c r="AN19" s="710"/>
      <c r="AO19" s="710"/>
      <c r="AP19" s="710"/>
      <c r="AQ19" s="710"/>
      <c r="AR19" s="710"/>
      <c r="AS19" s="710"/>
      <c r="AT19" s="710"/>
      <c r="AU19" s="710"/>
      <c r="AV19" s="710"/>
      <c r="AW19" s="710"/>
      <c r="AX19" s="710"/>
      <c r="AY19" s="710"/>
      <c r="AZ19" s="710"/>
      <c r="BA19" s="710"/>
      <c r="BB19" s="710"/>
    </row>
    <row r="20" spans="1:54" ht="16.5" thickBot="1" x14ac:dyDescent="0.3">
      <c r="A20" s="1178" t="s">
        <v>1368</v>
      </c>
      <c r="B20" s="1179"/>
      <c r="C20" s="1179"/>
      <c r="D20" s="1179"/>
      <c r="E20" s="1179"/>
      <c r="F20" s="1180"/>
      <c r="G20" s="1198" t="str">
        <f>IF(G19="NA","",IF(G18&lt;=N17,"5410.11","5410.11"))</f>
        <v/>
      </c>
      <c r="H20" s="1199" t="str">
        <f t="shared" ref="H20" si="0">IF(B20="IN_NOX","NA",IF(B20="NA","NA",IF(AND(B20&gt;=14.5%,B20&lt;29.5%),"5410.13",IF(AND(B20&gt;=29.5%,B20&lt;49.5%),"5410.15",IF(B20&gt;=49.5%,"5410.17","NA")))))</f>
        <v>NA</v>
      </c>
      <c r="I20" s="1198" t="str">
        <f>IF(I19="NA","",IF(AND(I19&gt;=14.5%,I19&lt;29.5%),"5410.13",IF(AND(I19&gt;=29.5%,I19&lt;49.5%),"5410.15",IF(I19&gt;=49.5%,"5410.17","5410.13"))))</f>
        <v/>
      </c>
      <c r="J20" s="1200" t="str">
        <f t="shared" ref="J20" si="1">IF(D20="IN_NOX","NA",IF(D20="NA","NA",IF(AND(D20&gt;=14.5%,D20&lt;29.5%),"5410.13",IF(AND(D20&gt;=29.5%,D20&lt;49.5%),"5410.15",IF(D20&gt;=49.5%,"5410.17","NA")))))</f>
        <v>NA</v>
      </c>
      <c r="K20" s="1199"/>
      <c r="L20" s="1201"/>
      <c r="N20" s="733"/>
      <c r="O20" s="732"/>
      <c r="P20" s="732"/>
      <c r="Q20" s="729"/>
      <c r="R20" s="730"/>
      <c r="S20" s="710"/>
      <c r="T20" s="710"/>
      <c r="U20" s="710"/>
      <c r="V20" s="710"/>
      <c r="W20" s="710"/>
      <c r="X20" s="710"/>
      <c r="Y20" s="710"/>
      <c r="Z20" s="710"/>
      <c r="AA20" s="710"/>
      <c r="AB20" s="710"/>
      <c r="AC20" s="710"/>
      <c r="AD20" s="710"/>
      <c r="AE20" s="710"/>
      <c r="AF20" s="710"/>
      <c r="AG20" s="710"/>
      <c r="AH20" s="710"/>
      <c r="AI20" s="710"/>
      <c r="AJ20" s="710"/>
      <c r="AK20" s="710"/>
      <c r="AL20" s="710"/>
      <c r="AM20" s="710"/>
      <c r="AN20" s="710"/>
      <c r="AO20" s="710"/>
      <c r="AP20" s="710"/>
      <c r="AQ20" s="710"/>
      <c r="AR20" s="710"/>
      <c r="AS20" s="710"/>
      <c r="AT20" s="710"/>
      <c r="AU20" s="710"/>
      <c r="AV20" s="710"/>
      <c r="AW20" s="710"/>
      <c r="AX20" s="710"/>
      <c r="AY20" s="710"/>
      <c r="AZ20" s="710"/>
      <c r="BA20" s="710"/>
      <c r="BB20" s="710"/>
    </row>
    <row r="21" spans="1:54" ht="17.25" thickTop="1" thickBot="1" x14ac:dyDescent="0.3">
      <c r="A21" s="1172"/>
      <c r="B21" s="1172"/>
      <c r="C21" s="1172"/>
      <c r="D21" s="1172"/>
      <c r="E21" s="1172"/>
      <c r="F21" s="1172"/>
      <c r="G21" s="1172"/>
      <c r="H21" s="1172"/>
      <c r="I21" s="1172"/>
      <c r="J21" s="1172"/>
      <c r="K21" s="1172"/>
      <c r="L21" s="1172"/>
      <c r="O21" s="732"/>
      <c r="P21" s="710"/>
      <c r="Q21" s="729"/>
      <c r="R21" s="730"/>
      <c r="S21" s="710"/>
      <c r="T21" s="710"/>
      <c r="U21" s="710"/>
      <c r="V21" s="710"/>
      <c r="W21" s="710"/>
      <c r="X21" s="710"/>
      <c r="Y21" s="710"/>
      <c r="Z21" s="710"/>
      <c r="AA21" s="710"/>
      <c r="AB21" s="710"/>
      <c r="AC21" s="710"/>
      <c r="AD21" s="710"/>
      <c r="AE21" s="710"/>
      <c r="AF21" s="710"/>
      <c r="AG21" s="710"/>
      <c r="AH21" s="710"/>
      <c r="AI21" s="710"/>
      <c r="AJ21" s="710"/>
      <c r="AK21" s="710"/>
      <c r="AL21" s="710"/>
      <c r="AM21" s="710"/>
      <c r="AN21" s="710"/>
      <c r="AO21" s="710"/>
      <c r="AP21" s="710"/>
      <c r="AQ21" s="710"/>
      <c r="AR21" s="710"/>
      <c r="AS21" s="710"/>
      <c r="AT21" s="710"/>
      <c r="AU21" s="710"/>
      <c r="AV21" s="710"/>
      <c r="AW21" s="710"/>
      <c r="AX21" s="710"/>
      <c r="AY21" s="710"/>
      <c r="AZ21" s="710"/>
      <c r="BA21" s="710"/>
      <c r="BB21" s="710"/>
    </row>
    <row r="22" spans="1:54" ht="22.15" customHeight="1" thickTop="1" x14ac:dyDescent="0.25">
      <c r="A22" s="1160" t="s">
        <v>1369</v>
      </c>
      <c r="B22" s="1161"/>
      <c r="C22" s="1161"/>
      <c r="D22" s="1161"/>
      <c r="E22" s="721" t="s">
        <v>1800</v>
      </c>
      <c r="F22" s="722"/>
      <c r="G22" s="1194"/>
      <c r="H22" s="1195"/>
      <c r="I22" s="1164" t="s">
        <v>1361</v>
      </c>
      <c r="J22" s="1164"/>
      <c r="K22" s="1202"/>
      <c r="L22" s="1203"/>
      <c r="M22" s="720"/>
      <c r="O22" s="732"/>
      <c r="P22" s="710"/>
      <c r="Q22" s="729"/>
      <c r="R22" s="730"/>
      <c r="S22" s="73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0"/>
      <c r="AY22" s="710"/>
      <c r="AZ22" s="710"/>
      <c r="BA22" s="710"/>
      <c r="BB22" s="710"/>
    </row>
    <row r="23" spans="1:54" ht="22.15" customHeight="1" x14ac:dyDescent="0.25">
      <c r="A23" s="1191"/>
      <c r="B23" s="1192"/>
      <c r="C23" s="1192"/>
      <c r="D23" s="1192"/>
      <c r="E23" s="1192"/>
      <c r="F23" s="1193"/>
      <c r="G23" s="1168" t="s">
        <v>1362</v>
      </c>
      <c r="H23" s="1168"/>
      <c r="I23" s="1168" t="s">
        <v>1363</v>
      </c>
      <c r="J23" s="1168"/>
      <c r="K23" s="1168" t="s">
        <v>1364</v>
      </c>
      <c r="L23" s="1169"/>
      <c r="O23" s="710"/>
      <c r="P23" s="710"/>
      <c r="Q23" s="710"/>
      <c r="R23" s="710"/>
      <c r="S23" s="710"/>
      <c r="T23" s="710"/>
      <c r="U23" s="710"/>
      <c r="V23" s="710"/>
      <c r="W23" s="710"/>
      <c r="X23" s="710"/>
      <c r="Y23" s="710"/>
      <c r="Z23" s="710"/>
      <c r="AA23" s="710"/>
      <c r="AB23" s="710"/>
      <c r="AC23" s="710"/>
      <c r="AD23" s="710"/>
      <c r="AE23" s="710"/>
      <c r="AF23" s="710"/>
      <c r="AG23" s="710"/>
      <c r="AH23" s="710"/>
      <c r="AI23" s="710"/>
      <c r="AJ23" s="710"/>
      <c r="AK23" s="710"/>
      <c r="AL23" s="710"/>
      <c r="AM23" s="710"/>
      <c r="AN23" s="710"/>
      <c r="AO23" s="710"/>
      <c r="AP23" s="710"/>
      <c r="AQ23" s="710"/>
      <c r="AR23" s="710"/>
      <c r="AS23" s="710"/>
      <c r="AT23" s="710"/>
      <c r="AU23" s="710"/>
      <c r="AV23" s="710"/>
      <c r="AW23" s="710"/>
      <c r="AX23" s="710"/>
      <c r="AY23" s="710"/>
      <c r="AZ23" s="710"/>
      <c r="BA23" s="710"/>
      <c r="BB23" s="710"/>
    </row>
    <row r="24" spans="1:54" ht="22.15" customHeight="1" x14ac:dyDescent="0.25">
      <c r="A24" s="1149" t="s">
        <v>1365</v>
      </c>
      <c r="B24" s="1150"/>
      <c r="C24" s="1150"/>
      <c r="D24" s="1150"/>
      <c r="E24" s="1150"/>
      <c r="F24" s="1151"/>
      <c r="G24" s="1152" t="str">
        <f>IF(K22&lt;=0,"",IF(G11="T2","",IF(G11="T3 IF IN ECA ELSE T2","",IF(K22&lt;130,17,IF(AND(K22&gt;=130,K22&lt;=1999),45*(K22^(-0.2)),IF(K22&gt;=2000,9.8))))))</f>
        <v/>
      </c>
      <c r="H24" s="1152"/>
      <c r="I24" s="1152" t="str">
        <f>IF(K22&lt;=0,"",IF(G11="T1","",IF(K22&lt;130,14.4,IF(AND(K22&gt;=130,K22&lt;=1999),44*(K22^(-0.23)),IF(K22&gt;=2000,7.7)))))</f>
        <v/>
      </c>
      <c r="J24" s="1152"/>
      <c r="K24" s="1152" t="str">
        <f>IF(K22&lt;=0,"",IF(G11="T1","",IF(G11="T2","",IF(K22&lt;130,3.4,IF(AND(K22&gt;=130,K22&lt;=1999),9*(K22^(-0.2)),IF(K22&gt;=2000,2))))))</f>
        <v/>
      </c>
      <c r="L24" s="1153"/>
      <c r="M24" s="734"/>
      <c r="N24" s="709" t="b">
        <f>IF(AND(K22&lt;130,K22&gt;0),14.4, IF(AND(K22&gt;=130, K22&lt;=1999), 44*(K22^(-0.23)), IF(K22&gt;=2000,  7.7)))</f>
        <v>0</v>
      </c>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10"/>
      <c r="AL24" s="710"/>
      <c r="AM24" s="710"/>
      <c r="AN24" s="710"/>
      <c r="AO24" s="710"/>
      <c r="AP24" s="710"/>
      <c r="AQ24" s="710"/>
      <c r="AR24" s="710"/>
      <c r="AS24" s="710"/>
      <c r="AT24" s="710"/>
      <c r="AU24" s="710"/>
      <c r="AV24" s="710"/>
      <c r="AW24" s="710"/>
      <c r="AX24" s="710"/>
      <c r="AY24" s="710"/>
      <c r="AZ24" s="710"/>
      <c r="BA24" s="710"/>
      <c r="BB24" s="710"/>
    </row>
    <row r="25" spans="1:54" ht="22.15" customHeight="1" x14ac:dyDescent="0.25">
      <c r="A25" s="1154" t="s">
        <v>1366</v>
      </c>
      <c r="B25" s="1155"/>
      <c r="C25" s="1155"/>
      <c r="D25" s="1155"/>
      <c r="E25" s="1155"/>
      <c r="F25" s="1156"/>
      <c r="G25" s="1157"/>
      <c r="H25" s="1157"/>
      <c r="I25" s="1157"/>
      <c r="J25" s="1157"/>
      <c r="K25" s="1157"/>
      <c r="L25" s="1158"/>
      <c r="M25" s="72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0"/>
      <c r="AL25" s="710"/>
      <c r="AM25" s="710"/>
      <c r="AN25" s="710"/>
      <c r="AO25" s="710"/>
      <c r="AP25" s="710"/>
      <c r="AQ25" s="710"/>
      <c r="AR25" s="710"/>
      <c r="AS25" s="710"/>
      <c r="AT25" s="710"/>
      <c r="AU25" s="710"/>
      <c r="AV25" s="710"/>
      <c r="AW25" s="710"/>
      <c r="AX25" s="710"/>
      <c r="AY25" s="710"/>
      <c r="AZ25" s="710"/>
      <c r="BA25" s="710"/>
      <c r="BB25" s="710"/>
    </row>
    <row r="26" spans="1:54" ht="22.15" customHeight="1" x14ac:dyDescent="0.25">
      <c r="A26" s="1173" t="s">
        <v>1367</v>
      </c>
      <c r="B26" s="1174"/>
      <c r="C26" s="1174"/>
      <c r="D26" s="1174"/>
      <c r="E26" s="1174"/>
      <c r="F26" s="1175"/>
      <c r="G26" s="1185" t="str">
        <f>IF(G25&gt;0,(ROUND(G24,1)-G25)/ROUND(G24,1),IF(AND(G24=0,G25=0),"NA", "NA"))</f>
        <v>NA</v>
      </c>
      <c r="H26" s="1185"/>
      <c r="I26" s="1185" t="str">
        <f>IF(I25&gt;0,(ROUND(I24,1)-I25)/ROUND(I24,1),IF(AND(I24=0,I25=0),"NA", "NA"))</f>
        <v>NA</v>
      </c>
      <c r="J26" s="1185"/>
      <c r="K26" s="1185" t="str">
        <f>IF(K25&gt;0,(ROUND(K24,1)-K25)/ROUND(K24,1),IF(AND(K24=0,K25=0),"NA", "NA"))</f>
        <v>NA</v>
      </c>
      <c r="L26" s="1186"/>
      <c r="M26" s="731"/>
      <c r="O26" s="710"/>
      <c r="P26" s="710"/>
      <c r="Q26" s="710"/>
      <c r="R26" s="710"/>
      <c r="S26" s="710"/>
      <c r="T26" s="710"/>
      <c r="U26" s="710"/>
      <c r="V26" s="710"/>
      <c r="W26" s="710"/>
      <c r="X26" s="710"/>
      <c r="Y26" s="710"/>
      <c r="Z26" s="710"/>
      <c r="AA26" s="710"/>
      <c r="AB26" s="710"/>
      <c r="AC26" s="710"/>
      <c r="AD26" s="710"/>
      <c r="AE26" s="710"/>
      <c r="AF26" s="710"/>
      <c r="AG26" s="710"/>
      <c r="AH26" s="710"/>
      <c r="AI26" s="710"/>
      <c r="AJ26" s="710"/>
      <c r="AK26" s="710"/>
      <c r="AL26" s="710"/>
      <c r="AM26" s="710"/>
      <c r="AN26" s="710"/>
      <c r="AO26" s="710"/>
      <c r="AP26" s="710"/>
      <c r="AQ26" s="710"/>
      <c r="AR26" s="710"/>
      <c r="AS26" s="710"/>
      <c r="AT26" s="710"/>
      <c r="AU26" s="710"/>
      <c r="AV26" s="710"/>
      <c r="AW26" s="710"/>
      <c r="AX26" s="710"/>
      <c r="AY26" s="710"/>
      <c r="AZ26" s="710"/>
      <c r="BA26" s="710"/>
      <c r="BB26" s="710"/>
    </row>
    <row r="27" spans="1:54" ht="16.5" thickBot="1" x14ac:dyDescent="0.3">
      <c r="A27" s="1178" t="s">
        <v>1368</v>
      </c>
      <c r="B27" s="1179"/>
      <c r="C27" s="1179"/>
      <c r="D27" s="1179"/>
      <c r="E27" s="1179"/>
      <c r="F27" s="1180"/>
      <c r="G27" s="1198" t="str">
        <f>IF(G26="NA","",IF(G25&lt;=N24,"5410.11","5410.11"))</f>
        <v/>
      </c>
      <c r="H27" s="1199" t="str">
        <f t="shared" ref="H27" si="2">IF(B27="IN_NOX","NA",IF(B27="NA","NA",IF(AND(B27&gt;=14.5%,B27&lt;29.5%),"5410.13",IF(AND(B27&gt;=29.5%,B27&lt;49.5%),"5410.15",IF(B27&gt;=49.5%,"5410.17","NA")))))</f>
        <v>NA</v>
      </c>
      <c r="I27" s="1198" t="str">
        <f>IF(I26="NA","",IF(AND(I26&gt;=14.5%,I26&lt;29.5%),"5410.13",IF(AND(I26&gt;=29.5%,I26&lt;49.5%),"5410.15",IF(I26&gt;=49.5%,"5410.17","5410.13"))))</f>
        <v/>
      </c>
      <c r="J27" s="1200" t="str">
        <f t="shared" ref="J27" si="3">IF(D27="IN_NOX","NA",IF(D27="NA","NA",IF(AND(D27&gt;=14.5%,D27&lt;29.5%),"5410.13",IF(AND(D27&gt;=29.5%,D27&lt;49.5%),"5410.15",IF(D27&gt;=49.5%,"5410.17","NA")))))</f>
        <v>NA</v>
      </c>
      <c r="K27" s="1199"/>
      <c r="L27" s="1201"/>
      <c r="O27" s="710"/>
      <c r="P27" s="710"/>
      <c r="Q27" s="710"/>
      <c r="R27" s="710"/>
      <c r="S27" s="710"/>
      <c r="T27" s="710"/>
      <c r="U27" s="710"/>
      <c r="V27" s="710"/>
      <c r="W27" s="710"/>
      <c r="X27" s="710"/>
      <c r="Y27" s="710"/>
      <c r="Z27" s="710"/>
      <c r="AA27" s="710"/>
      <c r="AB27" s="710"/>
      <c r="AC27" s="710"/>
      <c r="AD27" s="710"/>
      <c r="AE27" s="710"/>
      <c r="AF27" s="710"/>
      <c r="AG27" s="710"/>
      <c r="AH27" s="710"/>
      <c r="AI27" s="710"/>
      <c r="AJ27" s="710"/>
      <c r="AK27" s="710"/>
      <c r="AL27" s="710"/>
      <c r="AM27" s="710"/>
      <c r="AN27" s="710"/>
      <c r="AO27" s="710"/>
      <c r="AP27" s="710"/>
      <c r="AQ27" s="710"/>
      <c r="AR27" s="710"/>
      <c r="AS27" s="710"/>
      <c r="AT27" s="710"/>
      <c r="AU27" s="710"/>
      <c r="AV27" s="710"/>
      <c r="AW27" s="710"/>
      <c r="AX27" s="710"/>
      <c r="AY27" s="710"/>
      <c r="AZ27" s="710"/>
      <c r="BA27" s="710"/>
      <c r="BB27" s="710"/>
    </row>
    <row r="28" spans="1:54" ht="17.25" thickTop="1" thickBot="1" x14ac:dyDescent="0.3">
      <c r="A28" s="1172"/>
      <c r="B28" s="1172"/>
      <c r="C28" s="1172"/>
      <c r="D28" s="1172"/>
      <c r="E28" s="1172"/>
      <c r="F28" s="1172"/>
      <c r="G28" s="1172"/>
      <c r="H28" s="1172"/>
      <c r="I28" s="1172"/>
      <c r="J28" s="1172"/>
      <c r="K28" s="1172"/>
      <c r="L28" s="1172"/>
      <c r="O28" s="710"/>
      <c r="P28" s="710"/>
      <c r="Q28" s="710"/>
      <c r="R28" s="710"/>
      <c r="S28" s="710"/>
      <c r="T28" s="710"/>
      <c r="U28" s="710"/>
      <c r="V28" s="710"/>
      <c r="W28" s="710"/>
      <c r="X28" s="710"/>
      <c r="Y28" s="710"/>
      <c r="Z28" s="710"/>
      <c r="AA28" s="710"/>
      <c r="AB28" s="710"/>
      <c r="AC28" s="710"/>
      <c r="AD28" s="710"/>
      <c r="AE28" s="710"/>
      <c r="AF28" s="710"/>
      <c r="AG28" s="710"/>
      <c r="AH28" s="710"/>
      <c r="AI28" s="710"/>
      <c r="AJ28" s="710"/>
      <c r="AK28" s="710"/>
      <c r="AL28" s="710"/>
      <c r="AM28" s="710"/>
      <c r="AN28" s="710"/>
      <c r="AO28" s="710"/>
      <c r="AP28" s="710"/>
      <c r="AQ28" s="710"/>
      <c r="AR28" s="710"/>
      <c r="AS28" s="710"/>
      <c r="AT28" s="710"/>
      <c r="AU28" s="710"/>
      <c r="AV28" s="710"/>
      <c r="AW28" s="710"/>
      <c r="AX28" s="710"/>
      <c r="AY28" s="710"/>
      <c r="AZ28" s="710"/>
      <c r="BA28" s="710"/>
      <c r="BB28" s="710"/>
    </row>
    <row r="29" spans="1:54" ht="22.15" customHeight="1" thickTop="1" x14ac:dyDescent="0.25">
      <c r="A29" s="1160" t="s">
        <v>1370</v>
      </c>
      <c r="B29" s="1161"/>
      <c r="C29" s="1161"/>
      <c r="D29" s="1161"/>
      <c r="E29" s="721" t="s">
        <v>1800</v>
      </c>
      <c r="F29" s="722"/>
      <c r="G29" s="1194"/>
      <c r="H29" s="1195"/>
      <c r="I29" s="1164" t="s">
        <v>1361</v>
      </c>
      <c r="J29" s="1164"/>
      <c r="K29" s="1162"/>
      <c r="L29" s="1163"/>
      <c r="M29" s="720"/>
      <c r="O29" s="710"/>
      <c r="P29" s="710"/>
      <c r="Q29" s="710"/>
      <c r="R29" s="710"/>
      <c r="S29" s="710"/>
      <c r="T29" s="710"/>
      <c r="U29" s="710"/>
      <c r="V29" s="710"/>
      <c r="W29" s="710"/>
      <c r="X29" s="710"/>
      <c r="Y29" s="710"/>
      <c r="Z29" s="710"/>
      <c r="AA29" s="710"/>
      <c r="AB29" s="710"/>
      <c r="AC29" s="710"/>
      <c r="AD29" s="710"/>
      <c r="AE29" s="710"/>
      <c r="AF29" s="710"/>
      <c r="AG29" s="710"/>
      <c r="AH29" s="710"/>
      <c r="AI29" s="710"/>
      <c r="AJ29" s="710"/>
      <c r="AK29" s="710"/>
      <c r="AL29" s="710"/>
      <c r="AM29" s="710"/>
      <c r="AN29" s="710"/>
      <c r="AO29" s="710"/>
      <c r="AP29" s="710"/>
      <c r="AQ29" s="710"/>
      <c r="AR29" s="710"/>
      <c r="AS29" s="710"/>
      <c r="AT29" s="710"/>
      <c r="AU29" s="710"/>
      <c r="AV29" s="710"/>
      <c r="AW29" s="710"/>
      <c r="AX29" s="710"/>
      <c r="AY29" s="710"/>
      <c r="AZ29" s="710"/>
      <c r="BA29" s="710"/>
      <c r="BB29" s="710"/>
    </row>
    <row r="30" spans="1:54" ht="22.15" customHeight="1" x14ac:dyDescent="0.25">
      <c r="A30" s="1191"/>
      <c r="B30" s="1192"/>
      <c r="C30" s="1192"/>
      <c r="D30" s="1192"/>
      <c r="E30" s="1192"/>
      <c r="F30" s="1193"/>
      <c r="G30" s="1168" t="s">
        <v>1362</v>
      </c>
      <c r="H30" s="1168"/>
      <c r="I30" s="1168" t="s">
        <v>1363</v>
      </c>
      <c r="J30" s="1168"/>
      <c r="K30" s="1168" t="s">
        <v>1364</v>
      </c>
      <c r="L30" s="1169"/>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0"/>
      <c r="AL30" s="710"/>
      <c r="AM30" s="710"/>
      <c r="AN30" s="710"/>
      <c r="AO30" s="710"/>
      <c r="AP30" s="710"/>
      <c r="AQ30" s="710"/>
      <c r="AR30" s="710"/>
      <c r="AS30" s="710"/>
      <c r="AT30" s="710"/>
      <c r="AU30" s="710"/>
      <c r="AV30" s="710"/>
      <c r="AW30" s="710"/>
      <c r="AX30" s="710"/>
      <c r="AY30" s="710"/>
      <c r="AZ30" s="710"/>
      <c r="BA30" s="710"/>
      <c r="BB30" s="710"/>
    </row>
    <row r="31" spans="1:54" ht="22.15" customHeight="1" x14ac:dyDescent="0.25">
      <c r="A31" s="1149" t="s">
        <v>1365</v>
      </c>
      <c r="B31" s="1150"/>
      <c r="C31" s="1150"/>
      <c r="D31" s="1150"/>
      <c r="E31" s="1150"/>
      <c r="F31" s="1151"/>
      <c r="G31" s="1152" t="str">
        <f>IF(K29&lt;=0,"",IF(G11="T2","",IF(G11="T3 IF IN ECA ELSE T2","",IF(K29&lt;130,17,IF(AND(K29&gt;=130,K29&lt;=1999),45*(K29^(-0.2)),IF(K29&gt;=2000,9.8))))))</f>
        <v/>
      </c>
      <c r="H31" s="1152"/>
      <c r="I31" s="1152" t="str">
        <f>IF(K29&lt;=0,"",IF(G11="T1","",IF(K29&lt;130,14.4,IF(AND(K29&gt;=130,K29&lt;=1999),44*(K29^(-0.23)),IF(K29&gt;=2000,7.7)))))</f>
        <v/>
      </c>
      <c r="J31" s="1152"/>
      <c r="K31" s="1152" t="str">
        <f>IF(K29&lt;=0,"",IF(G11="T1","",IF(G11="T2","",IF(K29&lt;130,3.4,IF(AND(K29&gt;=130,K29&lt;=1999),9*(K29^(-0.2)),IF(K29&gt;=2000,2))))))</f>
        <v/>
      </c>
      <c r="L31" s="1153"/>
      <c r="M31" s="734"/>
      <c r="N31" s="709" t="b">
        <f>IF(AND(K29&lt;130,K29&gt;0),14.4, IF(AND(K29&gt;=130, K29&lt;=1999), 44*(K29^(-0.23)), IF(K29&gt;=2000,  7.7)))</f>
        <v>0</v>
      </c>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0"/>
      <c r="AY31" s="710"/>
      <c r="AZ31" s="710"/>
      <c r="BA31" s="710"/>
      <c r="BB31" s="710"/>
    </row>
    <row r="32" spans="1:54" ht="22.15" customHeight="1" x14ac:dyDescent="0.25">
      <c r="A32" s="1154" t="s">
        <v>1366</v>
      </c>
      <c r="B32" s="1155"/>
      <c r="C32" s="1155"/>
      <c r="D32" s="1155"/>
      <c r="E32" s="1155"/>
      <c r="F32" s="1156"/>
      <c r="G32" s="1157"/>
      <c r="H32" s="1157"/>
      <c r="I32" s="1157"/>
      <c r="J32" s="1157"/>
      <c r="K32" s="1157"/>
      <c r="L32" s="1158"/>
      <c r="M32" s="720"/>
      <c r="O32" s="710"/>
      <c r="P32" s="710"/>
      <c r="Q32" s="710"/>
      <c r="R32" s="710"/>
      <c r="S32" s="710"/>
      <c r="T32" s="710"/>
      <c r="U32" s="710"/>
      <c r="V32" s="710"/>
      <c r="W32" s="710"/>
      <c r="X32" s="710"/>
      <c r="Y32" s="710"/>
      <c r="Z32" s="710"/>
      <c r="AA32" s="710"/>
      <c r="AB32" s="710"/>
      <c r="AC32" s="710"/>
      <c r="AD32" s="710"/>
      <c r="AE32" s="710"/>
      <c r="AF32" s="710"/>
      <c r="AG32" s="710"/>
      <c r="AH32" s="710"/>
      <c r="AI32" s="710"/>
      <c r="AJ32" s="710"/>
      <c r="AK32" s="710"/>
      <c r="AL32" s="710"/>
      <c r="AM32" s="710"/>
      <c r="AN32" s="710"/>
      <c r="AO32" s="710"/>
      <c r="AP32" s="710"/>
      <c r="AQ32" s="710"/>
      <c r="AR32" s="710"/>
      <c r="AS32" s="710"/>
      <c r="AT32" s="710"/>
      <c r="AU32" s="710"/>
      <c r="AV32" s="710"/>
      <c r="AW32" s="710"/>
      <c r="AX32" s="710"/>
      <c r="AY32" s="710"/>
      <c r="AZ32" s="710"/>
      <c r="BA32" s="710"/>
      <c r="BB32" s="710"/>
    </row>
    <row r="33" spans="1:54" ht="22.15" customHeight="1" x14ac:dyDescent="0.25">
      <c r="A33" s="1173" t="s">
        <v>1367</v>
      </c>
      <c r="B33" s="1174"/>
      <c r="C33" s="1174"/>
      <c r="D33" s="1174"/>
      <c r="E33" s="1174"/>
      <c r="F33" s="1175"/>
      <c r="G33" s="1185" t="str">
        <f>IF(G32&gt;0,(ROUND(G31,1)-G32)/ROUND(G31,1),IF(AND(G31=0,G32=0),"NA", "NA"))</f>
        <v>NA</v>
      </c>
      <c r="H33" s="1185"/>
      <c r="I33" s="1185" t="str">
        <f>IF(I32&gt;0,(ROUND(I31,1)-I32)/ROUND(I31,1),IF(AND(I31=0,I32=0),"NA", "NA"))</f>
        <v>NA</v>
      </c>
      <c r="J33" s="1185"/>
      <c r="K33" s="1185" t="str">
        <f>IF(K32&gt;0,(ROUND(K31,1)-K32)/ROUND(K31,1),IF(AND(K31=0,K32=0),"NA", "NA"))</f>
        <v>NA</v>
      </c>
      <c r="L33" s="1186"/>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0"/>
      <c r="AY33" s="710"/>
      <c r="AZ33" s="710"/>
      <c r="BA33" s="710"/>
      <c r="BB33" s="710"/>
    </row>
    <row r="34" spans="1:54" ht="16.5" thickBot="1" x14ac:dyDescent="0.3">
      <c r="A34" s="1178" t="s">
        <v>1368</v>
      </c>
      <c r="B34" s="1179"/>
      <c r="C34" s="1179"/>
      <c r="D34" s="1179"/>
      <c r="E34" s="1179"/>
      <c r="F34" s="1180"/>
      <c r="G34" s="1187" t="str">
        <f>IF(G33="NA","",IF(G32&lt;=N31,"5410.12","5410.12"))</f>
        <v/>
      </c>
      <c r="H34" s="1187" t="str">
        <f t="shared" ref="H34" si="4">IF(B34="IN_NOX","NA",IF(B34="NA","NA",IF(AND(B34&gt;=14.5%,B34&lt;29.5%),"5410.13",IF(AND(B34&gt;=29.5%,B34&lt;49.5%),"5410.15",IF(B34&gt;=49.5%,"5410.17","NA")))))</f>
        <v>NA</v>
      </c>
      <c r="I34" s="1187" t="str">
        <f>IF(I33="NA","",IF(AND(I33&gt;=14.5%,I33&lt;29.5%),"5410.14",IF(AND(I33&gt;=29.5%,I33&lt;49.5%),"5410.16",IF(I33&gt;=49.5%,"5410.18","5410.14"))))</f>
        <v/>
      </c>
      <c r="J34" s="1187" t="str">
        <f t="shared" ref="J34" si="5">IF(D34="IN_NOX","NA",IF(D34="NA","NA",IF(AND(D34&gt;=14.5%,D34&lt;29.5%),"5410.14",IF(AND(D34&gt;=29.5%,D34&lt;49.5%),"5410.16",IF(D34&gt;=49.5%,"5410.18","NA")))))</f>
        <v>NA</v>
      </c>
      <c r="K34" s="1187"/>
      <c r="L34" s="1188"/>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row>
    <row r="35" spans="1:54" ht="17.25" thickTop="1" thickBot="1" x14ac:dyDescent="0.3">
      <c r="A35" s="1172"/>
      <c r="B35" s="1172"/>
      <c r="C35" s="1172"/>
      <c r="D35" s="1172"/>
      <c r="E35" s="1172"/>
      <c r="F35" s="1172"/>
      <c r="G35" s="1172"/>
      <c r="H35" s="1172"/>
      <c r="I35" s="1172"/>
      <c r="J35" s="1172"/>
      <c r="K35" s="1172"/>
      <c r="L35" s="1172"/>
      <c r="O35" s="710"/>
      <c r="P35" s="710"/>
      <c r="Q35" s="710"/>
      <c r="R35" s="710"/>
      <c r="S35" s="710"/>
      <c r="T35" s="710"/>
      <c r="U35" s="710"/>
      <c r="V35" s="710"/>
      <c r="W35" s="710"/>
      <c r="X35" s="710"/>
      <c r="Y35" s="710"/>
      <c r="Z35" s="710"/>
      <c r="AA35" s="710"/>
      <c r="AB35" s="710"/>
      <c r="AC35" s="710"/>
      <c r="AD35" s="710"/>
      <c r="AE35" s="710"/>
      <c r="AF35" s="710"/>
      <c r="AG35" s="710"/>
      <c r="AH35" s="710"/>
      <c r="AI35" s="710"/>
      <c r="AJ35" s="710"/>
      <c r="AK35" s="710"/>
      <c r="AL35" s="710"/>
      <c r="AM35" s="710"/>
      <c r="AN35" s="710"/>
      <c r="AO35" s="710"/>
      <c r="AP35" s="710"/>
      <c r="AQ35" s="710"/>
      <c r="AR35" s="710"/>
      <c r="AS35" s="710"/>
      <c r="AT35" s="710"/>
      <c r="AU35" s="710"/>
      <c r="AV35" s="710"/>
      <c r="AW35" s="710"/>
      <c r="AX35" s="710"/>
      <c r="AY35" s="710"/>
      <c r="AZ35" s="710"/>
      <c r="BA35" s="710"/>
      <c r="BB35" s="710"/>
    </row>
    <row r="36" spans="1:54" ht="22.15" customHeight="1" thickTop="1" x14ac:dyDescent="0.25">
      <c r="A36" s="1160" t="s">
        <v>1371</v>
      </c>
      <c r="B36" s="1161"/>
      <c r="C36" s="1161"/>
      <c r="D36" s="1161"/>
      <c r="E36" s="721" t="s">
        <v>1800</v>
      </c>
      <c r="F36" s="722"/>
      <c r="G36" s="1194"/>
      <c r="H36" s="1195"/>
      <c r="I36" s="1164" t="s">
        <v>1361</v>
      </c>
      <c r="J36" s="1164"/>
      <c r="K36" s="1162"/>
      <c r="L36" s="1163"/>
      <c r="M36" s="72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710"/>
      <c r="AL36" s="710"/>
      <c r="AM36" s="710"/>
      <c r="AN36" s="710"/>
      <c r="AO36" s="710"/>
      <c r="AP36" s="710"/>
      <c r="AQ36" s="710"/>
      <c r="AR36" s="710"/>
      <c r="AS36" s="710"/>
      <c r="AT36" s="710"/>
      <c r="AU36" s="710"/>
      <c r="AV36" s="710"/>
      <c r="AW36" s="710"/>
      <c r="AX36" s="710"/>
      <c r="AY36" s="710"/>
      <c r="AZ36" s="710"/>
      <c r="BA36" s="710"/>
      <c r="BB36" s="710"/>
    </row>
    <row r="37" spans="1:54" ht="22.15" customHeight="1" x14ac:dyDescent="0.25">
      <c r="A37" s="1191"/>
      <c r="B37" s="1192"/>
      <c r="C37" s="1192"/>
      <c r="D37" s="1192"/>
      <c r="E37" s="1192"/>
      <c r="F37" s="1193"/>
      <c r="G37" s="1168" t="s">
        <v>1362</v>
      </c>
      <c r="H37" s="1168"/>
      <c r="I37" s="1168" t="s">
        <v>1363</v>
      </c>
      <c r="J37" s="1168"/>
      <c r="K37" s="1168" t="s">
        <v>1364</v>
      </c>
      <c r="L37" s="1169"/>
      <c r="O37" s="710"/>
      <c r="P37" s="710"/>
      <c r="Q37" s="710"/>
      <c r="R37" s="710"/>
      <c r="S37" s="710"/>
      <c r="T37" s="710"/>
      <c r="U37" s="710"/>
      <c r="V37" s="710"/>
      <c r="W37" s="710"/>
      <c r="X37" s="710"/>
      <c r="Y37" s="710"/>
      <c r="Z37" s="710"/>
      <c r="AA37" s="710"/>
      <c r="AB37" s="710"/>
      <c r="AC37" s="710"/>
      <c r="AD37" s="710"/>
      <c r="AE37" s="710"/>
      <c r="AF37" s="710"/>
      <c r="AG37" s="710"/>
      <c r="AH37" s="710"/>
      <c r="AI37" s="710"/>
      <c r="AJ37" s="710"/>
      <c r="AK37" s="710"/>
      <c r="AL37" s="710"/>
      <c r="AM37" s="710"/>
      <c r="AN37" s="710"/>
      <c r="AO37" s="710"/>
      <c r="AP37" s="710"/>
      <c r="AQ37" s="710"/>
      <c r="AR37" s="710"/>
      <c r="AS37" s="710"/>
      <c r="AT37" s="710"/>
      <c r="AU37" s="710"/>
      <c r="AV37" s="710"/>
      <c r="AW37" s="710"/>
      <c r="AX37" s="710"/>
      <c r="AY37" s="710"/>
      <c r="AZ37" s="710"/>
      <c r="BA37" s="710"/>
      <c r="BB37" s="710"/>
    </row>
    <row r="38" spans="1:54" ht="22.15" customHeight="1" x14ac:dyDescent="0.25">
      <c r="A38" s="1149" t="s">
        <v>1365</v>
      </c>
      <c r="B38" s="1150"/>
      <c r="C38" s="1150"/>
      <c r="D38" s="1150"/>
      <c r="E38" s="1150"/>
      <c r="F38" s="1151"/>
      <c r="G38" s="1152" t="str">
        <f>IF(K36&lt;=0,"",IF(G11="T2","",IF(G11="T3 IF IN ECA ELSE T2","",IF(K36&lt;130,17,IF(AND(K36&gt;=130,K36&lt;=1999),45*(K36^(-0.2)),IF(K36&gt;=2000,9.8))))))</f>
        <v/>
      </c>
      <c r="H38" s="1152"/>
      <c r="I38" s="1152" t="str">
        <f>IF(K36&lt;=0, "",IF(G11="T1", "",IF(K36&lt;130,14.4, IF(AND(K36&gt;=130, K36&lt;=1999), 44*(K36^(-0.23)), IF(K36&gt;=2000,  7.7)))))</f>
        <v/>
      </c>
      <c r="J38" s="1152"/>
      <c r="K38" s="1152" t="str">
        <f>IF(K36&lt;=0,"",IF(G11="T1","",IF(G11="T2","",IF(K36&lt;130,3.4,IF(AND(K36&gt;=130,K36&lt;=1999),9*(K36^(-0.2)),IF(K36&gt;=2000,2))))))</f>
        <v/>
      </c>
      <c r="L38" s="1153"/>
      <c r="M38" s="734"/>
      <c r="N38" s="709" t="b">
        <f>IF(AND(K36&lt;130,K36&gt;0),14.4, IF(AND(K36&gt;=130, K36&lt;=1999), 44*(K36^(-0.23)), IF(K36&gt;=2000,  7.7)))</f>
        <v>0</v>
      </c>
      <c r="O38" s="710"/>
      <c r="P38" s="710"/>
      <c r="Q38" s="710"/>
      <c r="R38" s="710"/>
      <c r="S38" s="710"/>
      <c r="T38" s="710"/>
      <c r="U38" s="710"/>
      <c r="V38" s="710"/>
      <c r="W38" s="710"/>
      <c r="X38" s="710"/>
      <c r="Y38" s="710"/>
      <c r="Z38" s="710"/>
      <c r="AA38" s="710"/>
      <c r="AB38" s="710"/>
      <c r="AC38" s="710"/>
      <c r="AD38" s="710"/>
      <c r="AE38" s="710"/>
      <c r="AF38" s="710"/>
      <c r="AG38" s="710"/>
      <c r="AH38" s="710"/>
      <c r="AI38" s="710"/>
      <c r="AJ38" s="710"/>
      <c r="AK38" s="710"/>
      <c r="AL38" s="710"/>
      <c r="AM38" s="710"/>
      <c r="AN38" s="710"/>
      <c r="AO38" s="710"/>
      <c r="AP38" s="710"/>
      <c r="AQ38" s="710"/>
      <c r="AR38" s="710"/>
      <c r="AS38" s="710"/>
      <c r="AT38" s="710"/>
      <c r="AU38" s="710"/>
      <c r="AV38" s="710"/>
      <c r="AW38" s="710"/>
      <c r="AX38" s="710"/>
      <c r="AY38" s="710"/>
      <c r="AZ38" s="710"/>
      <c r="BA38" s="710"/>
      <c r="BB38" s="710"/>
    </row>
    <row r="39" spans="1:54" ht="22.15" customHeight="1" x14ac:dyDescent="0.25">
      <c r="A39" s="1154" t="s">
        <v>1366</v>
      </c>
      <c r="B39" s="1155"/>
      <c r="C39" s="1155"/>
      <c r="D39" s="1155"/>
      <c r="E39" s="1155"/>
      <c r="F39" s="1156"/>
      <c r="G39" s="1157"/>
      <c r="H39" s="1157"/>
      <c r="I39" s="1157"/>
      <c r="J39" s="1157"/>
      <c r="K39" s="1157"/>
      <c r="L39" s="1158"/>
      <c r="M39" s="720"/>
      <c r="O39" s="710"/>
      <c r="P39" s="710"/>
      <c r="Q39" s="710"/>
      <c r="R39" s="710"/>
      <c r="S39" s="710"/>
      <c r="T39" s="710"/>
      <c r="U39" s="710"/>
      <c r="V39" s="710"/>
      <c r="W39" s="710"/>
      <c r="X39" s="710"/>
      <c r="Y39" s="710"/>
      <c r="Z39" s="710"/>
      <c r="AA39" s="710"/>
      <c r="AB39" s="710"/>
      <c r="AC39" s="710"/>
      <c r="AD39" s="710"/>
      <c r="AE39" s="710"/>
      <c r="AF39" s="710"/>
      <c r="AG39" s="710"/>
      <c r="AH39" s="710"/>
      <c r="AI39" s="710"/>
      <c r="AJ39" s="710"/>
      <c r="AK39" s="710"/>
      <c r="AL39" s="710"/>
      <c r="AM39" s="710"/>
      <c r="AN39" s="710"/>
      <c r="AO39" s="710"/>
      <c r="AP39" s="710"/>
      <c r="AQ39" s="710"/>
      <c r="AR39" s="710"/>
      <c r="AS39" s="710"/>
      <c r="AT39" s="710"/>
      <c r="AU39" s="710"/>
      <c r="AV39" s="710"/>
      <c r="AW39" s="710"/>
      <c r="AX39" s="710"/>
      <c r="AY39" s="710"/>
      <c r="AZ39" s="710"/>
      <c r="BA39" s="710"/>
      <c r="BB39" s="710"/>
    </row>
    <row r="40" spans="1:54" ht="22.15" customHeight="1" x14ac:dyDescent="0.25">
      <c r="A40" s="1173" t="s">
        <v>1367</v>
      </c>
      <c r="B40" s="1174"/>
      <c r="C40" s="1174"/>
      <c r="D40" s="1174"/>
      <c r="E40" s="1174"/>
      <c r="F40" s="1175"/>
      <c r="G40" s="1176" t="str">
        <f>IF(G39&gt;0,(ROUND(G38,1)-G39)/ROUND(G38,1),IF(AND(G38=0,G39=0),"NA", "NA"))</f>
        <v>NA</v>
      </c>
      <c r="H40" s="1176"/>
      <c r="I40" s="1176" t="str">
        <f>IF(I39&gt;0,(ROUND(I38,1)-I39)/ROUND(I38,1),IF(AND(I38=0,I39=0),"NA", "NA"))</f>
        <v>NA</v>
      </c>
      <c r="J40" s="1176"/>
      <c r="K40" s="1176" t="str">
        <f>IF(K39&gt;0,(ROUND(K38,1)-K39)/ROUND(K38,1),IF(AND(K38=0,K39=0),"NA", "NA"))</f>
        <v>NA</v>
      </c>
      <c r="L40" s="1177"/>
      <c r="O40" s="710"/>
      <c r="P40" s="710"/>
      <c r="Q40" s="710"/>
      <c r="R40" s="710"/>
      <c r="S40" s="710"/>
      <c r="T40" s="710"/>
      <c r="U40" s="710"/>
      <c r="V40" s="710"/>
      <c r="W40" s="710"/>
      <c r="X40" s="710"/>
      <c r="Y40" s="710"/>
      <c r="Z40" s="710"/>
      <c r="AA40" s="710"/>
      <c r="AB40" s="710"/>
      <c r="AC40" s="710"/>
      <c r="AD40" s="710"/>
      <c r="AE40" s="710"/>
      <c r="AF40" s="710"/>
      <c r="AG40" s="710"/>
      <c r="AH40" s="710"/>
      <c r="AI40" s="710"/>
      <c r="AJ40" s="710"/>
      <c r="AK40" s="710"/>
      <c r="AL40" s="710"/>
      <c r="AM40" s="710"/>
      <c r="AN40" s="710"/>
      <c r="AO40" s="710"/>
      <c r="AP40" s="710"/>
      <c r="AQ40" s="710"/>
      <c r="AR40" s="710"/>
      <c r="AS40" s="710"/>
      <c r="AT40" s="710"/>
      <c r="AU40" s="710"/>
      <c r="AV40" s="710"/>
      <c r="AW40" s="710"/>
      <c r="AX40" s="710"/>
      <c r="AY40" s="710"/>
      <c r="AZ40" s="710"/>
      <c r="BA40" s="710"/>
      <c r="BB40" s="710"/>
    </row>
    <row r="41" spans="1:54" ht="16.5" thickBot="1" x14ac:dyDescent="0.3">
      <c r="A41" s="1178" t="s">
        <v>1368</v>
      </c>
      <c r="B41" s="1179"/>
      <c r="C41" s="1179"/>
      <c r="D41" s="1179"/>
      <c r="E41" s="1179"/>
      <c r="F41" s="1180"/>
      <c r="G41" s="1196" t="str">
        <f>IF(G40="NA","",IF(G39&lt;=N38,"5410.12","5410.12"))</f>
        <v/>
      </c>
      <c r="H41" s="1196" t="str">
        <f t="shared" ref="H41" si="6">IF(B41="IN_NOX","NA",IF(B41="NA","NA",IF(AND(B41&gt;=14.5%,B41&lt;29.5%),"5410.13",IF(AND(B41&gt;=29.5%,B41&lt;49.5%),"5410.15",IF(B41&gt;=49.5%,"5410.17","NA")))))</f>
        <v>NA</v>
      </c>
      <c r="I41" s="1196" t="str">
        <f>IF(I40="NA","",IF(AND(I40&gt;=14.5%,I40&lt;29.5%),"5410.14",IF(AND(I40&gt;=29.5%,I40&lt;49.5%),"5410.16",IF(I40&gt;=49.5%,"5410.18","5410.14"))))</f>
        <v/>
      </c>
      <c r="J41" s="1196" t="str">
        <f t="shared" ref="J41" si="7">IF(D41="IN_NOX","NA",IF(D41="NA","NA",IF(AND(D41&gt;=14.5%,D41&lt;29.5%),"5410.14",IF(AND(D41&gt;=29.5%,D41&lt;49.5%),"5410.16",IF(D41&gt;=49.5%,"5410.18","NA")))))</f>
        <v>NA</v>
      </c>
      <c r="K41" s="1196"/>
      <c r="L41" s="1197"/>
      <c r="O41" s="710"/>
      <c r="P41" s="710"/>
      <c r="Q41" s="710"/>
      <c r="R41" s="710"/>
      <c r="S41" s="710"/>
      <c r="T41" s="710"/>
      <c r="U41" s="710"/>
      <c r="V41" s="710"/>
      <c r="W41" s="710"/>
      <c r="X41" s="710"/>
      <c r="Y41" s="710"/>
      <c r="Z41" s="710"/>
      <c r="AA41" s="710"/>
      <c r="AB41" s="710"/>
      <c r="AC41" s="710"/>
      <c r="AD41" s="710"/>
      <c r="AE41" s="710"/>
      <c r="AF41" s="710"/>
      <c r="AG41" s="710"/>
      <c r="AH41" s="710"/>
      <c r="AI41" s="710"/>
      <c r="AJ41" s="710"/>
      <c r="AK41" s="710"/>
      <c r="AL41" s="710"/>
      <c r="AM41" s="710"/>
      <c r="AN41" s="710"/>
      <c r="AO41" s="710"/>
      <c r="AP41" s="710"/>
      <c r="AQ41" s="710"/>
      <c r="AR41" s="710"/>
      <c r="AS41" s="710"/>
      <c r="AT41" s="710"/>
      <c r="AU41" s="710"/>
      <c r="AV41" s="710"/>
      <c r="AW41" s="710"/>
      <c r="AX41" s="710"/>
      <c r="AY41" s="710"/>
      <c r="AZ41" s="710"/>
      <c r="BA41" s="710"/>
      <c r="BB41" s="710"/>
    </row>
    <row r="42" spans="1:54" ht="17.25" thickTop="1" thickBot="1" x14ac:dyDescent="0.3">
      <c r="A42" s="1172"/>
      <c r="B42" s="1172"/>
      <c r="C42" s="1172"/>
      <c r="D42" s="1172"/>
      <c r="E42" s="1172"/>
      <c r="F42" s="1172"/>
      <c r="G42" s="1172"/>
      <c r="H42" s="1172"/>
      <c r="I42" s="1172"/>
      <c r="J42" s="1172"/>
      <c r="K42" s="1172"/>
      <c r="L42" s="1172"/>
      <c r="O42" s="710"/>
      <c r="P42" s="710"/>
      <c r="Q42" s="710"/>
      <c r="R42" s="710"/>
      <c r="S42" s="710"/>
      <c r="T42" s="710"/>
      <c r="U42" s="710"/>
      <c r="V42" s="710"/>
      <c r="W42" s="710"/>
      <c r="X42" s="710"/>
      <c r="Y42" s="710"/>
      <c r="Z42" s="710"/>
      <c r="AA42" s="710"/>
      <c r="AB42" s="710"/>
      <c r="AC42" s="710"/>
      <c r="AD42" s="710"/>
      <c r="AE42" s="710"/>
      <c r="AF42" s="710"/>
      <c r="AG42" s="710"/>
      <c r="AH42" s="710"/>
      <c r="AI42" s="710"/>
      <c r="AJ42" s="710"/>
      <c r="AK42" s="710"/>
      <c r="AL42" s="710"/>
      <c r="AM42" s="710"/>
      <c r="AN42" s="710"/>
      <c r="AO42" s="710"/>
      <c r="AP42" s="710"/>
      <c r="AQ42" s="710"/>
      <c r="AR42" s="710"/>
      <c r="AS42" s="710"/>
      <c r="AT42" s="710"/>
      <c r="AU42" s="710"/>
      <c r="AV42" s="710"/>
      <c r="AW42" s="710"/>
      <c r="AX42" s="710"/>
      <c r="AY42" s="710"/>
      <c r="AZ42" s="710"/>
      <c r="BA42" s="710"/>
      <c r="BB42" s="710"/>
    </row>
    <row r="43" spans="1:54" ht="22.15" customHeight="1" thickTop="1" x14ac:dyDescent="0.25">
      <c r="A43" s="735" t="s">
        <v>1372</v>
      </c>
      <c r="B43" s="736"/>
      <c r="C43" s="736"/>
      <c r="D43" s="736"/>
      <c r="E43" s="721" t="s">
        <v>1800</v>
      </c>
      <c r="F43" s="722"/>
      <c r="G43" s="1194"/>
      <c r="H43" s="1195"/>
      <c r="I43" s="1164" t="s">
        <v>1361</v>
      </c>
      <c r="J43" s="1164"/>
      <c r="K43" s="1162"/>
      <c r="L43" s="1163"/>
      <c r="M43" s="72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710"/>
      <c r="AL43" s="710"/>
      <c r="AM43" s="710"/>
      <c r="AN43" s="710"/>
      <c r="AO43" s="710"/>
      <c r="AP43" s="710"/>
      <c r="AQ43" s="710"/>
      <c r="AR43" s="710"/>
      <c r="AS43" s="710"/>
      <c r="AT43" s="710"/>
      <c r="AU43" s="710"/>
      <c r="AV43" s="710"/>
      <c r="AW43" s="710"/>
      <c r="AX43" s="710"/>
      <c r="AY43" s="710"/>
      <c r="AZ43" s="710"/>
      <c r="BA43" s="710"/>
      <c r="BB43" s="710"/>
    </row>
    <row r="44" spans="1:54" ht="22.15" customHeight="1" x14ac:dyDescent="0.25">
      <c r="A44" s="1191"/>
      <c r="B44" s="1192"/>
      <c r="C44" s="1192"/>
      <c r="D44" s="1192"/>
      <c r="E44" s="1192"/>
      <c r="F44" s="1193"/>
      <c r="G44" s="1168" t="s">
        <v>1362</v>
      </c>
      <c r="H44" s="1168"/>
      <c r="I44" s="1168" t="s">
        <v>1363</v>
      </c>
      <c r="J44" s="1168"/>
      <c r="K44" s="1168" t="s">
        <v>1364</v>
      </c>
      <c r="L44" s="1169"/>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row>
    <row r="45" spans="1:54" ht="22.15" customHeight="1" x14ac:dyDescent="0.25">
      <c r="A45" s="1149" t="s">
        <v>1365</v>
      </c>
      <c r="B45" s="1150"/>
      <c r="C45" s="1150"/>
      <c r="D45" s="1150"/>
      <c r="E45" s="1150"/>
      <c r="F45" s="1151"/>
      <c r="G45" s="1152" t="str">
        <f>IF(K43&lt;=0,"",IF(G11="T2","",IF(G11="T3 IF IN ECA ELSE T2","",IF(K43&lt;130,17,IF(AND(K43&gt;=130,K43&lt;=1999),45*(K43^(-0.2)),IF(K43&gt;=2000,9.8))))))</f>
        <v/>
      </c>
      <c r="H45" s="1152"/>
      <c r="I45" s="1152" t="str">
        <f>IF(K43&lt;=0, "",IF(G11="T1", "",IF(K43&lt;130,14.4, IF(AND(K43&gt;=130, K43&lt;=1999), 44*(K43^(-0.23)), IF(K43&gt;=2000,  7.7)))))</f>
        <v/>
      </c>
      <c r="J45" s="1152"/>
      <c r="K45" s="1152" t="str">
        <f>IF(K43&lt;=0,"",IF(G11="T1","",IF(G11="T2","",IF(K43&lt;130,3.4,IF(AND(K43&gt;=130,K43&lt;=1999),9*(K43^(-0.2)),IF(K43&gt;=2000,2))))))</f>
        <v/>
      </c>
      <c r="L45" s="1153"/>
      <c r="M45" s="734"/>
      <c r="N45" s="709" t="b">
        <f>IF(AND(K43&lt;130,K43&gt;0),14.4, IF(AND(K43&gt;=130, K43&lt;=1999), 44*(K43^(-0.23)), IF(K43&gt;=2000,  7.7)))</f>
        <v>0</v>
      </c>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row>
    <row r="46" spans="1:54" ht="22.15" customHeight="1" x14ac:dyDescent="0.25">
      <c r="A46" s="1154" t="s">
        <v>1366</v>
      </c>
      <c r="B46" s="1155"/>
      <c r="C46" s="1155"/>
      <c r="D46" s="1155"/>
      <c r="E46" s="1155"/>
      <c r="F46" s="1156"/>
      <c r="G46" s="1157"/>
      <c r="H46" s="1157"/>
      <c r="I46" s="1157"/>
      <c r="J46" s="1157"/>
      <c r="K46" s="1157"/>
      <c r="L46" s="1158"/>
      <c r="M46" s="720"/>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710"/>
      <c r="AO46" s="710"/>
      <c r="AP46" s="710"/>
      <c r="AQ46" s="710"/>
      <c r="AR46" s="710"/>
      <c r="AS46" s="710"/>
      <c r="AT46" s="710"/>
      <c r="AU46" s="710"/>
      <c r="AV46" s="710"/>
      <c r="AW46" s="710"/>
      <c r="AX46" s="710"/>
      <c r="AY46" s="710"/>
      <c r="AZ46" s="710"/>
      <c r="BA46" s="710"/>
      <c r="BB46" s="710"/>
    </row>
    <row r="47" spans="1:54" ht="22.15" customHeight="1" x14ac:dyDescent="0.25">
      <c r="A47" s="1173" t="s">
        <v>1367</v>
      </c>
      <c r="B47" s="1174"/>
      <c r="C47" s="1174"/>
      <c r="D47" s="1174"/>
      <c r="E47" s="1174"/>
      <c r="F47" s="1175"/>
      <c r="G47" s="1185" t="str">
        <f>IF(G46&gt;0,(ROUND(G45,1)-G46)/ROUND(G45,1),IF(AND(G45=0,G46=0),"NA", "NA"))</f>
        <v>NA</v>
      </c>
      <c r="H47" s="1185"/>
      <c r="I47" s="1185" t="str">
        <f>IF(I46&gt;0,(ROUND(I45,1)-I46)/ROUND(I45,1),IF(AND(I45=0,I46=0),"NA", "NA"))</f>
        <v>NA</v>
      </c>
      <c r="J47" s="1185"/>
      <c r="K47" s="1185" t="str">
        <f>IF(K46&gt;0,(ROUND(K45,1)-K46)/ROUND(K45,1),IF(AND(K45=0,K46=0),"NA", "NA"))</f>
        <v>NA</v>
      </c>
      <c r="L47" s="1186"/>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0"/>
      <c r="AY47" s="710"/>
      <c r="AZ47" s="710"/>
      <c r="BA47" s="710"/>
      <c r="BB47" s="710"/>
    </row>
    <row r="48" spans="1:54" ht="16.5" thickBot="1" x14ac:dyDescent="0.3">
      <c r="A48" s="1178" t="s">
        <v>1368</v>
      </c>
      <c r="B48" s="1179"/>
      <c r="C48" s="1179"/>
      <c r="D48" s="1179"/>
      <c r="E48" s="1179"/>
      <c r="F48" s="1180"/>
      <c r="G48" s="1187" t="str">
        <f>IF(G47="NA","",IF(G46&lt;=N45,"5410.12","5410.12"))</f>
        <v/>
      </c>
      <c r="H48" s="1187" t="str">
        <f t="shared" ref="H48" si="8">IF(B48="IN_NOX","NA",IF(B48="NA","NA",IF(AND(B48&gt;=14.5%,B48&lt;29.5%),"5410.13",IF(AND(B48&gt;=29.5%,B48&lt;49.5%),"5410.15",IF(B48&gt;=49.5%,"5410.17","NA")))))</f>
        <v>NA</v>
      </c>
      <c r="I48" s="1187" t="str">
        <f>IF(I47="NA","",IF(AND(I47&gt;=14.5%,I47&lt;29.5%),"5410.14",IF(AND(I47&gt;=29.5%,I47&lt;49.5%),"5410.16",IF(I47&gt;=49.5%,"5410.18","5410.14"))))</f>
        <v/>
      </c>
      <c r="J48" s="1187" t="str">
        <f t="shared" ref="J48" si="9">IF(D48="IN_NOX","NA",IF(D48="NA","NA",IF(AND(D48&gt;=14.5%,D48&lt;29.5%),"5410.14",IF(AND(D48&gt;=29.5%,D48&lt;49.5%),"5410.16",IF(D48&gt;=49.5%,"5410.18","NA")))))</f>
        <v>NA</v>
      </c>
      <c r="K48" s="1187"/>
      <c r="L48" s="1188"/>
      <c r="O48" s="710"/>
      <c r="P48" s="710"/>
      <c r="Q48" s="710"/>
      <c r="R48" s="710"/>
      <c r="S48" s="710"/>
      <c r="T48" s="710"/>
      <c r="U48" s="710"/>
      <c r="V48" s="710"/>
      <c r="W48" s="710"/>
      <c r="X48" s="710"/>
      <c r="Y48" s="710"/>
      <c r="Z48" s="710"/>
      <c r="AA48" s="710"/>
      <c r="AB48" s="710"/>
      <c r="AC48" s="710"/>
      <c r="AD48" s="710"/>
      <c r="AE48" s="710"/>
      <c r="AF48" s="710"/>
      <c r="AG48" s="710"/>
      <c r="AH48" s="710"/>
      <c r="AI48" s="710"/>
      <c r="AJ48" s="710"/>
      <c r="AK48" s="710"/>
      <c r="AL48" s="710"/>
      <c r="AM48" s="710"/>
      <c r="AN48" s="710"/>
      <c r="AO48" s="710"/>
      <c r="AP48" s="710"/>
      <c r="AQ48" s="710"/>
      <c r="AR48" s="710"/>
      <c r="AS48" s="710"/>
      <c r="AT48" s="710"/>
      <c r="AU48" s="710"/>
      <c r="AV48" s="710"/>
      <c r="AW48" s="710"/>
      <c r="AX48" s="710"/>
      <c r="AY48" s="710"/>
      <c r="AZ48" s="710"/>
      <c r="BA48" s="710"/>
      <c r="BB48" s="710"/>
    </row>
    <row r="49" spans="1:54" ht="17.25" thickTop="1" thickBot="1" x14ac:dyDescent="0.3">
      <c r="A49" s="1172"/>
      <c r="B49" s="1172"/>
      <c r="C49" s="1172"/>
      <c r="D49" s="1172"/>
      <c r="E49" s="1172"/>
      <c r="F49" s="1172"/>
      <c r="G49" s="1172"/>
      <c r="H49" s="1172"/>
      <c r="I49" s="1172"/>
      <c r="J49" s="1172"/>
      <c r="K49" s="1172"/>
      <c r="L49" s="1172"/>
      <c r="O49" s="710"/>
      <c r="P49" s="710"/>
      <c r="Q49" s="710"/>
      <c r="R49" s="710"/>
      <c r="S49" s="710"/>
      <c r="T49" s="710"/>
      <c r="U49" s="710"/>
      <c r="V49" s="710"/>
      <c r="W49" s="710"/>
      <c r="X49" s="710"/>
      <c r="Y49" s="710"/>
      <c r="Z49" s="710"/>
      <c r="AA49" s="710"/>
      <c r="AB49" s="710"/>
      <c r="AC49" s="710"/>
      <c r="AD49" s="710"/>
      <c r="AE49" s="710"/>
      <c r="AF49" s="710"/>
      <c r="AG49" s="710"/>
      <c r="AH49" s="710"/>
      <c r="AI49" s="710"/>
      <c r="AJ49" s="710"/>
      <c r="AK49" s="710"/>
      <c r="AL49" s="710"/>
      <c r="AM49" s="710"/>
      <c r="AN49" s="710"/>
      <c r="AO49" s="710"/>
      <c r="AP49" s="710"/>
      <c r="AQ49" s="710"/>
      <c r="AR49" s="710"/>
      <c r="AS49" s="710"/>
      <c r="AT49" s="710"/>
      <c r="AU49" s="710"/>
      <c r="AV49" s="710"/>
      <c r="AW49" s="710"/>
      <c r="AX49" s="710"/>
      <c r="AY49" s="710"/>
      <c r="AZ49" s="710"/>
      <c r="BA49" s="710"/>
      <c r="BB49" s="710"/>
    </row>
    <row r="50" spans="1:54" ht="22.15" customHeight="1" thickTop="1" x14ac:dyDescent="0.25">
      <c r="A50" s="1160" t="s">
        <v>1373</v>
      </c>
      <c r="B50" s="1161"/>
      <c r="C50" s="1161"/>
      <c r="D50" s="1161"/>
      <c r="E50" s="721" t="s">
        <v>1800</v>
      </c>
      <c r="F50" s="722"/>
      <c r="G50" s="1189"/>
      <c r="H50" s="1190"/>
      <c r="I50" s="1164" t="s">
        <v>1361</v>
      </c>
      <c r="J50" s="1164"/>
      <c r="K50" s="1162"/>
      <c r="L50" s="1163"/>
      <c r="M50" s="720"/>
      <c r="O50" s="710"/>
      <c r="P50" s="710"/>
      <c r="Q50" s="710"/>
      <c r="R50" s="710"/>
      <c r="S50" s="710"/>
      <c r="T50" s="710"/>
      <c r="U50" s="710"/>
      <c r="V50" s="710"/>
      <c r="W50" s="710"/>
      <c r="X50" s="710"/>
      <c r="Y50" s="710"/>
      <c r="Z50" s="710"/>
      <c r="AA50" s="710"/>
      <c r="AB50" s="710"/>
      <c r="AC50" s="710"/>
      <c r="AD50" s="710"/>
      <c r="AE50" s="710"/>
      <c r="AF50" s="710"/>
      <c r="AG50" s="710"/>
      <c r="AH50" s="710"/>
      <c r="AI50" s="710"/>
      <c r="AJ50" s="710"/>
      <c r="AK50" s="710"/>
      <c r="AL50" s="710"/>
      <c r="AM50" s="710"/>
      <c r="AN50" s="710"/>
      <c r="AO50" s="710"/>
      <c r="AP50" s="710"/>
      <c r="AQ50" s="710"/>
      <c r="AR50" s="710"/>
      <c r="AS50" s="710"/>
      <c r="AT50" s="710"/>
      <c r="AU50" s="710"/>
      <c r="AV50" s="710"/>
      <c r="AW50" s="710"/>
      <c r="AX50" s="710"/>
      <c r="AY50" s="710"/>
      <c r="AZ50" s="710"/>
      <c r="BA50" s="710"/>
      <c r="BB50" s="710"/>
    </row>
    <row r="51" spans="1:54" ht="22.15" customHeight="1" x14ac:dyDescent="0.25">
      <c r="A51" s="1191"/>
      <c r="B51" s="1192"/>
      <c r="C51" s="1192"/>
      <c r="D51" s="1192"/>
      <c r="E51" s="1192"/>
      <c r="F51" s="1193"/>
      <c r="G51" s="1168" t="s">
        <v>1362</v>
      </c>
      <c r="H51" s="1168"/>
      <c r="I51" s="1168" t="s">
        <v>1363</v>
      </c>
      <c r="J51" s="1168"/>
      <c r="K51" s="1168" t="s">
        <v>1364</v>
      </c>
      <c r="L51" s="1169"/>
      <c r="O51" s="710"/>
      <c r="P51" s="710"/>
      <c r="Q51" s="710"/>
      <c r="R51" s="710"/>
      <c r="S51" s="710"/>
      <c r="T51" s="710"/>
      <c r="U51" s="710"/>
      <c r="V51" s="710"/>
      <c r="W51" s="710"/>
      <c r="X51" s="710"/>
      <c r="Y51" s="710"/>
      <c r="Z51" s="710"/>
      <c r="AA51" s="710"/>
      <c r="AB51" s="710"/>
      <c r="AC51" s="710"/>
      <c r="AD51" s="710"/>
      <c r="AE51" s="710"/>
      <c r="AF51" s="710"/>
      <c r="AG51" s="710"/>
      <c r="AH51" s="710"/>
      <c r="AI51" s="710"/>
      <c r="AJ51" s="710"/>
      <c r="AK51" s="710"/>
      <c r="AL51" s="710"/>
      <c r="AM51" s="710"/>
      <c r="AN51" s="710"/>
      <c r="AO51" s="710"/>
      <c r="AP51" s="710"/>
      <c r="AQ51" s="710"/>
      <c r="AR51" s="710"/>
      <c r="AS51" s="710"/>
      <c r="AT51" s="710"/>
      <c r="AU51" s="710"/>
      <c r="AV51" s="710"/>
      <c r="AW51" s="710"/>
      <c r="AX51" s="710"/>
      <c r="AY51" s="710"/>
      <c r="AZ51" s="710"/>
      <c r="BA51" s="710"/>
      <c r="BB51" s="710"/>
    </row>
    <row r="52" spans="1:54" ht="22.15" customHeight="1" x14ac:dyDescent="0.25">
      <c r="A52" s="1149" t="s">
        <v>1365</v>
      </c>
      <c r="B52" s="1150"/>
      <c r="C52" s="1150"/>
      <c r="D52" s="1150"/>
      <c r="E52" s="1150"/>
      <c r="F52" s="1151"/>
      <c r="G52" s="1152" t="str">
        <f>IF(K50&lt;=0,"",IF(G11="T2","",IF(G11="T3 IF IN ECA ELSE T2","",IF(K50&lt;130,17,IF(AND(K50&gt;=130,K50&lt;=1999),45*(K50^(-0.2)),IF(K50&gt;=2000,9.8))))))</f>
        <v/>
      </c>
      <c r="H52" s="1152"/>
      <c r="I52" s="1152" t="str">
        <f>IF(K50&lt;=0, "",IF(G11="T1", "",IF(K50&lt;130,14.4, IF(AND(K50&gt;=130, K50&lt;=1999), 44*(K50^(-0.23)), IF(K50&gt;=2000,  7.7)))))</f>
        <v/>
      </c>
      <c r="J52" s="1152"/>
      <c r="K52" s="1152" t="str">
        <f>IF(K50&lt;=0,"",IF(G11="T1","",IF(G11="T2","",IF(K50&lt;130,3.4,IF(AND(K50&gt;=130,K50&lt;=1999),9*(K50^(-0.2)),IF(K50&gt;=2000,2))))))</f>
        <v/>
      </c>
      <c r="L52" s="1153"/>
      <c r="M52" s="734"/>
      <c r="N52" s="709" t="b">
        <f>IF(AND(K50&lt;130,K50&gt;0),14.4, IF(AND(K50&gt;=130, K50&lt;=1999), 44*(K50^(-0.23)), IF(K50&gt;=2000,  7.7)))</f>
        <v>0</v>
      </c>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710"/>
      <c r="AP52" s="710"/>
      <c r="AQ52" s="710"/>
      <c r="AR52" s="710"/>
      <c r="AS52" s="710"/>
      <c r="AT52" s="710"/>
      <c r="AU52" s="710"/>
      <c r="AV52" s="710"/>
      <c r="AW52" s="710"/>
      <c r="AX52" s="710"/>
      <c r="AY52" s="710"/>
      <c r="AZ52" s="710"/>
      <c r="BA52" s="710"/>
      <c r="BB52" s="710"/>
    </row>
    <row r="53" spans="1:54" ht="22.15" customHeight="1" x14ac:dyDescent="0.25">
      <c r="A53" s="1154" t="s">
        <v>1366</v>
      </c>
      <c r="B53" s="1155"/>
      <c r="C53" s="1155"/>
      <c r="D53" s="1155"/>
      <c r="E53" s="1155"/>
      <c r="F53" s="1156"/>
      <c r="G53" s="1157"/>
      <c r="H53" s="1157"/>
      <c r="I53" s="1157"/>
      <c r="J53" s="1157"/>
      <c r="K53" s="1157"/>
      <c r="L53" s="1158"/>
      <c r="M53" s="720"/>
      <c r="O53" s="710"/>
      <c r="P53" s="710"/>
      <c r="Q53" s="710"/>
      <c r="R53" s="710"/>
      <c r="S53" s="710"/>
      <c r="T53" s="710"/>
      <c r="U53" s="710"/>
      <c r="V53" s="710"/>
      <c r="W53" s="710"/>
      <c r="X53" s="710"/>
      <c r="Y53" s="710"/>
      <c r="Z53" s="710"/>
      <c r="AA53" s="710"/>
      <c r="AB53" s="710"/>
      <c r="AC53" s="710"/>
      <c r="AD53" s="710"/>
      <c r="AE53" s="710"/>
      <c r="AF53" s="710"/>
      <c r="AG53" s="710"/>
      <c r="AH53" s="710"/>
      <c r="AI53" s="710"/>
      <c r="AJ53" s="710"/>
      <c r="AK53" s="710"/>
      <c r="AL53" s="710"/>
      <c r="AM53" s="710"/>
      <c r="AN53" s="710"/>
      <c r="AO53" s="710"/>
      <c r="AP53" s="710"/>
      <c r="AQ53" s="710"/>
      <c r="AR53" s="710"/>
      <c r="AS53" s="710"/>
      <c r="AT53" s="710"/>
      <c r="AU53" s="710"/>
      <c r="AV53" s="710"/>
      <c r="AW53" s="710"/>
      <c r="AX53" s="710"/>
      <c r="AY53" s="710"/>
      <c r="AZ53" s="710"/>
      <c r="BA53" s="710"/>
      <c r="BB53" s="710"/>
    </row>
    <row r="54" spans="1:54" ht="22.15" customHeight="1" x14ac:dyDescent="0.25">
      <c r="A54" s="1173" t="s">
        <v>1367</v>
      </c>
      <c r="B54" s="1174"/>
      <c r="C54" s="1174"/>
      <c r="D54" s="1174"/>
      <c r="E54" s="1174"/>
      <c r="F54" s="1175"/>
      <c r="G54" s="1185" t="str">
        <f>IF(G53&gt;0,(ROUND(G52,1)-G53)/ROUND(G52,1),IF(AND(G52=0,G53=0),"NA", "NA"))</f>
        <v>NA</v>
      </c>
      <c r="H54" s="1185"/>
      <c r="I54" s="1185" t="str">
        <f>IF(I53&gt;0,(ROUND(I52,1)-I53)/ROUND(I52,1),IF(AND(I52=0,I53=0),"NA", "NA"))</f>
        <v>NA</v>
      </c>
      <c r="J54" s="1185"/>
      <c r="K54" s="1185" t="str">
        <f>IF(K53&gt;0,(ROUND(K52,1)-K53)/ROUND(K52,1),IF(AND(K52=0,K53=0),"NA", "NA"))</f>
        <v>NA</v>
      </c>
      <c r="L54" s="1186"/>
      <c r="O54" s="710"/>
      <c r="P54" s="710"/>
      <c r="Q54" s="710"/>
      <c r="R54" s="710"/>
      <c r="S54" s="710"/>
      <c r="T54" s="710"/>
      <c r="U54" s="710"/>
      <c r="V54" s="710"/>
      <c r="W54" s="710"/>
      <c r="X54" s="710"/>
      <c r="Y54" s="710"/>
      <c r="Z54" s="710"/>
      <c r="AA54" s="710"/>
      <c r="AB54" s="710"/>
      <c r="AC54" s="710"/>
      <c r="AD54" s="710"/>
      <c r="AE54" s="710"/>
      <c r="AF54" s="710"/>
      <c r="AG54" s="710"/>
      <c r="AH54" s="710"/>
      <c r="AI54" s="710"/>
      <c r="AJ54" s="710"/>
      <c r="AK54" s="710"/>
      <c r="AL54" s="710"/>
      <c r="AM54" s="710"/>
      <c r="AN54" s="710"/>
      <c r="AO54" s="710"/>
      <c r="AP54" s="710"/>
      <c r="AQ54" s="710"/>
      <c r="AR54" s="710"/>
      <c r="AS54" s="710"/>
      <c r="AT54" s="710"/>
      <c r="AU54" s="710"/>
      <c r="AV54" s="710"/>
      <c r="AW54" s="710"/>
      <c r="AX54" s="710"/>
      <c r="AY54" s="710"/>
      <c r="AZ54" s="710"/>
      <c r="BA54" s="710"/>
      <c r="BB54" s="710"/>
    </row>
    <row r="55" spans="1:54" ht="16.5" thickBot="1" x14ac:dyDescent="0.3">
      <c r="A55" s="1178" t="s">
        <v>1368</v>
      </c>
      <c r="B55" s="1179"/>
      <c r="C55" s="1179"/>
      <c r="D55" s="1179"/>
      <c r="E55" s="1179"/>
      <c r="F55" s="1180"/>
      <c r="G55" s="1187" t="str">
        <f>IF(G54="NA","",IF(G53&lt;=N52,"5410.12","5410.12"))</f>
        <v/>
      </c>
      <c r="H55" s="1187" t="str">
        <f t="shared" ref="H55" si="10">IF(B55="IN_NOX","NA",IF(B55="NA","NA",IF(AND(B55&gt;=14.5%,B55&lt;29.5%),"5410.13",IF(AND(B55&gt;=29.5%,B55&lt;49.5%),"5410.15",IF(B55&gt;=49.5%,"5410.17","NA")))))</f>
        <v>NA</v>
      </c>
      <c r="I55" s="1187" t="str">
        <f>IF(I54="NA","",IF(AND(I54&gt;=14.5%,I54&lt;29.5%),"5410.14",IF(AND(I54&gt;=29.5%,I54&lt;49.5%),"5410.16",IF(I54&gt;=49.5%,"5410.18","5410.14"))))</f>
        <v/>
      </c>
      <c r="J55" s="1187" t="str">
        <f t="shared" ref="J55" si="11">IF(D55="IN_NOX","NA",IF(D55="NA","NA",IF(AND(D55&gt;=14.5%,D55&lt;29.5%),"5410.14",IF(AND(D55&gt;=29.5%,D55&lt;49.5%),"5410.16",IF(D55&gt;=49.5%,"5410.18","NA")))))</f>
        <v>NA</v>
      </c>
      <c r="K55" s="1187"/>
      <c r="L55" s="1188"/>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0"/>
      <c r="AY55" s="710"/>
      <c r="AZ55" s="710"/>
      <c r="BA55" s="710"/>
      <c r="BB55" s="710"/>
    </row>
    <row r="56" spans="1:54" ht="17.25" thickTop="1" thickBot="1" x14ac:dyDescent="0.3">
      <c r="A56" s="1172"/>
      <c r="B56" s="1172"/>
      <c r="C56" s="1172"/>
      <c r="D56" s="1172"/>
      <c r="E56" s="1172"/>
      <c r="F56" s="1172"/>
      <c r="G56" s="1172"/>
      <c r="H56" s="1172"/>
      <c r="I56" s="1172"/>
      <c r="J56" s="1172"/>
      <c r="K56" s="1172"/>
      <c r="L56" s="1172"/>
      <c r="O56" s="710"/>
      <c r="P56" s="710"/>
      <c r="Q56" s="710"/>
      <c r="R56" s="710"/>
      <c r="S56" s="710"/>
      <c r="T56" s="710"/>
      <c r="U56" s="710"/>
      <c r="V56" s="710"/>
      <c r="W56" s="710"/>
      <c r="X56" s="710"/>
      <c r="Y56" s="710"/>
      <c r="Z56" s="710"/>
      <c r="AA56" s="710"/>
      <c r="AB56" s="710"/>
      <c r="AC56" s="710"/>
      <c r="AD56" s="710"/>
      <c r="AE56" s="710"/>
      <c r="AF56" s="710"/>
      <c r="AG56" s="710"/>
      <c r="AH56" s="710"/>
      <c r="AI56" s="710"/>
      <c r="AJ56" s="710"/>
      <c r="AK56" s="710"/>
      <c r="AL56" s="710"/>
      <c r="AM56" s="710"/>
      <c r="AN56" s="710"/>
      <c r="AO56" s="710"/>
      <c r="AP56" s="710"/>
      <c r="AQ56" s="710"/>
      <c r="AR56" s="710"/>
      <c r="AS56" s="710"/>
      <c r="AT56" s="710"/>
      <c r="AU56" s="710"/>
      <c r="AV56" s="710"/>
      <c r="AW56" s="710"/>
      <c r="AX56" s="710"/>
      <c r="AY56" s="710"/>
      <c r="AZ56" s="710"/>
      <c r="BA56" s="710"/>
      <c r="BB56" s="710"/>
    </row>
    <row r="57" spans="1:54" ht="22.15" customHeight="1" thickTop="1" x14ac:dyDescent="0.25">
      <c r="A57" s="1160" t="s">
        <v>1374</v>
      </c>
      <c r="B57" s="1161"/>
      <c r="C57" s="1161"/>
      <c r="D57" s="1161"/>
      <c r="E57" s="721" t="s">
        <v>1800</v>
      </c>
      <c r="F57" s="722"/>
      <c r="G57" s="1162"/>
      <c r="H57" s="1163"/>
      <c r="I57" s="1164" t="s">
        <v>1361</v>
      </c>
      <c r="J57" s="1164"/>
      <c r="K57" s="1162"/>
      <c r="L57" s="1163"/>
      <c r="M57" s="720"/>
      <c r="O57" s="710"/>
      <c r="P57" s="710"/>
      <c r="Q57" s="710"/>
      <c r="R57" s="710"/>
      <c r="S57" s="710"/>
      <c r="T57" s="710"/>
      <c r="U57" s="710"/>
      <c r="V57" s="710"/>
      <c r="W57" s="710"/>
      <c r="X57" s="710"/>
      <c r="Y57" s="710"/>
      <c r="Z57" s="710"/>
      <c r="AA57" s="710"/>
      <c r="AB57" s="710"/>
      <c r="AC57" s="710"/>
      <c r="AD57" s="710"/>
      <c r="AE57" s="710"/>
      <c r="AF57" s="710"/>
      <c r="AG57" s="710"/>
      <c r="AH57" s="710"/>
      <c r="AI57" s="710"/>
      <c r="AJ57" s="710"/>
      <c r="AK57" s="710"/>
      <c r="AL57" s="710"/>
      <c r="AM57" s="710"/>
      <c r="AN57" s="710"/>
      <c r="AO57" s="710"/>
      <c r="AP57" s="710"/>
      <c r="AQ57" s="710"/>
      <c r="AR57" s="710"/>
      <c r="AS57" s="710"/>
      <c r="AT57" s="710"/>
      <c r="AU57" s="710"/>
      <c r="AV57" s="710"/>
      <c r="AW57" s="710"/>
      <c r="AX57" s="710"/>
      <c r="AY57" s="710"/>
      <c r="AZ57" s="710"/>
      <c r="BA57" s="710"/>
      <c r="BB57" s="710"/>
    </row>
    <row r="58" spans="1:54" ht="21.75" customHeight="1" x14ac:dyDescent="0.25">
      <c r="A58" s="1165"/>
      <c r="B58" s="1166"/>
      <c r="C58" s="1166"/>
      <c r="D58" s="1166"/>
      <c r="E58" s="1166"/>
      <c r="F58" s="1167"/>
      <c r="G58" s="1168" t="s">
        <v>1362</v>
      </c>
      <c r="H58" s="1168"/>
      <c r="I58" s="1168" t="s">
        <v>1363</v>
      </c>
      <c r="J58" s="1168"/>
      <c r="K58" s="1168" t="s">
        <v>1364</v>
      </c>
      <c r="L58" s="1169"/>
      <c r="O58" s="710"/>
      <c r="P58" s="710"/>
      <c r="Q58" s="710"/>
      <c r="R58" s="710"/>
      <c r="S58" s="710"/>
      <c r="T58" s="710"/>
      <c r="U58" s="710"/>
      <c r="V58" s="710"/>
      <c r="W58" s="710"/>
      <c r="X58" s="710"/>
      <c r="Y58" s="710"/>
      <c r="Z58" s="710"/>
      <c r="AA58" s="710"/>
      <c r="AB58" s="710"/>
      <c r="AC58" s="710"/>
      <c r="AD58" s="710"/>
      <c r="AE58" s="710"/>
      <c r="AF58" s="710"/>
      <c r="AG58" s="710"/>
      <c r="AH58" s="710"/>
      <c r="AI58" s="710"/>
      <c r="AJ58" s="710"/>
      <c r="AK58" s="710"/>
      <c r="AL58" s="710"/>
      <c r="AM58" s="710"/>
      <c r="AN58" s="710"/>
      <c r="AO58" s="710"/>
      <c r="AP58" s="710"/>
      <c r="AQ58" s="710"/>
      <c r="AR58" s="710"/>
      <c r="AS58" s="710"/>
      <c r="AT58" s="710"/>
      <c r="AU58" s="710"/>
      <c r="AV58" s="710"/>
      <c r="AW58" s="710"/>
      <c r="AX58" s="710"/>
      <c r="AY58" s="710"/>
      <c r="AZ58" s="710"/>
      <c r="BA58" s="710"/>
      <c r="BB58" s="710"/>
    </row>
    <row r="59" spans="1:54" ht="22.15" customHeight="1" x14ac:dyDescent="0.25">
      <c r="A59" s="1149" t="s">
        <v>1365</v>
      </c>
      <c r="B59" s="1150"/>
      <c r="C59" s="1150"/>
      <c r="D59" s="1150"/>
      <c r="E59" s="1150"/>
      <c r="F59" s="1151"/>
      <c r="G59" s="1152" t="str">
        <f>IF(K57&lt;=0,"",IF(G11="T2","",IF(G11="T3 IF IN ECA ELSE T2","",IF(K57&lt;130,17,IF(AND(K57&gt;=130,K57&lt;=1999),45*(K57^(-0.2)),IF(K57&gt;=2000,9.8))))))</f>
        <v/>
      </c>
      <c r="H59" s="1152"/>
      <c r="I59" s="1152" t="str">
        <f>IF(K57&lt;=0, "",IF(G11="T1", "",IF(K57&lt;130,14.4, IF(AND(K57&gt;=130, K57&lt;=1999), 44*(K57^(-0.23)), IF(K57&gt;=2000,  7.7)))))</f>
        <v/>
      </c>
      <c r="J59" s="1152"/>
      <c r="K59" s="1152" t="str">
        <f>IF(K57&lt;=0,"",IF(G11="T1","",IF(G11="T2","",IF(K57&lt;130,3.4,IF(AND(K57&gt;=130,K57&lt;=1999),9*(K57^(-0.2)),IF(K57&gt;=2000,2))))))</f>
        <v/>
      </c>
      <c r="L59" s="1153"/>
      <c r="M59" s="734"/>
      <c r="N59" s="709" t="b">
        <f>IF(AND(K57&lt;130,K57&gt;0),14.4, IF(AND(K57&gt;=130, K57&lt;=1999), 44*(K57^(-0.23)), IF(K57&gt;=2000,  7.7)))</f>
        <v>0</v>
      </c>
      <c r="O59" s="710"/>
      <c r="P59" s="710" t="s">
        <v>604</v>
      </c>
      <c r="Q59" s="710"/>
      <c r="R59" s="710"/>
      <c r="S59" s="710"/>
      <c r="T59" s="710"/>
      <c r="U59" s="710"/>
      <c r="V59" s="710"/>
      <c r="W59" s="710"/>
      <c r="X59" s="710"/>
      <c r="Y59" s="710"/>
      <c r="Z59" s="710"/>
      <c r="AA59" s="710"/>
      <c r="AB59" s="710"/>
      <c r="AC59" s="710"/>
      <c r="AD59" s="710"/>
      <c r="AE59" s="710"/>
      <c r="AF59" s="710"/>
      <c r="AG59" s="710"/>
      <c r="AH59" s="710"/>
      <c r="AI59" s="710"/>
      <c r="AJ59" s="710"/>
      <c r="AK59" s="710"/>
      <c r="AL59" s="710"/>
      <c r="AM59" s="710"/>
      <c r="AN59" s="710"/>
      <c r="AO59" s="710"/>
      <c r="AP59" s="710"/>
      <c r="AQ59" s="710"/>
      <c r="AR59" s="710"/>
      <c r="AS59" s="710"/>
      <c r="AT59" s="710"/>
      <c r="AU59" s="710"/>
      <c r="AV59" s="710"/>
      <c r="AW59" s="710"/>
      <c r="AX59" s="710"/>
      <c r="AY59" s="710"/>
      <c r="AZ59" s="710"/>
      <c r="BA59" s="710"/>
      <c r="BB59" s="710"/>
    </row>
    <row r="60" spans="1:54" ht="22.15" customHeight="1" x14ac:dyDescent="0.25">
      <c r="A60" s="1154" t="s">
        <v>1366</v>
      </c>
      <c r="B60" s="1155"/>
      <c r="C60" s="1155"/>
      <c r="D60" s="1155"/>
      <c r="E60" s="1155"/>
      <c r="F60" s="1156"/>
      <c r="G60" s="1157"/>
      <c r="H60" s="1157"/>
      <c r="I60" s="1157"/>
      <c r="J60" s="1157"/>
      <c r="K60" s="1157"/>
      <c r="L60" s="1158"/>
      <c r="M60" s="720"/>
      <c r="O60" s="710"/>
      <c r="P60" s="710"/>
      <c r="Q60" s="710"/>
      <c r="R60" s="710"/>
      <c r="S60" s="710"/>
      <c r="T60" s="710"/>
      <c r="U60" s="710"/>
      <c r="V60" s="710"/>
      <c r="W60" s="710"/>
      <c r="X60" s="710"/>
      <c r="Y60" s="710"/>
      <c r="Z60" s="710"/>
      <c r="AA60" s="710"/>
      <c r="AB60" s="710"/>
      <c r="AC60" s="710"/>
      <c r="AD60" s="710"/>
      <c r="AE60" s="710"/>
      <c r="AF60" s="710"/>
      <c r="AG60" s="710"/>
      <c r="AH60" s="710"/>
      <c r="AI60" s="710"/>
      <c r="AJ60" s="710"/>
      <c r="AK60" s="710"/>
      <c r="AL60" s="710"/>
      <c r="AM60" s="710"/>
      <c r="AN60" s="710"/>
      <c r="AO60" s="710"/>
      <c r="AP60" s="710"/>
      <c r="AQ60" s="710"/>
      <c r="AR60" s="710"/>
      <c r="AS60" s="710"/>
      <c r="AT60" s="710"/>
      <c r="AU60" s="710"/>
      <c r="AV60" s="710"/>
      <c r="AW60" s="710"/>
      <c r="AX60" s="710"/>
      <c r="AY60" s="710"/>
      <c r="AZ60" s="710"/>
      <c r="BA60" s="710"/>
      <c r="BB60" s="710"/>
    </row>
    <row r="61" spans="1:54" ht="22.15" customHeight="1" x14ac:dyDescent="0.25">
      <c r="A61" s="1173" t="s">
        <v>1367</v>
      </c>
      <c r="B61" s="1174"/>
      <c r="C61" s="1174"/>
      <c r="D61" s="1174"/>
      <c r="E61" s="1174"/>
      <c r="F61" s="1175"/>
      <c r="G61" s="1176" t="str">
        <f>IF(AND(G59&gt;0,G60&gt;0),(ROUND(G59,1)-G60)/ROUND(G59,1),IF(AND(G59=0,G60=0),"NA", "NA"))</f>
        <v>NA</v>
      </c>
      <c r="H61" s="1176"/>
      <c r="I61" s="1176" t="str">
        <f>IF(AND(I59&gt;0,I60&gt;0),(ROUND(I59,1)-I60)/ROUND(I59,1),IF(AND(I59=0,I60=0),"NA", "NA"))</f>
        <v>NA</v>
      </c>
      <c r="J61" s="1176"/>
      <c r="K61" s="1176" t="str">
        <f>IF(AND(K59&gt;0,K60&gt;0),(ROUND(K59,1)-K60)/ROUND(K59,1),IF(AND(K59=0,K60=0),"NA", "NA"))</f>
        <v>NA</v>
      </c>
      <c r="L61" s="1177"/>
      <c r="O61" s="710"/>
      <c r="P61" s="710"/>
      <c r="Q61" s="710"/>
      <c r="R61" s="710"/>
      <c r="S61" s="710"/>
      <c r="T61" s="710"/>
      <c r="U61" s="710"/>
      <c r="V61" s="710"/>
      <c r="W61" s="710"/>
      <c r="X61" s="710"/>
      <c r="Y61" s="710"/>
      <c r="Z61" s="710"/>
      <c r="AA61" s="710"/>
      <c r="AB61" s="710"/>
      <c r="AC61" s="710"/>
      <c r="AD61" s="710"/>
      <c r="AE61" s="710"/>
      <c r="AF61" s="710"/>
      <c r="AG61" s="710"/>
      <c r="AH61" s="710"/>
      <c r="AI61" s="710"/>
      <c r="AJ61" s="710"/>
      <c r="AK61" s="710"/>
      <c r="AL61" s="710"/>
      <c r="AM61" s="710"/>
      <c r="AN61" s="710"/>
      <c r="AO61" s="710"/>
      <c r="AP61" s="710"/>
      <c r="AQ61" s="710"/>
      <c r="AR61" s="710"/>
      <c r="AS61" s="710"/>
      <c r="AT61" s="710"/>
      <c r="AU61" s="710"/>
      <c r="AV61" s="710"/>
      <c r="AW61" s="710"/>
      <c r="AX61" s="710"/>
      <c r="AY61" s="710"/>
      <c r="AZ61" s="710"/>
      <c r="BA61" s="710"/>
      <c r="BB61" s="710"/>
    </row>
    <row r="62" spans="1:54" ht="16.5" thickBot="1" x14ac:dyDescent="0.3">
      <c r="A62" s="1178" t="s">
        <v>1368</v>
      </c>
      <c r="B62" s="1179"/>
      <c r="C62" s="1179"/>
      <c r="D62" s="1179"/>
      <c r="E62" s="1179"/>
      <c r="F62" s="1180"/>
      <c r="G62" s="1181" t="str">
        <f>IF(G61="NA","",IF(G57="MAIN","5410.11", IF(G57="AUXILIARY","5410.12")))</f>
        <v/>
      </c>
      <c r="H62" s="1182"/>
      <c r="I62" s="1181"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182" t="str">
        <f>IF(D62="IN_NOX","NA",IF(D62="NA","NA",IF(AND(D62&gt;=14.5%,D62&lt;29.5%,B58="AUXILIARY"),"5410.14",IF(AND(D62&gt;=29.5%,D62&lt;49.5%,B58="AUXILIARY"),"5410.16",IF(AND(D62&gt;=49.5%,B58="AUXILIARY"),"5410.18",IF(AND(D62&gt;=14.5%,D62&lt;29.5%,B58="MAIN"),"5410.13",IF(AND(D62&gt;=29.5%,D62&lt;49.5%,B58="MAIN"),"5410.15",IF(AND(D62&gt;=49.5%,B58="MAIN"),"5410.17","NA"))))))))</f>
        <v>NA</v>
      </c>
      <c r="K62" s="1183"/>
      <c r="L62" s="1184"/>
      <c r="O62" s="710"/>
      <c r="P62" s="710"/>
      <c r="Q62" s="710"/>
      <c r="R62" s="710"/>
      <c r="S62" s="710"/>
      <c r="T62" s="710"/>
      <c r="U62" s="710"/>
      <c r="V62" s="710"/>
      <c r="W62" s="710"/>
      <c r="X62" s="710"/>
      <c r="Y62" s="710"/>
      <c r="Z62" s="710"/>
      <c r="AA62" s="710"/>
      <c r="AB62" s="710"/>
      <c r="AC62" s="710"/>
      <c r="AD62" s="710"/>
      <c r="AE62" s="710"/>
      <c r="AF62" s="710"/>
      <c r="AG62" s="710"/>
      <c r="AH62" s="710"/>
      <c r="AI62" s="710"/>
      <c r="AJ62" s="710"/>
      <c r="AK62" s="710"/>
      <c r="AL62" s="710"/>
      <c r="AM62" s="710"/>
      <c r="AN62" s="710"/>
      <c r="AO62" s="710"/>
      <c r="AP62" s="710"/>
      <c r="AQ62" s="710"/>
      <c r="AR62" s="710"/>
      <c r="AS62" s="710"/>
      <c r="AT62" s="710"/>
      <c r="AU62" s="710"/>
      <c r="AV62" s="710"/>
      <c r="AW62" s="710"/>
      <c r="AX62" s="710"/>
      <c r="AY62" s="710"/>
      <c r="AZ62" s="710"/>
      <c r="BA62" s="710"/>
      <c r="BB62" s="710"/>
    </row>
    <row r="63" spans="1:54" ht="17.25" thickTop="1" thickBot="1" x14ac:dyDescent="0.3">
      <c r="A63" s="1172"/>
      <c r="B63" s="1172"/>
      <c r="C63" s="1172"/>
      <c r="D63" s="1172"/>
      <c r="E63" s="1172"/>
      <c r="F63" s="1172"/>
      <c r="G63" s="1172"/>
      <c r="H63" s="1172"/>
      <c r="I63" s="1172"/>
      <c r="J63" s="1172"/>
      <c r="K63" s="1172"/>
      <c r="L63" s="1172"/>
      <c r="O63" s="710"/>
      <c r="P63" s="710"/>
      <c r="Q63" s="710"/>
      <c r="R63" s="710"/>
      <c r="S63" s="710"/>
      <c r="T63" s="710"/>
      <c r="U63" s="710"/>
      <c r="V63" s="710"/>
      <c r="W63" s="710"/>
      <c r="X63" s="710"/>
      <c r="Y63" s="710"/>
      <c r="Z63" s="710"/>
      <c r="AA63" s="710"/>
      <c r="AB63" s="710"/>
      <c r="AC63" s="710"/>
      <c r="AD63" s="710"/>
      <c r="AE63" s="710"/>
      <c r="AF63" s="710"/>
      <c r="AG63" s="710"/>
      <c r="AH63" s="710"/>
      <c r="AI63" s="710"/>
      <c r="AJ63" s="710"/>
      <c r="AK63" s="710"/>
      <c r="AL63" s="710"/>
      <c r="AM63" s="710"/>
      <c r="AN63" s="710"/>
      <c r="AO63" s="710"/>
      <c r="AP63" s="710"/>
      <c r="AQ63" s="710"/>
      <c r="AR63" s="710"/>
      <c r="AS63" s="710"/>
      <c r="AT63" s="710"/>
      <c r="AU63" s="710"/>
      <c r="AV63" s="710"/>
      <c r="AW63" s="710"/>
      <c r="AX63" s="710"/>
      <c r="AY63" s="710"/>
      <c r="AZ63" s="710"/>
      <c r="BA63" s="710"/>
      <c r="BB63" s="710"/>
    </row>
    <row r="64" spans="1:54" ht="22.15" customHeight="1" thickTop="1" x14ac:dyDescent="0.25">
      <c r="A64" s="1160" t="s">
        <v>1374</v>
      </c>
      <c r="B64" s="1161"/>
      <c r="C64" s="1161"/>
      <c r="D64" s="1161"/>
      <c r="E64" s="721" t="s">
        <v>1800</v>
      </c>
      <c r="F64" s="722"/>
      <c r="G64" s="1162"/>
      <c r="H64" s="1163"/>
      <c r="I64" s="1164" t="s">
        <v>1361</v>
      </c>
      <c r="J64" s="1164"/>
      <c r="K64" s="1162"/>
      <c r="L64" s="1163"/>
      <c r="M64" s="72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0"/>
      <c r="AY64" s="710"/>
      <c r="AZ64" s="710"/>
      <c r="BA64" s="710"/>
      <c r="BB64" s="710"/>
    </row>
    <row r="65" spans="1:54" ht="22.15" customHeight="1" x14ac:dyDescent="0.25">
      <c r="A65" s="1165"/>
      <c r="B65" s="1166"/>
      <c r="C65" s="1166"/>
      <c r="D65" s="1166"/>
      <c r="E65" s="1166"/>
      <c r="F65" s="1167"/>
      <c r="G65" s="1168" t="s">
        <v>1362</v>
      </c>
      <c r="H65" s="1168"/>
      <c r="I65" s="1168" t="s">
        <v>1363</v>
      </c>
      <c r="J65" s="1168"/>
      <c r="K65" s="1168" t="s">
        <v>1364</v>
      </c>
      <c r="L65" s="1169"/>
      <c r="O65" s="710"/>
      <c r="P65" s="710"/>
      <c r="Q65" s="710"/>
      <c r="R65" s="710"/>
      <c r="S65" s="710"/>
      <c r="T65" s="710"/>
      <c r="U65" s="710"/>
      <c r="V65" s="710"/>
      <c r="W65" s="710"/>
      <c r="X65" s="710"/>
      <c r="Y65" s="710"/>
      <c r="Z65" s="710"/>
      <c r="AA65" s="710"/>
      <c r="AB65" s="710"/>
      <c r="AC65" s="710"/>
      <c r="AD65" s="710"/>
      <c r="AE65" s="710"/>
      <c r="AF65" s="710"/>
      <c r="AG65" s="710"/>
      <c r="AH65" s="710"/>
      <c r="AI65" s="710"/>
      <c r="AJ65" s="710"/>
      <c r="AK65" s="710"/>
      <c r="AL65" s="710"/>
      <c r="AM65" s="710"/>
      <c r="AN65" s="710"/>
      <c r="AO65" s="710"/>
      <c r="AP65" s="710"/>
      <c r="AQ65" s="710"/>
      <c r="AR65" s="710"/>
      <c r="AS65" s="710"/>
      <c r="AT65" s="710"/>
      <c r="AU65" s="710"/>
      <c r="AV65" s="710"/>
      <c r="AW65" s="710"/>
      <c r="AX65" s="710"/>
      <c r="AY65" s="710"/>
      <c r="AZ65" s="710"/>
      <c r="BA65" s="710"/>
      <c r="BB65" s="710"/>
    </row>
    <row r="66" spans="1:54" ht="22.15" customHeight="1" x14ac:dyDescent="0.25">
      <c r="A66" s="1149" t="s">
        <v>1365</v>
      </c>
      <c r="B66" s="1150"/>
      <c r="C66" s="1150"/>
      <c r="D66" s="1150"/>
      <c r="E66" s="1150"/>
      <c r="F66" s="1151"/>
      <c r="G66" s="1152" t="str">
        <f>IF(K64&lt;=0,"",IF(G11="T2","",IF(G11="T3 IF IN ECA ELSE T2","",IF(K64&lt;130,17,IF(AND(K64&gt;=130,K64&lt;=1999),45*(K64^(-0.2)),IF(K64&gt;=2000,9.8))))))</f>
        <v/>
      </c>
      <c r="H66" s="1152"/>
      <c r="I66" s="1152" t="str">
        <f>IF(K64&lt;=0,"",IF(G11="T1","",IF(K64&lt;130,14.4,IF(AND(K64&gt;=130,K64&lt;=1999),44*(K64^(-0.23)),IF(K64&gt;=2000,7.7)))))</f>
        <v/>
      </c>
      <c r="J66" s="1152"/>
      <c r="K66" s="1152" t="str">
        <f>IF(K64&lt;=0,"",IF(G11="T1","",IF(G11="T2","",IF(K64&lt;130,3.4,IF(AND(K64&gt;=130,K64&lt;=1999),9*(K64^(-0.2)),IF(K64&gt;=2000,2))))))</f>
        <v/>
      </c>
      <c r="L66" s="1153"/>
      <c r="M66" s="734"/>
      <c r="N66" s="709" t="b">
        <f>IF(AND(K64&lt;130,K64&gt;0),14.4, IF(AND(K64&gt;=130, K64&lt;=1999), 44*(K64^(-0.23)), IF(K64&gt;=2000,  7.7)))</f>
        <v>0</v>
      </c>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0"/>
      <c r="AY66" s="710"/>
      <c r="AZ66" s="710"/>
      <c r="BA66" s="710"/>
      <c r="BB66" s="710"/>
    </row>
    <row r="67" spans="1:54" ht="22.15" customHeight="1" x14ac:dyDescent="0.25">
      <c r="A67" s="1154" t="s">
        <v>1366</v>
      </c>
      <c r="B67" s="1155"/>
      <c r="C67" s="1155"/>
      <c r="D67" s="1155"/>
      <c r="E67" s="1155"/>
      <c r="F67" s="1156"/>
      <c r="G67" s="1157"/>
      <c r="H67" s="1157"/>
      <c r="I67" s="1157"/>
      <c r="J67" s="1157"/>
      <c r="K67" s="1157"/>
      <c r="L67" s="1158"/>
      <c r="M67" s="72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710"/>
      <c r="AM67" s="710"/>
      <c r="AN67" s="710"/>
      <c r="AO67" s="710"/>
      <c r="AP67" s="710"/>
      <c r="AQ67" s="710"/>
      <c r="AR67" s="710"/>
      <c r="AS67" s="710"/>
      <c r="AT67" s="710"/>
      <c r="AU67" s="710"/>
      <c r="AV67" s="710"/>
      <c r="AW67" s="710"/>
      <c r="AX67" s="710"/>
      <c r="AY67" s="710"/>
      <c r="AZ67" s="710"/>
      <c r="BA67" s="710"/>
      <c r="BB67" s="710"/>
    </row>
    <row r="68" spans="1:54" ht="22.15" customHeight="1" thickBot="1" x14ac:dyDescent="0.3">
      <c r="A68" s="1137" t="s">
        <v>1367</v>
      </c>
      <c r="B68" s="1138"/>
      <c r="C68" s="1138"/>
      <c r="D68" s="1138"/>
      <c r="E68" s="1138"/>
      <c r="F68" s="1139"/>
      <c r="G68" s="1140" t="str">
        <f>IF(AND(G66&gt;0,G67&gt;0),(ROUND(G66,1)-G67)/ROUND(G66,1),IF(AND(G66=0,G67=0),"NA", "NA"))</f>
        <v>NA</v>
      </c>
      <c r="H68" s="1140"/>
      <c r="I68" s="1140" t="str">
        <f>IF(AND(I66&gt;0,I67&gt;0),(ROUND(I66,1)-I67)/ROUND(I66,1),IF(AND(I66=0,I67=0),"NA", "NA"))</f>
        <v>NA</v>
      </c>
      <c r="J68" s="1140"/>
      <c r="K68" s="1140" t="str">
        <f>IF(AND(K66&gt;0,K67&gt;0),(ROUND(K66,1)-K67)/ROUND(K66,1),IF(AND(K66=0,K67=0),"NA", "NA"))</f>
        <v>NA</v>
      </c>
      <c r="L68" s="1141"/>
      <c r="O68" s="710"/>
      <c r="P68" s="710"/>
      <c r="Q68" s="710"/>
      <c r="R68" s="710"/>
      <c r="S68" s="710"/>
      <c r="T68" s="710"/>
      <c r="U68" s="710"/>
      <c r="V68" s="710"/>
      <c r="W68" s="710"/>
      <c r="X68" s="710"/>
      <c r="Y68" s="710"/>
      <c r="Z68" s="710"/>
      <c r="AA68" s="710"/>
      <c r="AB68" s="710"/>
      <c r="AC68" s="710"/>
      <c r="AD68" s="710"/>
      <c r="AE68" s="710"/>
      <c r="AF68" s="710"/>
      <c r="AG68" s="710"/>
      <c r="AH68" s="710"/>
      <c r="AI68" s="710"/>
      <c r="AJ68" s="710"/>
      <c r="AK68" s="710"/>
      <c r="AL68" s="710"/>
      <c r="AM68" s="710"/>
      <c r="AN68" s="710"/>
      <c r="AO68" s="710"/>
      <c r="AP68" s="710"/>
      <c r="AQ68" s="710"/>
      <c r="AR68" s="710"/>
      <c r="AS68" s="710"/>
      <c r="AT68" s="710"/>
      <c r="AU68" s="710"/>
      <c r="AV68" s="710"/>
      <c r="AW68" s="710"/>
      <c r="AX68" s="710"/>
      <c r="AY68" s="710"/>
      <c r="AZ68" s="710"/>
      <c r="BA68" s="710"/>
      <c r="BB68" s="710"/>
    </row>
    <row r="69" spans="1:54" ht="17.25" thickTop="1" thickBot="1" x14ac:dyDescent="0.3">
      <c r="A69" s="1142" t="s">
        <v>1368</v>
      </c>
      <c r="B69" s="1143"/>
      <c r="C69" s="1143"/>
      <c r="D69" s="1143"/>
      <c r="E69" s="1143"/>
      <c r="F69" s="1144"/>
      <c r="G69" s="1145" t="str">
        <f>IF(G68="NA","",IF(G64="MAIN","5410.11",IF(G64="AUXILIARY","5410.12","")))</f>
        <v/>
      </c>
      <c r="H69" s="1146"/>
      <c r="I69" s="1145"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146" t="str">
        <f>IF(D69="IN_NOX","NA",IF(D69="NA","NA",IF(AND(D69&gt;=14.5%,D69&lt;29.5%,B65="AUXILIARY"),"5410.14",IF(AND(D69&gt;=29.5%,D69&lt;49.5%,B65="AUXILIARY"),"5410.16",IF(AND(D69&gt;=49.5%,B65="AUXILIARY"),"5410.18",IF(AND(D69&gt;=14.5%,D69&lt;29.5%,B65="MAIN"),"5410.13",IF(AND(D69&gt;=29.5%,D69&lt;49.5%,B65="MAIN"),"5410.15",IF(AND(D69&gt;=49.5%,B65="MAIN"),"5410.17","NA"))))))))</f>
        <v>NA</v>
      </c>
      <c r="K69" s="1170"/>
      <c r="L69" s="1171"/>
      <c r="O69" s="710"/>
      <c r="P69" s="710"/>
      <c r="Q69" s="710"/>
      <c r="R69" s="710"/>
      <c r="S69" s="710"/>
      <c r="T69" s="710"/>
      <c r="U69" s="710"/>
      <c r="V69" s="710"/>
      <c r="W69" s="710"/>
      <c r="X69" s="710"/>
      <c r="Y69" s="710"/>
      <c r="Z69" s="710"/>
      <c r="AA69" s="710"/>
      <c r="AB69" s="710"/>
      <c r="AC69" s="710"/>
      <c r="AD69" s="710"/>
      <c r="AE69" s="710"/>
      <c r="AF69" s="710"/>
      <c r="AG69" s="710"/>
      <c r="AH69" s="710"/>
      <c r="AI69" s="710"/>
      <c r="AJ69" s="710"/>
      <c r="AK69" s="710"/>
      <c r="AL69" s="710"/>
      <c r="AM69" s="710"/>
      <c r="AN69" s="710"/>
      <c r="AO69" s="710"/>
      <c r="AP69" s="710"/>
      <c r="AQ69" s="710"/>
      <c r="AR69" s="710"/>
      <c r="AS69" s="710"/>
      <c r="AT69" s="710"/>
      <c r="AU69" s="710"/>
      <c r="AV69" s="710"/>
      <c r="AW69" s="710"/>
      <c r="AX69" s="710"/>
      <c r="AY69" s="710"/>
      <c r="AZ69" s="710"/>
      <c r="BA69" s="710"/>
      <c r="BB69" s="710"/>
    </row>
    <row r="70" spans="1:54" ht="17.25" thickTop="1" thickBot="1" x14ac:dyDescent="0.3">
      <c r="A70" s="1159"/>
      <c r="B70" s="1159"/>
      <c r="C70" s="1159"/>
      <c r="D70" s="1159"/>
      <c r="E70" s="1159"/>
      <c r="F70" s="1159"/>
      <c r="G70" s="1159"/>
      <c r="H70" s="1159"/>
      <c r="I70" s="1159"/>
      <c r="J70" s="1159"/>
      <c r="K70" s="1159"/>
      <c r="L70" s="1159"/>
      <c r="O70" s="710"/>
      <c r="P70" s="710"/>
      <c r="Q70" s="710"/>
      <c r="R70" s="710"/>
      <c r="S70" s="710"/>
      <c r="T70" s="710"/>
      <c r="U70" s="710"/>
      <c r="V70" s="710"/>
      <c r="W70" s="710"/>
      <c r="X70" s="710"/>
      <c r="Y70" s="710"/>
      <c r="Z70" s="710"/>
      <c r="AA70" s="710"/>
      <c r="AB70" s="710"/>
      <c r="AC70" s="710"/>
      <c r="AD70" s="710"/>
      <c r="AE70" s="710"/>
      <c r="AF70" s="710"/>
      <c r="AG70" s="710"/>
      <c r="AH70" s="710"/>
      <c r="AI70" s="710"/>
      <c r="AJ70" s="710"/>
      <c r="AK70" s="710"/>
      <c r="AL70" s="710"/>
      <c r="AM70" s="710"/>
      <c r="AN70" s="710"/>
      <c r="AO70" s="710"/>
      <c r="AP70" s="710"/>
      <c r="AQ70" s="710"/>
      <c r="AR70" s="710"/>
      <c r="AS70" s="710"/>
      <c r="AT70" s="710"/>
      <c r="AU70" s="710"/>
      <c r="AV70" s="710"/>
      <c r="AW70" s="710"/>
      <c r="AX70" s="710"/>
      <c r="AY70" s="710"/>
      <c r="AZ70" s="710"/>
      <c r="BA70" s="710"/>
      <c r="BB70" s="710"/>
    </row>
    <row r="71" spans="1:54" ht="21.75" customHeight="1" thickTop="1" x14ac:dyDescent="0.25">
      <c r="A71" s="1160" t="s">
        <v>1374</v>
      </c>
      <c r="B71" s="1161"/>
      <c r="C71" s="1161"/>
      <c r="D71" s="1161"/>
      <c r="E71" s="721" t="s">
        <v>1800</v>
      </c>
      <c r="F71" s="722"/>
      <c r="G71" s="1162"/>
      <c r="H71" s="1163"/>
      <c r="I71" s="1164" t="s">
        <v>1361</v>
      </c>
      <c r="J71" s="1164"/>
      <c r="K71" s="1162"/>
      <c r="L71" s="1163"/>
      <c r="M71" s="72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0"/>
      <c r="AL71" s="710"/>
      <c r="AM71" s="710"/>
      <c r="AN71" s="710"/>
      <c r="AO71" s="710"/>
      <c r="AP71" s="710"/>
      <c r="AQ71" s="710"/>
      <c r="AR71" s="710"/>
      <c r="AS71" s="710"/>
      <c r="AT71" s="710"/>
      <c r="AU71" s="710"/>
      <c r="AV71" s="710"/>
      <c r="AW71" s="710"/>
      <c r="AX71" s="710"/>
      <c r="AY71" s="710"/>
      <c r="AZ71" s="710"/>
      <c r="BA71" s="710"/>
      <c r="BB71" s="710"/>
    </row>
    <row r="72" spans="1:54" ht="21.75" customHeight="1" x14ac:dyDescent="0.25">
      <c r="A72" s="1165"/>
      <c r="B72" s="1166"/>
      <c r="C72" s="1166"/>
      <c r="D72" s="1166"/>
      <c r="E72" s="1166"/>
      <c r="F72" s="1167"/>
      <c r="G72" s="1168" t="s">
        <v>1362</v>
      </c>
      <c r="H72" s="1168"/>
      <c r="I72" s="1168" t="s">
        <v>1363</v>
      </c>
      <c r="J72" s="1168"/>
      <c r="K72" s="1168" t="s">
        <v>1364</v>
      </c>
      <c r="L72" s="1169"/>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710"/>
      <c r="AM72" s="710"/>
      <c r="AN72" s="710"/>
      <c r="AO72" s="710"/>
      <c r="AP72" s="710"/>
      <c r="AQ72" s="710"/>
      <c r="AR72" s="710"/>
      <c r="AS72" s="710"/>
      <c r="AT72" s="710"/>
      <c r="AU72" s="710"/>
      <c r="AV72" s="710"/>
      <c r="AW72" s="710"/>
      <c r="AX72" s="710"/>
      <c r="AY72" s="710"/>
      <c r="AZ72" s="710"/>
      <c r="BA72" s="710"/>
      <c r="BB72" s="710"/>
    </row>
    <row r="73" spans="1:54" ht="21.75" customHeight="1" x14ac:dyDescent="0.25">
      <c r="A73" s="1149" t="s">
        <v>1365</v>
      </c>
      <c r="B73" s="1150"/>
      <c r="C73" s="1150"/>
      <c r="D73" s="1150"/>
      <c r="E73" s="1150"/>
      <c r="F73" s="1151"/>
      <c r="G73" s="1152" t="str">
        <f>IF(K71&lt;=0,"",IF(G11="T2","",IF(G11="T3 IF IN ECA ELSE T2","",IF(K71&lt;130,17,IF(AND(K71&gt;=130,K71&lt;=1999),45*(K71^(-0.2)),IF(K71&gt;=2000,9.8))))))</f>
        <v/>
      </c>
      <c r="H73" s="1152"/>
      <c r="I73" s="1152" t="str">
        <f>IF(K71&lt;=0,"",IF(G11="T1","",IF(K71&lt;130,14.4,IF(AND(K71&gt;=130,K71&lt;=1999),44*(K71^(-0.23)),IF(K71&gt;=2000,7.7)))))</f>
        <v/>
      </c>
      <c r="J73" s="1152"/>
      <c r="K73" s="1152" t="str">
        <f>IF(K71&lt;=0,"",IF(G11="T1","",IF(G11="T2","",IF(K71&lt;130,3.4,IF(AND(K71&gt;=130,K71&lt;=1999),9*(K71^(-0.2)),IF(K71&gt;=2000,2))))))</f>
        <v/>
      </c>
      <c r="L73" s="1153"/>
      <c r="M73" s="734"/>
      <c r="N73" s="709" t="b">
        <f>IF(AND(K71&lt;130,K71&gt;0),14.4, IF(AND(K71&gt;=130, K71&lt;=1999), 44*(K71^(-0.23)), IF(K71&gt;=2000,  7.7)))</f>
        <v>0</v>
      </c>
      <c r="O73" s="710"/>
      <c r="P73" s="710"/>
      <c r="Q73" s="710"/>
      <c r="R73" s="710"/>
      <c r="S73" s="710"/>
      <c r="T73" s="710"/>
      <c r="U73" s="710"/>
      <c r="V73" s="710"/>
      <c r="W73" s="710"/>
      <c r="X73" s="710"/>
      <c r="Y73" s="710"/>
      <c r="Z73" s="710"/>
      <c r="AA73" s="710"/>
      <c r="AB73" s="710"/>
      <c r="AC73" s="710"/>
      <c r="AD73" s="710"/>
      <c r="AE73" s="710"/>
      <c r="AF73" s="710"/>
      <c r="AG73" s="710"/>
      <c r="AH73" s="710"/>
      <c r="AI73" s="710"/>
      <c r="AJ73" s="710"/>
      <c r="AK73" s="710"/>
      <c r="AL73" s="710"/>
      <c r="AM73" s="710"/>
      <c r="AN73" s="710"/>
      <c r="AO73" s="710"/>
      <c r="AP73" s="710"/>
      <c r="AQ73" s="710"/>
      <c r="AR73" s="710"/>
      <c r="AS73" s="710"/>
      <c r="AT73" s="710"/>
      <c r="AU73" s="710"/>
      <c r="AV73" s="710"/>
      <c r="AW73" s="710"/>
      <c r="AX73" s="710"/>
      <c r="AY73" s="710"/>
      <c r="AZ73" s="710"/>
      <c r="BA73" s="710"/>
      <c r="BB73" s="710"/>
    </row>
    <row r="74" spans="1:54" ht="21.75" customHeight="1" x14ac:dyDescent="0.25">
      <c r="A74" s="1154" t="s">
        <v>1366</v>
      </c>
      <c r="B74" s="1155"/>
      <c r="C74" s="1155"/>
      <c r="D74" s="1155"/>
      <c r="E74" s="1155"/>
      <c r="F74" s="1156"/>
      <c r="G74" s="1157"/>
      <c r="H74" s="1157"/>
      <c r="I74" s="1157"/>
      <c r="J74" s="1157"/>
      <c r="K74" s="1157"/>
      <c r="L74" s="1158"/>
      <c r="M74" s="720"/>
      <c r="O74" s="710"/>
      <c r="P74" s="710"/>
      <c r="Q74" s="710"/>
      <c r="R74" s="710"/>
      <c r="S74" s="710"/>
      <c r="T74" s="710"/>
      <c r="U74" s="710"/>
      <c r="V74" s="710"/>
      <c r="W74" s="710"/>
      <c r="X74" s="710"/>
      <c r="Y74" s="710"/>
      <c r="Z74" s="710"/>
      <c r="AA74" s="710"/>
      <c r="AB74" s="710"/>
      <c r="AC74" s="710"/>
      <c r="AD74" s="710"/>
      <c r="AE74" s="710"/>
      <c r="AF74" s="710"/>
      <c r="AG74" s="710"/>
      <c r="AH74" s="710"/>
      <c r="AI74" s="710"/>
      <c r="AJ74" s="710"/>
      <c r="AK74" s="710"/>
      <c r="AL74" s="710"/>
      <c r="AM74" s="710"/>
      <c r="AN74" s="710"/>
      <c r="AO74" s="710"/>
      <c r="AP74" s="710"/>
      <c r="AQ74" s="710"/>
      <c r="AR74" s="710"/>
      <c r="AS74" s="710"/>
      <c r="AT74" s="710"/>
      <c r="AU74" s="710"/>
      <c r="AV74" s="710"/>
      <c r="AW74" s="710"/>
      <c r="AX74" s="710"/>
      <c r="AY74" s="710"/>
      <c r="AZ74" s="710"/>
      <c r="BA74" s="710"/>
      <c r="BB74" s="710"/>
    </row>
    <row r="75" spans="1:54" ht="21.75" customHeight="1" thickBot="1" x14ac:dyDescent="0.3">
      <c r="A75" s="1137" t="s">
        <v>1367</v>
      </c>
      <c r="B75" s="1138"/>
      <c r="C75" s="1138"/>
      <c r="D75" s="1138"/>
      <c r="E75" s="1138"/>
      <c r="F75" s="1139"/>
      <c r="G75" s="1140" t="str">
        <f>IF(AND(G73&gt;0,G74&gt;0),(ROUND(G73,1)-G74)/ROUND(G73,1),IF(AND(G73=0,G74=0),"NA", "NA"))</f>
        <v>NA</v>
      </c>
      <c r="H75" s="1140"/>
      <c r="I75" s="1140" t="str">
        <f>IF(AND(I73&gt;0,I74&gt;0),(ROUND(I73,1)-I74)/ROUND(I73,1),IF(AND(I73=0,I74=0),"NA", "NA"))</f>
        <v>NA</v>
      </c>
      <c r="J75" s="1140"/>
      <c r="K75" s="1140" t="str">
        <f>IF(AND(K73&gt;0,K74&gt;0),(ROUND(K73,1)-K74)/ROUND(K73,1),IF(AND(K73=0,K74=0),"NA", "NA"))</f>
        <v>NA</v>
      </c>
      <c r="L75" s="1141"/>
      <c r="O75" s="710"/>
      <c r="P75" s="710"/>
      <c r="Q75" s="710"/>
      <c r="R75" s="710"/>
      <c r="S75" s="710"/>
      <c r="T75" s="710"/>
      <c r="U75" s="710"/>
      <c r="V75" s="710"/>
      <c r="W75" s="710"/>
      <c r="X75" s="710"/>
      <c r="Y75" s="710"/>
      <c r="Z75" s="710"/>
      <c r="AA75" s="710"/>
      <c r="AB75" s="710"/>
      <c r="AC75" s="710"/>
      <c r="AD75" s="710"/>
      <c r="AE75" s="710"/>
      <c r="AF75" s="710"/>
      <c r="AG75" s="710"/>
      <c r="AH75" s="710"/>
      <c r="AI75" s="710"/>
      <c r="AJ75" s="710"/>
      <c r="AK75" s="710"/>
      <c r="AL75" s="710"/>
      <c r="AM75" s="710"/>
      <c r="AN75" s="710"/>
      <c r="AO75" s="710"/>
      <c r="AP75" s="710"/>
      <c r="AQ75" s="710"/>
      <c r="AR75" s="710"/>
      <c r="AS75" s="710"/>
      <c r="AT75" s="710"/>
      <c r="AU75" s="710"/>
      <c r="AV75" s="710"/>
      <c r="AW75" s="710"/>
      <c r="AX75" s="710"/>
      <c r="AY75" s="710"/>
      <c r="AZ75" s="710"/>
      <c r="BA75" s="710"/>
      <c r="BB75" s="710"/>
    </row>
    <row r="76" spans="1:54" ht="17.25" thickTop="1" thickBot="1" x14ac:dyDescent="0.3">
      <c r="A76" s="1142" t="s">
        <v>1368</v>
      </c>
      <c r="B76" s="1143"/>
      <c r="C76" s="1143"/>
      <c r="D76" s="1143"/>
      <c r="E76" s="1143"/>
      <c r="F76" s="1144"/>
      <c r="G76" s="1145" t="str">
        <f>IF(G75="NA","",IF(G71="MAIN","5410.11",IF(G71="AUXILIARY","5410.12","")))</f>
        <v/>
      </c>
      <c r="H76" s="1146"/>
      <c r="I76" s="1145"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146" t="str">
        <f>IF(D76="IN_NOX","NA",IF(D76="NA","NA",IF(AND(D76&gt;=14.5%,D76&lt;29.5%,B72="AUXILIARY"),"5410.14",IF(AND(D76&gt;=29.5%,D76&lt;49.5%,B72="AUXILIARY"),"5410.16",IF(AND(D76&gt;=49.5%,B72="AUXILIARY"),"5410.18",IF(AND(D76&gt;=14.5%,D76&lt;29.5%,B72="MAIN"),"5410.13",IF(AND(D76&gt;=29.5%,D76&lt;49.5%,B72="MAIN"),"5410.15",IF(AND(D76&gt;=49.5%,B72="MAIN"),"5410.17","NA"))))))))</f>
        <v>NA</v>
      </c>
      <c r="K76" s="1147"/>
      <c r="L76" s="1148"/>
      <c r="O76" s="710"/>
      <c r="P76" s="710"/>
      <c r="Q76" s="710"/>
      <c r="R76" s="710"/>
      <c r="S76" s="710"/>
      <c r="T76" s="710"/>
      <c r="U76" s="710"/>
      <c r="V76" s="710"/>
      <c r="W76" s="710"/>
      <c r="X76" s="710"/>
      <c r="Y76" s="710"/>
      <c r="Z76" s="710"/>
      <c r="AA76" s="710"/>
      <c r="AB76" s="710"/>
      <c r="AC76" s="710"/>
      <c r="AD76" s="710"/>
      <c r="AE76" s="710"/>
      <c r="AF76" s="710"/>
      <c r="AG76" s="710"/>
      <c r="AH76" s="710"/>
      <c r="AI76" s="710"/>
      <c r="AJ76" s="710"/>
      <c r="AK76" s="710"/>
      <c r="AL76" s="710"/>
      <c r="AM76" s="710"/>
      <c r="AN76" s="710"/>
      <c r="AO76" s="710"/>
      <c r="AP76" s="710"/>
      <c r="AQ76" s="710"/>
      <c r="AR76" s="710"/>
      <c r="AS76" s="710"/>
      <c r="AT76" s="710"/>
      <c r="AU76" s="710"/>
      <c r="AV76" s="710"/>
      <c r="AW76" s="710"/>
      <c r="AX76" s="710"/>
      <c r="AY76" s="710"/>
      <c r="AZ76" s="710"/>
      <c r="BA76" s="710"/>
      <c r="BB76" s="710"/>
    </row>
    <row r="77" spans="1:54" ht="16.5" thickTop="1" x14ac:dyDescent="0.25">
      <c r="A77" s="1136"/>
      <c r="B77" s="1136"/>
      <c r="C77" s="1136"/>
      <c r="D77" s="1136"/>
      <c r="E77" s="1136"/>
      <c r="F77" s="1136"/>
      <c r="G77" s="1136"/>
      <c r="H77" s="1136"/>
      <c r="I77" s="1136"/>
      <c r="J77" s="1136"/>
      <c r="K77" s="1136"/>
      <c r="L77" s="1136"/>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710"/>
      <c r="AN77" s="710"/>
      <c r="AO77" s="710"/>
      <c r="AP77" s="710"/>
      <c r="AQ77" s="710"/>
      <c r="AR77" s="710"/>
      <c r="AS77" s="710"/>
      <c r="AT77" s="710"/>
      <c r="AU77" s="710"/>
      <c r="AV77" s="710"/>
      <c r="AW77" s="710"/>
      <c r="AX77" s="710"/>
      <c r="AY77" s="710"/>
      <c r="AZ77" s="710"/>
      <c r="BA77" s="710"/>
      <c r="BB77" s="710"/>
    </row>
    <row r="78" spans="1:54" x14ac:dyDescent="0.25">
      <c r="A78" s="710"/>
      <c r="B78" s="710"/>
      <c r="C78" s="710"/>
      <c r="D78" s="710"/>
      <c r="E78" s="710"/>
      <c r="F78" s="710"/>
      <c r="G78" s="710"/>
      <c r="H78" s="710"/>
      <c r="I78" s="710"/>
      <c r="J78" s="710"/>
      <c r="K78" s="710"/>
      <c r="L78" s="710"/>
      <c r="M78" s="737"/>
      <c r="N78" s="738"/>
      <c r="O78" s="710"/>
      <c r="P78" s="710"/>
      <c r="Q78" s="710"/>
      <c r="R78" s="710"/>
      <c r="S78" s="710"/>
      <c r="T78" s="710"/>
      <c r="U78" s="710"/>
      <c r="V78" s="710"/>
      <c r="W78" s="710"/>
      <c r="X78" s="710"/>
      <c r="Y78" s="710"/>
      <c r="Z78" s="710"/>
      <c r="AA78" s="710"/>
      <c r="AB78" s="710"/>
      <c r="AC78" s="710"/>
      <c r="AD78" s="710"/>
      <c r="AE78" s="710"/>
      <c r="AF78" s="710"/>
      <c r="AG78" s="710"/>
      <c r="AH78" s="710"/>
      <c r="AI78" s="710"/>
      <c r="AJ78" s="710"/>
      <c r="AK78" s="710"/>
      <c r="AL78" s="710"/>
      <c r="AM78" s="710"/>
      <c r="AN78" s="710"/>
      <c r="AO78" s="710"/>
      <c r="AP78" s="710"/>
      <c r="AQ78" s="710"/>
      <c r="AR78" s="710"/>
      <c r="AS78" s="710"/>
      <c r="AT78" s="710"/>
      <c r="AU78" s="710"/>
      <c r="AV78" s="710"/>
      <c r="AW78" s="710"/>
      <c r="AX78" s="710"/>
      <c r="AY78" s="710"/>
      <c r="AZ78" s="710"/>
      <c r="BA78" s="710"/>
      <c r="BB78" s="710"/>
    </row>
    <row r="79" spans="1:54" x14ac:dyDescent="0.25">
      <c r="A79" s="710"/>
      <c r="B79" s="710"/>
      <c r="C79" s="710"/>
      <c r="D79" s="710"/>
      <c r="E79" s="710"/>
      <c r="F79" s="710"/>
      <c r="G79" s="710"/>
      <c r="H79" s="710"/>
      <c r="I79" s="710"/>
      <c r="J79" s="710"/>
      <c r="K79" s="710"/>
      <c r="L79" s="710"/>
      <c r="M79" s="737"/>
      <c r="N79" s="738"/>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0"/>
      <c r="AP79" s="710"/>
      <c r="AQ79" s="710"/>
      <c r="AR79" s="710"/>
      <c r="AS79" s="710"/>
      <c r="AT79" s="710"/>
      <c r="AU79" s="710"/>
      <c r="AV79" s="710"/>
      <c r="AW79" s="710"/>
      <c r="AX79" s="710"/>
      <c r="AY79" s="710"/>
      <c r="AZ79" s="710"/>
      <c r="BA79" s="710"/>
      <c r="BB79" s="710"/>
    </row>
    <row r="80" spans="1:54" x14ac:dyDescent="0.25">
      <c r="A80" s="710"/>
      <c r="B80" s="710"/>
      <c r="C80" s="710"/>
      <c r="D80" s="710"/>
      <c r="E80" s="710"/>
      <c r="F80" s="710"/>
      <c r="G80" s="710"/>
      <c r="H80" s="710"/>
      <c r="I80" s="710"/>
      <c r="J80" s="710"/>
      <c r="K80" s="710"/>
      <c r="L80" s="710"/>
      <c r="M80" s="737"/>
      <c r="N80" s="738"/>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0"/>
      <c r="AY80" s="710"/>
      <c r="AZ80" s="710"/>
      <c r="BA80" s="710"/>
      <c r="BB80" s="710"/>
    </row>
    <row r="81" spans="1:54" x14ac:dyDescent="0.25">
      <c r="A81" s="710"/>
      <c r="B81" s="710"/>
      <c r="C81" s="710"/>
      <c r="D81" s="710"/>
      <c r="E81" s="710"/>
      <c r="F81" s="710"/>
      <c r="G81" s="710"/>
      <c r="H81" s="710"/>
      <c r="I81" s="710"/>
      <c r="J81" s="710"/>
      <c r="K81" s="710"/>
      <c r="L81" s="710"/>
      <c r="M81" s="737"/>
      <c r="N81" s="738"/>
      <c r="O81" s="710"/>
      <c r="P81" s="710"/>
      <c r="Q81" s="710"/>
      <c r="R81" s="710"/>
      <c r="S81" s="710"/>
      <c r="T81" s="710"/>
      <c r="U81" s="710"/>
      <c r="V81" s="710"/>
      <c r="W81" s="710"/>
      <c r="X81" s="710"/>
      <c r="Y81" s="710"/>
      <c r="Z81" s="710"/>
      <c r="AA81" s="710"/>
      <c r="AB81" s="710"/>
      <c r="AC81" s="710"/>
      <c r="AD81" s="710"/>
      <c r="AE81" s="710"/>
      <c r="AF81" s="710"/>
      <c r="AG81" s="710"/>
      <c r="AH81" s="710"/>
      <c r="AI81" s="710"/>
      <c r="AJ81" s="710"/>
      <c r="AK81" s="710"/>
      <c r="AL81" s="710"/>
      <c r="AM81" s="710"/>
      <c r="AN81" s="710"/>
      <c r="AO81" s="710"/>
      <c r="AP81" s="710"/>
      <c r="AQ81" s="710"/>
      <c r="AR81" s="710"/>
      <c r="AS81" s="710"/>
      <c r="AT81" s="710"/>
      <c r="AU81" s="710"/>
      <c r="AV81" s="710"/>
      <c r="AW81" s="710"/>
      <c r="AX81" s="710"/>
      <c r="AY81" s="710"/>
      <c r="AZ81" s="710"/>
      <c r="BA81" s="710"/>
      <c r="BB81" s="710"/>
    </row>
    <row r="82" spans="1:54" x14ac:dyDescent="0.25">
      <c r="A82" s="710"/>
      <c r="B82" s="710"/>
      <c r="C82" s="710"/>
      <c r="D82" s="710"/>
      <c r="E82" s="710"/>
      <c r="F82" s="710"/>
      <c r="G82" s="710"/>
      <c r="H82" s="710"/>
      <c r="I82" s="710"/>
      <c r="J82" s="710"/>
      <c r="K82" s="710"/>
      <c r="L82" s="710"/>
      <c r="M82" s="737"/>
      <c r="N82" s="738"/>
      <c r="O82" s="710"/>
      <c r="P82" s="710"/>
      <c r="Q82" s="710"/>
      <c r="R82" s="710"/>
      <c r="S82" s="710"/>
      <c r="T82" s="710"/>
      <c r="U82" s="710"/>
      <c r="V82" s="710"/>
      <c r="W82" s="710"/>
      <c r="X82" s="710"/>
      <c r="Y82" s="710"/>
      <c r="Z82" s="710"/>
      <c r="AA82" s="710"/>
      <c r="AB82" s="710"/>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710"/>
      <c r="AY82" s="710"/>
      <c r="AZ82" s="710"/>
      <c r="BA82" s="710"/>
      <c r="BB82" s="710"/>
    </row>
    <row r="83" spans="1:54" x14ac:dyDescent="0.25">
      <c r="A83" s="710"/>
      <c r="B83" s="710"/>
      <c r="C83" s="710"/>
      <c r="D83" s="710"/>
      <c r="E83" s="710"/>
      <c r="F83" s="710"/>
      <c r="G83" s="710"/>
      <c r="H83" s="710"/>
      <c r="I83" s="710"/>
      <c r="J83" s="710"/>
      <c r="K83" s="710"/>
      <c r="L83" s="710"/>
      <c r="M83" s="737"/>
      <c r="N83" s="738"/>
      <c r="O83" s="710"/>
      <c r="P83" s="710"/>
      <c r="Q83" s="710"/>
      <c r="R83" s="710"/>
      <c r="S83" s="710"/>
      <c r="T83" s="710"/>
      <c r="U83" s="710"/>
      <c r="V83" s="710"/>
      <c r="W83" s="710"/>
      <c r="X83" s="710"/>
      <c r="Y83" s="710"/>
      <c r="Z83" s="710"/>
      <c r="AA83" s="710"/>
      <c r="AB83" s="710"/>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710"/>
      <c r="AY83" s="710"/>
      <c r="AZ83" s="710"/>
      <c r="BA83" s="710"/>
      <c r="BB83" s="710"/>
    </row>
    <row r="84" spans="1:54" x14ac:dyDescent="0.25">
      <c r="A84" s="710"/>
      <c r="B84" s="710"/>
      <c r="C84" s="710"/>
      <c r="D84" s="710"/>
      <c r="E84" s="710"/>
      <c r="F84" s="710"/>
      <c r="G84" s="710"/>
      <c r="H84" s="710"/>
      <c r="I84" s="710"/>
      <c r="J84" s="710"/>
      <c r="K84" s="710"/>
      <c r="L84" s="710"/>
      <c r="M84" s="737"/>
      <c r="N84" s="738"/>
      <c r="O84" s="710"/>
      <c r="P84" s="710"/>
      <c r="Q84" s="710"/>
      <c r="R84" s="710"/>
      <c r="S84" s="710"/>
      <c r="T84" s="710"/>
      <c r="U84" s="710"/>
      <c r="V84" s="710"/>
      <c r="W84" s="710"/>
      <c r="X84" s="710"/>
      <c r="Y84" s="710"/>
      <c r="Z84" s="710"/>
      <c r="AA84" s="710"/>
      <c r="AB84" s="710"/>
      <c r="AC84" s="710"/>
      <c r="AD84" s="710"/>
      <c r="AE84" s="710"/>
      <c r="AF84" s="710"/>
      <c r="AG84" s="710"/>
      <c r="AH84" s="710"/>
      <c r="AI84" s="710"/>
      <c r="AJ84" s="710"/>
      <c r="AK84" s="710"/>
      <c r="AL84" s="710"/>
      <c r="AM84" s="710"/>
      <c r="AN84" s="710"/>
      <c r="AO84" s="710"/>
      <c r="AP84" s="710"/>
      <c r="AQ84" s="710"/>
      <c r="AR84" s="710"/>
      <c r="AS84" s="710"/>
      <c r="AT84" s="710"/>
      <c r="AU84" s="710"/>
      <c r="AV84" s="710"/>
      <c r="AW84" s="710"/>
      <c r="AX84" s="710"/>
      <c r="AY84" s="710"/>
      <c r="AZ84" s="710"/>
      <c r="BA84" s="710"/>
      <c r="BB84" s="710"/>
    </row>
    <row r="85" spans="1:54" x14ac:dyDescent="0.25">
      <c r="A85" s="710"/>
      <c r="B85" s="710"/>
      <c r="C85" s="710"/>
      <c r="D85" s="710"/>
      <c r="E85" s="710"/>
      <c r="F85" s="710"/>
      <c r="G85" s="710"/>
      <c r="H85" s="710"/>
      <c r="I85" s="710"/>
      <c r="J85" s="710"/>
      <c r="K85" s="710"/>
      <c r="L85" s="710"/>
      <c r="M85" s="737"/>
      <c r="N85" s="738"/>
      <c r="O85" s="710"/>
      <c r="P85" s="710"/>
      <c r="Q85" s="710"/>
      <c r="R85" s="710"/>
      <c r="S85" s="710"/>
      <c r="T85" s="710"/>
      <c r="U85" s="710"/>
      <c r="V85" s="710"/>
      <c r="W85" s="710"/>
      <c r="X85" s="710"/>
      <c r="Y85" s="710"/>
      <c r="Z85" s="710"/>
      <c r="AA85" s="710"/>
      <c r="AB85" s="710"/>
      <c r="AC85" s="710"/>
      <c r="AD85" s="710"/>
      <c r="AE85" s="710"/>
      <c r="AF85" s="710"/>
      <c r="AG85" s="710"/>
      <c r="AH85" s="710"/>
      <c r="AI85" s="710"/>
      <c r="AJ85" s="710"/>
      <c r="AK85" s="710"/>
      <c r="AL85" s="710"/>
      <c r="AM85" s="710"/>
      <c r="AN85" s="710"/>
      <c r="AO85" s="710"/>
      <c r="AP85" s="710"/>
      <c r="AQ85" s="710"/>
      <c r="AR85" s="710"/>
      <c r="AS85" s="710"/>
      <c r="AT85" s="710"/>
      <c r="AU85" s="710"/>
      <c r="AV85" s="710"/>
      <c r="AW85" s="710"/>
      <c r="AX85" s="710"/>
      <c r="AY85" s="710"/>
      <c r="AZ85" s="710"/>
      <c r="BA85" s="710"/>
      <c r="BB85" s="710"/>
    </row>
    <row r="86" spans="1:54" x14ac:dyDescent="0.25">
      <c r="A86" s="710"/>
      <c r="B86" s="710"/>
      <c r="C86" s="710"/>
      <c r="D86" s="710"/>
      <c r="E86" s="710"/>
      <c r="F86" s="710"/>
      <c r="G86" s="710"/>
      <c r="H86" s="710"/>
      <c r="I86" s="710"/>
      <c r="J86" s="710"/>
      <c r="K86" s="710"/>
      <c r="L86" s="710"/>
      <c r="M86" s="737"/>
      <c r="N86" s="738"/>
      <c r="O86" s="710"/>
      <c r="P86" s="710"/>
      <c r="Q86" s="710"/>
      <c r="R86" s="710"/>
      <c r="S86" s="710"/>
      <c r="T86" s="710"/>
      <c r="U86" s="710"/>
      <c r="V86" s="710"/>
      <c r="W86" s="710"/>
      <c r="X86" s="710"/>
      <c r="Y86" s="710"/>
      <c r="Z86" s="710"/>
      <c r="AA86" s="710"/>
      <c r="AB86" s="710"/>
      <c r="AC86" s="710"/>
      <c r="AD86" s="710"/>
      <c r="AE86" s="710"/>
      <c r="AF86" s="710"/>
      <c r="AG86" s="710"/>
      <c r="AH86" s="710"/>
      <c r="AI86" s="710"/>
      <c r="AJ86" s="710"/>
      <c r="AK86" s="710"/>
      <c r="AL86" s="710"/>
      <c r="AM86" s="710"/>
      <c r="AN86" s="710"/>
      <c r="AO86" s="710"/>
      <c r="AP86" s="710"/>
      <c r="AQ86" s="710"/>
      <c r="AR86" s="710"/>
      <c r="AS86" s="710"/>
      <c r="AT86" s="710"/>
      <c r="AU86" s="710"/>
      <c r="AV86" s="710"/>
      <c r="AW86" s="710"/>
      <c r="AX86" s="710"/>
      <c r="AY86" s="710"/>
      <c r="AZ86" s="710"/>
      <c r="BA86" s="710"/>
      <c r="BB86" s="710"/>
    </row>
    <row r="87" spans="1:54" x14ac:dyDescent="0.25">
      <c r="A87" s="710"/>
      <c r="B87" s="710"/>
      <c r="C87" s="710"/>
      <c r="D87" s="710"/>
      <c r="E87" s="710"/>
      <c r="F87" s="710"/>
      <c r="G87" s="710"/>
      <c r="H87" s="710"/>
      <c r="I87" s="710"/>
      <c r="J87" s="710"/>
      <c r="K87" s="710"/>
      <c r="L87" s="710"/>
      <c r="M87" s="737"/>
      <c r="N87" s="738"/>
      <c r="O87" s="710"/>
      <c r="P87" s="710"/>
      <c r="Q87" s="710"/>
      <c r="R87" s="710"/>
      <c r="S87" s="710"/>
      <c r="T87" s="710"/>
      <c r="U87" s="710"/>
      <c r="V87" s="710"/>
      <c r="W87" s="710"/>
      <c r="X87" s="710"/>
      <c r="Y87" s="710"/>
      <c r="Z87" s="710"/>
      <c r="AA87" s="710"/>
      <c r="AB87" s="710"/>
      <c r="AC87" s="710"/>
      <c r="AD87" s="710"/>
      <c r="AE87" s="710"/>
      <c r="AF87" s="710"/>
      <c r="AG87" s="710"/>
      <c r="AH87" s="710"/>
      <c r="AI87" s="710"/>
      <c r="AJ87" s="710"/>
      <c r="AK87" s="710"/>
      <c r="AL87" s="710"/>
      <c r="AM87" s="710"/>
      <c r="AN87" s="710"/>
      <c r="AO87" s="710"/>
      <c r="AP87" s="710"/>
      <c r="AQ87" s="710"/>
      <c r="AR87" s="710"/>
      <c r="AS87" s="710"/>
      <c r="AT87" s="710"/>
      <c r="AU87" s="710"/>
      <c r="AV87" s="710"/>
      <c r="AW87" s="710"/>
      <c r="AX87" s="710"/>
      <c r="AY87" s="710"/>
      <c r="AZ87" s="710"/>
      <c r="BA87" s="710"/>
      <c r="BB87" s="710"/>
    </row>
    <row r="88" spans="1:54" x14ac:dyDescent="0.25">
      <c r="A88" s="710"/>
      <c r="B88" s="710"/>
      <c r="C88" s="710"/>
      <c r="D88" s="710"/>
      <c r="E88" s="710"/>
      <c r="F88" s="710"/>
      <c r="G88" s="710"/>
      <c r="H88" s="710"/>
      <c r="I88" s="710"/>
      <c r="J88" s="710"/>
      <c r="K88" s="710"/>
      <c r="L88" s="710"/>
      <c r="M88" s="737"/>
      <c r="N88" s="738"/>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0"/>
      <c r="AY88" s="710"/>
      <c r="AZ88" s="710"/>
      <c r="BA88" s="710"/>
      <c r="BB88" s="710"/>
    </row>
    <row r="89" spans="1:54" x14ac:dyDescent="0.25">
      <c r="A89" s="710"/>
      <c r="B89" s="710"/>
      <c r="C89" s="710"/>
      <c r="D89" s="710"/>
      <c r="E89" s="710"/>
      <c r="F89" s="710"/>
      <c r="G89" s="710"/>
      <c r="H89" s="710"/>
      <c r="I89" s="710"/>
      <c r="J89" s="710"/>
      <c r="K89" s="710"/>
      <c r="L89" s="710"/>
      <c r="M89" s="737"/>
      <c r="N89" s="738"/>
      <c r="O89" s="710"/>
      <c r="P89" s="710"/>
      <c r="Q89" s="710"/>
      <c r="R89" s="710"/>
      <c r="S89" s="710"/>
      <c r="T89" s="710"/>
      <c r="U89" s="710"/>
      <c r="V89" s="710"/>
      <c r="W89" s="710"/>
      <c r="X89" s="710"/>
      <c r="Y89" s="710"/>
      <c r="Z89" s="710"/>
      <c r="AA89" s="710"/>
      <c r="AB89" s="710"/>
      <c r="AC89" s="710"/>
      <c r="AD89" s="710"/>
      <c r="AE89" s="710"/>
      <c r="AF89" s="710"/>
      <c r="AG89" s="710"/>
      <c r="AH89" s="710"/>
      <c r="AI89" s="710"/>
      <c r="AJ89" s="710"/>
      <c r="AK89" s="710"/>
      <c r="AL89" s="710"/>
      <c r="AM89" s="710"/>
      <c r="AN89" s="710"/>
      <c r="AO89" s="710"/>
      <c r="AP89" s="710"/>
      <c r="AQ89" s="710"/>
      <c r="AR89" s="710"/>
      <c r="AS89" s="710"/>
      <c r="AT89" s="710"/>
      <c r="AU89" s="710"/>
      <c r="AV89" s="710"/>
      <c r="AW89" s="710"/>
      <c r="AX89" s="710"/>
      <c r="AY89" s="710"/>
      <c r="AZ89" s="710"/>
      <c r="BA89" s="710"/>
      <c r="BB89" s="710"/>
    </row>
    <row r="90" spans="1:54" x14ac:dyDescent="0.25">
      <c r="A90" s="710"/>
      <c r="B90" s="710"/>
      <c r="C90" s="710"/>
      <c r="D90" s="710"/>
      <c r="E90" s="710"/>
      <c r="F90" s="710"/>
      <c r="G90" s="710"/>
      <c r="H90" s="710"/>
      <c r="I90" s="710"/>
      <c r="J90" s="710"/>
      <c r="K90" s="710"/>
      <c r="L90" s="710"/>
      <c r="M90" s="737"/>
      <c r="N90" s="738"/>
      <c r="O90" s="710"/>
      <c r="P90" s="710"/>
      <c r="Q90" s="710"/>
      <c r="R90" s="710"/>
      <c r="S90" s="710"/>
      <c r="T90" s="710"/>
      <c r="U90" s="710"/>
      <c r="V90" s="710"/>
      <c r="W90" s="710"/>
      <c r="X90" s="710"/>
      <c r="Y90" s="710"/>
      <c r="Z90" s="710"/>
      <c r="AA90" s="710"/>
      <c r="AB90" s="710"/>
      <c r="AC90" s="710"/>
      <c r="AD90" s="710"/>
      <c r="AE90" s="710"/>
      <c r="AF90" s="710"/>
      <c r="AG90" s="710"/>
      <c r="AH90" s="710"/>
      <c r="AI90" s="710"/>
      <c r="AJ90" s="710"/>
      <c r="AK90" s="710"/>
      <c r="AL90" s="710"/>
      <c r="AM90" s="710"/>
      <c r="AN90" s="710"/>
      <c r="AO90" s="710"/>
      <c r="AP90" s="710"/>
      <c r="AQ90" s="710"/>
      <c r="AR90" s="710"/>
      <c r="AS90" s="710"/>
      <c r="AT90" s="710"/>
      <c r="AU90" s="710"/>
      <c r="AV90" s="710"/>
      <c r="AW90" s="710"/>
      <c r="AX90" s="710"/>
      <c r="AY90" s="710"/>
      <c r="AZ90" s="710"/>
      <c r="BA90" s="710"/>
      <c r="BB90" s="710"/>
    </row>
    <row r="91" spans="1:54" x14ac:dyDescent="0.25">
      <c r="A91" s="710"/>
      <c r="B91" s="710"/>
      <c r="C91" s="710"/>
      <c r="D91" s="710"/>
      <c r="E91" s="710"/>
      <c r="F91" s="710"/>
      <c r="G91" s="710"/>
      <c r="H91" s="710"/>
      <c r="I91" s="710"/>
      <c r="J91" s="710"/>
      <c r="K91" s="710"/>
      <c r="L91" s="710"/>
      <c r="M91" s="737"/>
      <c r="N91" s="738"/>
      <c r="O91" s="710"/>
      <c r="P91" s="710"/>
      <c r="Q91" s="710"/>
      <c r="R91" s="710"/>
      <c r="S91" s="710"/>
      <c r="T91" s="710"/>
      <c r="U91" s="710"/>
      <c r="V91" s="710"/>
      <c r="W91" s="710"/>
      <c r="X91" s="710"/>
      <c r="Y91" s="710"/>
      <c r="Z91" s="710"/>
      <c r="AA91" s="710"/>
      <c r="AB91" s="710"/>
      <c r="AC91" s="710"/>
      <c r="AD91" s="710"/>
      <c r="AE91" s="710"/>
      <c r="AF91" s="710"/>
      <c r="AG91" s="710"/>
      <c r="AH91" s="710"/>
      <c r="AI91" s="710"/>
      <c r="AJ91" s="710"/>
      <c r="AK91" s="710"/>
      <c r="AL91" s="710"/>
      <c r="AM91" s="710"/>
      <c r="AN91" s="710"/>
      <c r="AO91" s="710"/>
      <c r="AP91" s="710"/>
      <c r="AQ91" s="710"/>
      <c r="AR91" s="710"/>
      <c r="AS91" s="710"/>
      <c r="AT91" s="710"/>
      <c r="AU91" s="710"/>
      <c r="AV91" s="710"/>
      <c r="AW91" s="710"/>
      <c r="AX91" s="710"/>
      <c r="AY91" s="710"/>
      <c r="AZ91" s="710"/>
      <c r="BA91" s="710"/>
      <c r="BB91" s="710"/>
    </row>
    <row r="92" spans="1:54" x14ac:dyDescent="0.25">
      <c r="A92" s="710"/>
      <c r="B92" s="710"/>
      <c r="C92" s="710"/>
      <c r="D92" s="710"/>
      <c r="E92" s="710"/>
      <c r="F92" s="710"/>
      <c r="G92" s="710"/>
      <c r="H92" s="710"/>
      <c r="I92" s="710"/>
      <c r="J92" s="710"/>
      <c r="K92" s="710"/>
      <c r="L92" s="710"/>
      <c r="M92" s="737"/>
      <c r="N92" s="738"/>
      <c r="O92" s="710"/>
      <c r="P92" s="710"/>
      <c r="Q92" s="710"/>
      <c r="R92" s="710"/>
      <c r="S92" s="710"/>
      <c r="T92" s="710"/>
      <c r="U92" s="710"/>
      <c r="V92" s="710"/>
      <c r="W92" s="710"/>
      <c r="X92" s="710"/>
      <c r="Y92" s="710"/>
      <c r="Z92" s="710"/>
      <c r="AA92" s="710"/>
      <c r="AB92" s="710"/>
      <c r="AC92" s="710"/>
      <c r="AD92" s="710"/>
      <c r="AE92" s="710"/>
      <c r="AF92" s="710"/>
      <c r="AG92" s="710"/>
      <c r="AH92" s="710"/>
      <c r="AI92" s="710"/>
      <c r="AJ92" s="710"/>
      <c r="AK92" s="710"/>
      <c r="AL92" s="710"/>
      <c r="AM92" s="710"/>
      <c r="AN92" s="710"/>
      <c r="AO92" s="710"/>
      <c r="AP92" s="710"/>
      <c r="AQ92" s="710"/>
      <c r="AR92" s="710"/>
      <c r="AS92" s="710"/>
      <c r="AT92" s="710"/>
      <c r="AU92" s="710"/>
      <c r="AV92" s="710"/>
      <c r="AW92" s="710"/>
      <c r="AX92" s="710"/>
      <c r="AY92" s="710"/>
      <c r="AZ92" s="710"/>
      <c r="BA92" s="710"/>
      <c r="BB92" s="710"/>
    </row>
    <row r="93" spans="1:54" x14ac:dyDescent="0.25">
      <c r="A93" s="710"/>
      <c r="B93" s="710"/>
      <c r="C93" s="710"/>
      <c r="D93" s="710"/>
      <c r="E93" s="710"/>
      <c r="F93" s="710"/>
      <c r="G93" s="710"/>
      <c r="H93" s="710"/>
      <c r="I93" s="710"/>
      <c r="J93" s="710"/>
      <c r="K93" s="710"/>
      <c r="L93" s="710"/>
      <c r="M93" s="737"/>
      <c r="N93" s="738"/>
      <c r="O93" s="710"/>
      <c r="P93" s="710"/>
      <c r="Q93" s="710"/>
      <c r="R93" s="710"/>
      <c r="S93" s="710"/>
      <c r="T93" s="710"/>
      <c r="U93" s="710"/>
      <c r="V93" s="710"/>
      <c r="W93" s="710"/>
      <c r="X93" s="710"/>
      <c r="Y93" s="710"/>
      <c r="Z93" s="710"/>
      <c r="AA93" s="710"/>
      <c r="AB93" s="710"/>
      <c r="AC93" s="710"/>
      <c r="AD93" s="710"/>
      <c r="AE93" s="710"/>
      <c r="AF93" s="710"/>
      <c r="AG93" s="710"/>
      <c r="AH93" s="710"/>
      <c r="AI93" s="710"/>
      <c r="AJ93" s="710"/>
      <c r="AK93" s="710"/>
      <c r="AL93" s="710"/>
      <c r="AM93" s="710"/>
      <c r="AN93" s="710"/>
      <c r="AO93" s="710"/>
      <c r="AP93" s="710"/>
      <c r="AQ93" s="710"/>
      <c r="AR93" s="710"/>
      <c r="AS93" s="710"/>
      <c r="AT93" s="710"/>
      <c r="AU93" s="710"/>
      <c r="AV93" s="710"/>
      <c r="AW93" s="710"/>
      <c r="AX93" s="710"/>
      <c r="AY93" s="710"/>
      <c r="AZ93" s="710"/>
      <c r="BA93" s="710"/>
      <c r="BB93" s="710"/>
    </row>
    <row r="94" spans="1:54" x14ac:dyDescent="0.25">
      <c r="A94" s="710"/>
      <c r="B94" s="710"/>
      <c r="C94" s="710"/>
      <c r="D94" s="710"/>
      <c r="E94" s="710"/>
      <c r="F94" s="710"/>
      <c r="G94" s="710"/>
      <c r="H94" s="710"/>
      <c r="I94" s="710"/>
      <c r="J94" s="710"/>
      <c r="K94" s="710"/>
      <c r="L94" s="710"/>
      <c r="M94" s="737"/>
      <c r="N94" s="738"/>
      <c r="O94" s="710"/>
      <c r="P94" s="710"/>
      <c r="Q94" s="710"/>
      <c r="R94" s="710"/>
      <c r="S94" s="710"/>
      <c r="T94" s="710"/>
      <c r="U94" s="710"/>
      <c r="V94" s="710"/>
      <c r="W94" s="710"/>
      <c r="X94" s="710"/>
      <c r="Y94" s="710"/>
      <c r="Z94" s="710"/>
      <c r="AA94" s="710"/>
      <c r="AB94" s="710"/>
      <c r="AC94" s="710"/>
      <c r="AD94" s="710"/>
      <c r="AE94" s="710"/>
      <c r="AF94" s="710"/>
      <c r="AG94" s="710"/>
      <c r="AH94" s="710"/>
      <c r="AI94" s="710"/>
      <c r="AJ94" s="710"/>
      <c r="AK94" s="710"/>
      <c r="AL94" s="710"/>
      <c r="AM94" s="710"/>
      <c r="AN94" s="710"/>
      <c r="AO94" s="710"/>
      <c r="AP94" s="710"/>
      <c r="AQ94" s="710"/>
      <c r="AR94" s="710"/>
      <c r="AS94" s="710"/>
      <c r="AT94" s="710"/>
      <c r="AU94" s="710"/>
      <c r="AV94" s="710"/>
      <c r="AW94" s="710"/>
      <c r="AX94" s="710"/>
      <c r="AY94" s="710"/>
      <c r="AZ94" s="710"/>
      <c r="BA94" s="710"/>
      <c r="BB94" s="710"/>
    </row>
    <row r="95" spans="1:54" x14ac:dyDescent="0.25">
      <c r="A95" s="710"/>
      <c r="B95" s="710"/>
      <c r="C95" s="710"/>
      <c r="D95" s="710"/>
      <c r="E95" s="710"/>
      <c r="F95" s="710"/>
      <c r="G95" s="710"/>
      <c r="H95" s="710"/>
      <c r="I95" s="710"/>
      <c r="J95" s="710"/>
      <c r="K95" s="710"/>
      <c r="L95" s="710"/>
      <c r="M95" s="737"/>
      <c r="N95" s="738"/>
      <c r="O95" s="710"/>
      <c r="P95" s="710"/>
      <c r="Q95" s="710"/>
      <c r="R95" s="710"/>
      <c r="S95" s="710"/>
      <c r="T95" s="710"/>
      <c r="U95" s="710"/>
      <c r="V95" s="710"/>
      <c r="W95" s="710"/>
      <c r="X95" s="710"/>
      <c r="Y95" s="710"/>
      <c r="Z95" s="710"/>
      <c r="AA95" s="710"/>
      <c r="AB95" s="710"/>
      <c r="AC95" s="710"/>
      <c r="AD95" s="710"/>
      <c r="AE95" s="710"/>
      <c r="AF95" s="710"/>
      <c r="AG95" s="710"/>
      <c r="AH95" s="710"/>
      <c r="AI95" s="710"/>
      <c r="AJ95" s="710"/>
      <c r="AK95" s="710"/>
      <c r="AL95" s="710"/>
      <c r="AM95" s="710"/>
      <c r="AN95" s="710"/>
      <c r="AO95" s="710"/>
      <c r="AP95" s="710"/>
      <c r="AQ95" s="710"/>
      <c r="AR95" s="710"/>
      <c r="AS95" s="710"/>
      <c r="AT95" s="710"/>
      <c r="AU95" s="710"/>
      <c r="AV95" s="710"/>
      <c r="AW95" s="710"/>
      <c r="AX95" s="710"/>
      <c r="AY95" s="710"/>
      <c r="AZ95" s="710"/>
      <c r="BA95" s="710"/>
      <c r="BB95" s="710"/>
    </row>
    <row r="96" spans="1:54" x14ac:dyDescent="0.25">
      <c r="A96" s="710"/>
      <c r="B96" s="710"/>
      <c r="C96" s="710"/>
      <c r="D96" s="710"/>
      <c r="E96" s="710"/>
      <c r="F96" s="710"/>
      <c r="G96" s="710"/>
      <c r="H96" s="710"/>
      <c r="I96" s="710"/>
      <c r="J96" s="710"/>
      <c r="K96" s="710"/>
      <c r="L96" s="710"/>
      <c r="M96" s="737"/>
      <c r="N96" s="738"/>
      <c r="O96" s="710"/>
      <c r="P96" s="710"/>
      <c r="Q96" s="710"/>
      <c r="R96" s="710"/>
      <c r="S96" s="710"/>
      <c r="T96" s="710"/>
      <c r="U96" s="710"/>
      <c r="V96" s="710"/>
      <c r="W96" s="710"/>
      <c r="X96" s="710"/>
      <c r="Y96" s="710"/>
      <c r="Z96" s="710"/>
      <c r="AA96" s="710"/>
      <c r="AB96" s="710"/>
      <c r="AC96" s="710"/>
      <c r="AD96" s="710"/>
      <c r="AE96" s="710"/>
      <c r="AF96" s="710"/>
      <c r="AG96" s="710"/>
      <c r="AH96" s="710"/>
      <c r="AI96" s="710"/>
      <c r="AJ96" s="710"/>
      <c r="AK96" s="710"/>
      <c r="AL96" s="710"/>
      <c r="AM96" s="710"/>
      <c r="AN96" s="710"/>
      <c r="AO96" s="710"/>
      <c r="AP96" s="710"/>
      <c r="AQ96" s="710"/>
      <c r="AR96" s="710"/>
      <c r="AS96" s="710"/>
      <c r="AT96" s="710"/>
      <c r="AU96" s="710"/>
      <c r="AV96" s="710"/>
      <c r="AW96" s="710"/>
      <c r="AX96" s="710"/>
      <c r="AY96" s="710"/>
      <c r="AZ96" s="710"/>
      <c r="BA96" s="710"/>
      <c r="BB96" s="710"/>
    </row>
    <row r="97" spans="1:54" x14ac:dyDescent="0.25">
      <c r="A97" s="710"/>
      <c r="B97" s="710"/>
      <c r="C97" s="710"/>
      <c r="D97" s="710"/>
      <c r="E97" s="710"/>
      <c r="F97" s="710"/>
      <c r="G97" s="710"/>
      <c r="H97" s="710"/>
      <c r="I97" s="710"/>
      <c r="J97" s="710"/>
      <c r="K97" s="710"/>
      <c r="L97" s="710"/>
      <c r="M97" s="737"/>
      <c r="N97" s="738"/>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0"/>
      <c r="AY97" s="710"/>
      <c r="AZ97" s="710"/>
      <c r="BA97" s="710"/>
      <c r="BB97" s="710"/>
    </row>
    <row r="98" spans="1:54" x14ac:dyDescent="0.25">
      <c r="A98" s="710"/>
      <c r="B98" s="710"/>
      <c r="C98" s="710"/>
      <c r="D98" s="710"/>
      <c r="E98" s="710"/>
      <c r="F98" s="710"/>
      <c r="G98" s="710"/>
      <c r="H98" s="710"/>
      <c r="I98" s="710"/>
      <c r="J98" s="710"/>
      <c r="K98" s="710"/>
      <c r="L98" s="710"/>
      <c r="M98" s="737"/>
      <c r="N98" s="738"/>
      <c r="O98" s="710"/>
      <c r="P98" s="710"/>
      <c r="Q98" s="710"/>
      <c r="R98" s="710"/>
      <c r="S98" s="710"/>
      <c r="T98" s="710"/>
      <c r="U98" s="710"/>
      <c r="V98" s="710"/>
      <c r="W98" s="710"/>
      <c r="X98" s="710"/>
      <c r="Y98" s="710"/>
      <c r="Z98" s="710"/>
      <c r="AA98" s="710"/>
      <c r="AB98" s="710"/>
      <c r="AC98" s="710"/>
      <c r="AD98" s="710"/>
      <c r="AE98" s="710"/>
      <c r="AF98" s="710"/>
      <c r="AG98" s="710"/>
      <c r="AH98" s="710"/>
      <c r="AI98" s="710"/>
      <c r="AJ98" s="710"/>
      <c r="AK98" s="710"/>
      <c r="AL98" s="710"/>
      <c r="AM98" s="710"/>
      <c r="AN98" s="710"/>
      <c r="AO98" s="710"/>
      <c r="AP98" s="710"/>
      <c r="AQ98" s="710"/>
      <c r="AR98" s="710"/>
      <c r="AS98" s="710"/>
      <c r="AT98" s="710"/>
      <c r="AU98" s="710"/>
      <c r="AV98" s="710"/>
      <c r="AW98" s="710"/>
      <c r="AX98" s="710"/>
      <c r="AY98" s="710"/>
      <c r="AZ98" s="710"/>
      <c r="BA98" s="710"/>
      <c r="BB98" s="710"/>
    </row>
    <row r="99" spans="1:54" x14ac:dyDescent="0.25">
      <c r="A99" s="710"/>
      <c r="B99" s="710"/>
      <c r="C99" s="710"/>
      <c r="D99" s="710"/>
      <c r="E99" s="710"/>
      <c r="F99" s="710"/>
      <c r="G99" s="710"/>
      <c r="H99" s="710"/>
      <c r="I99" s="710"/>
      <c r="J99" s="710"/>
      <c r="K99" s="710"/>
      <c r="L99" s="710"/>
      <c r="M99" s="737"/>
      <c r="N99" s="738"/>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0"/>
      <c r="AY99" s="710"/>
      <c r="AZ99" s="710"/>
      <c r="BA99" s="710"/>
      <c r="BB99" s="710"/>
    </row>
    <row r="100" spans="1:54" x14ac:dyDescent="0.25">
      <c r="A100" s="710"/>
      <c r="B100" s="710"/>
      <c r="C100" s="710"/>
      <c r="D100" s="710"/>
      <c r="E100" s="710"/>
      <c r="F100" s="710"/>
      <c r="G100" s="710"/>
      <c r="H100" s="710"/>
      <c r="I100" s="710"/>
      <c r="J100" s="710"/>
      <c r="K100" s="710"/>
      <c r="L100" s="710"/>
      <c r="M100" s="737"/>
      <c r="N100" s="738"/>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0"/>
      <c r="AX100" s="710"/>
      <c r="AY100" s="710"/>
      <c r="AZ100" s="710"/>
      <c r="BA100" s="710"/>
      <c r="BB100" s="710"/>
    </row>
    <row r="101" spans="1:54" x14ac:dyDescent="0.25">
      <c r="A101" s="710"/>
      <c r="B101" s="710"/>
      <c r="C101" s="710"/>
      <c r="D101" s="710"/>
      <c r="E101" s="710"/>
      <c r="F101" s="710"/>
      <c r="G101" s="710"/>
      <c r="H101" s="710"/>
      <c r="I101" s="710"/>
      <c r="J101" s="710"/>
      <c r="K101" s="710"/>
      <c r="L101" s="710"/>
      <c r="M101" s="737"/>
      <c r="N101" s="738"/>
      <c r="O101" s="710"/>
      <c r="P101" s="710"/>
      <c r="Q101" s="710"/>
      <c r="R101" s="710"/>
      <c r="S101" s="710"/>
      <c r="T101" s="710"/>
      <c r="U101" s="710"/>
      <c r="V101" s="710"/>
      <c r="W101" s="710"/>
      <c r="X101" s="710"/>
      <c r="Y101" s="710"/>
      <c r="Z101" s="710"/>
      <c r="AA101" s="710"/>
      <c r="AB101" s="710"/>
      <c r="AC101" s="710"/>
      <c r="AD101" s="710"/>
      <c r="AE101" s="710"/>
      <c r="AF101" s="710"/>
      <c r="AG101" s="710"/>
      <c r="AH101" s="710"/>
      <c r="AI101" s="710"/>
      <c r="AJ101" s="710"/>
      <c r="AK101" s="710"/>
      <c r="AL101" s="710"/>
      <c r="AM101" s="710"/>
      <c r="AN101" s="710"/>
      <c r="AO101" s="710"/>
      <c r="AP101" s="710"/>
      <c r="AQ101" s="710"/>
      <c r="AR101" s="710"/>
      <c r="AS101" s="710"/>
      <c r="AT101" s="710"/>
      <c r="AU101" s="710"/>
      <c r="AV101" s="710"/>
      <c r="AW101" s="710"/>
      <c r="AX101" s="710"/>
      <c r="AY101" s="710"/>
      <c r="AZ101" s="710"/>
      <c r="BA101" s="710"/>
      <c r="BB101" s="710"/>
    </row>
    <row r="102" spans="1:54" x14ac:dyDescent="0.25">
      <c r="A102" s="710"/>
      <c r="B102" s="710"/>
      <c r="C102" s="710"/>
      <c r="D102" s="710"/>
      <c r="E102" s="710"/>
      <c r="F102" s="710"/>
      <c r="G102" s="710"/>
      <c r="H102" s="710"/>
      <c r="I102" s="710"/>
      <c r="J102" s="710"/>
      <c r="K102" s="710"/>
      <c r="L102" s="710"/>
      <c r="M102" s="737"/>
      <c r="N102" s="738"/>
      <c r="O102" s="710"/>
      <c r="P102" s="710"/>
      <c r="Q102" s="710"/>
      <c r="R102" s="710"/>
      <c r="S102" s="710"/>
      <c r="T102" s="710"/>
      <c r="U102" s="710"/>
      <c r="V102" s="710"/>
      <c r="W102" s="710"/>
      <c r="X102" s="710"/>
      <c r="Y102" s="710"/>
      <c r="Z102" s="710"/>
      <c r="AA102" s="710"/>
      <c r="AB102" s="710"/>
      <c r="AC102" s="710"/>
      <c r="AD102" s="710"/>
      <c r="AE102" s="710"/>
      <c r="AF102" s="710"/>
      <c r="AG102" s="710"/>
      <c r="AH102" s="710"/>
      <c r="AI102" s="710"/>
      <c r="AJ102" s="710"/>
      <c r="AK102" s="710"/>
      <c r="AL102" s="710"/>
      <c r="AM102" s="710"/>
      <c r="AN102" s="710"/>
      <c r="AO102" s="710"/>
      <c r="AP102" s="710"/>
      <c r="AQ102" s="710"/>
      <c r="AR102" s="710"/>
      <c r="AS102" s="710"/>
      <c r="AT102" s="710"/>
      <c r="AU102" s="710"/>
      <c r="AV102" s="710"/>
      <c r="AW102" s="710"/>
      <c r="AX102" s="710"/>
      <c r="AY102" s="710"/>
      <c r="AZ102" s="710"/>
      <c r="BA102" s="710"/>
      <c r="BB102" s="710"/>
    </row>
    <row r="103" spans="1:54" x14ac:dyDescent="0.25">
      <c r="A103" s="710"/>
      <c r="B103" s="710"/>
      <c r="C103" s="710"/>
      <c r="D103" s="710"/>
      <c r="E103" s="710"/>
      <c r="F103" s="710"/>
      <c r="G103" s="710"/>
      <c r="H103" s="710"/>
      <c r="I103" s="710"/>
      <c r="J103" s="710"/>
      <c r="K103" s="710"/>
      <c r="L103" s="710"/>
      <c r="M103" s="737"/>
      <c r="N103" s="738"/>
      <c r="O103" s="710"/>
      <c r="P103" s="710"/>
      <c r="Q103" s="710"/>
      <c r="R103" s="710"/>
      <c r="S103" s="710"/>
      <c r="T103" s="710"/>
      <c r="U103" s="710"/>
      <c r="V103" s="710"/>
      <c r="W103" s="710"/>
      <c r="X103" s="710"/>
      <c r="Y103" s="710"/>
      <c r="Z103" s="710"/>
      <c r="AA103" s="710"/>
      <c r="AB103" s="710"/>
      <c r="AC103" s="710"/>
      <c r="AD103" s="710"/>
      <c r="AE103" s="710"/>
      <c r="AF103" s="710"/>
      <c r="AG103" s="710"/>
      <c r="AH103" s="710"/>
      <c r="AI103" s="710"/>
      <c r="AJ103" s="710"/>
      <c r="AK103" s="710"/>
      <c r="AL103" s="710"/>
      <c r="AM103" s="710"/>
      <c r="AN103" s="710"/>
      <c r="AO103" s="710"/>
      <c r="AP103" s="710"/>
      <c r="AQ103" s="710"/>
      <c r="AR103" s="710"/>
      <c r="AS103" s="710"/>
      <c r="AT103" s="710"/>
      <c r="AU103" s="710"/>
      <c r="AV103" s="710"/>
      <c r="AW103" s="710"/>
      <c r="AX103" s="710"/>
      <c r="AY103" s="710"/>
      <c r="AZ103" s="710"/>
      <c r="BA103" s="710"/>
      <c r="BB103" s="710"/>
    </row>
    <row r="104" spans="1:54" x14ac:dyDescent="0.25">
      <c r="A104" s="710"/>
      <c r="B104" s="710"/>
      <c r="C104" s="710"/>
      <c r="D104" s="710"/>
      <c r="E104" s="710"/>
      <c r="F104" s="710"/>
      <c r="G104" s="710"/>
      <c r="H104" s="710"/>
      <c r="I104" s="710"/>
      <c r="J104" s="710"/>
      <c r="K104" s="710"/>
      <c r="L104" s="710"/>
      <c r="M104" s="737"/>
      <c r="N104" s="738"/>
      <c r="O104" s="710"/>
      <c r="P104" s="710"/>
      <c r="Q104" s="710"/>
      <c r="R104" s="710"/>
      <c r="S104" s="710"/>
      <c r="T104" s="710"/>
      <c r="U104" s="710"/>
      <c r="V104" s="710"/>
      <c r="W104" s="710"/>
      <c r="X104" s="710"/>
      <c r="Y104" s="710"/>
      <c r="Z104" s="710"/>
      <c r="AA104" s="710"/>
      <c r="AB104" s="710"/>
      <c r="AC104" s="710"/>
      <c r="AD104" s="710"/>
      <c r="AE104" s="710"/>
      <c r="AF104" s="710"/>
      <c r="AG104" s="710"/>
      <c r="AH104" s="710"/>
      <c r="AI104" s="710"/>
      <c r="AJ104" s="710"/>
      <c r="AK104" s="710"/>
      <c r="AL104" s="710"/>
      <c r="AM104" s="710"/>
      <c r="AN104" s="710"/>
      <c r="AO104" s="710"/>
      <c r="AP104" s="710"/>
      <c r="AQ104" s="710"/>
      <c r="AR104" s="710"/>
      <c r="AS104" s="710"/>
      <c r="AT104" s="710"/>
      <c r="AU104" s="710"/>
      <c r="AV104" s="710"/>
      <c r="AW104" s="710"/>
      <c r="AX104" s="710"/>
      <c r="AY104" s="710"/>
      <c r="AZ104" s="710"/>
      <c r="BA104" s="710"/>
      <c r="BB104" s="710"/>
    </row>
    <row r="105" spans="1:54" x14ac:dyDescent="0.25">
      <c r="A105" s="710"/>
      <c r="B105" s="710"/>
      <c r="C105" s="710"/>
      <c r="D105" s="710"/>
      <c r="E105" s="710"/>
      <c r="F105" s="710"/>
      <c r="G105" s="710"/>
      <c r="H105" s="710"/>
      <c r="I105" s="710"/>
      <c r="J105" s="710"/>
      <c r="K105" s="710"/>
      <c r="L105" s="710"/>
      <c r="M105" s="737"/>
      <c r="N105" s="738"/>
      <c r="O105" s="710"/>
      <c r="P105" s="710"/>
      <c r="Q105" s="710"/>
      <c r="R105" s="710"/>
      <c r="S105" s="710"/>
      <c r="T105" s="710"/>
      <c r="U105" s="710"/>
      <c r="V105" s="710"/>
      <c r="W105" s="710"/>
      <c r="X105" s="710"/>
      <c r="Y105" s="710"/>
      <c r="Z105" s="710"/>
      <c r="AA105" s="710"/>
      <c r="AB105" s="710"/>
      <c r="AC105" s="710"/>
      <c r="AD105" s="710"/>
      <c r="AE105" s="710"/>
      <c r="AF105" s="710"/>
      <c r="AG105" s="710"/>
      <c r="AH105" s="710"/>
      <c r="AI105" s="710"/>
      <c r="AJ105" s="710"/>
      <c r="AK105" s="710"/>
      <c r="AL105" s="710"/>
      <c r="AM105" s="710"/>
      <c r="AN105" s="710"/>
      <c r="AO105" s="710"/>
      <c r="AP105" s="710"/>
      <c r="AQ105" s="710"/>
      <c r="AR105" s="710"/>
      <c r="AS105" s="710"/>
      <c r="AT105" s="710"/>
      <c r="AU105" s="710"/>
      <c r="AV105" s="710"/>
      <c r="AW105" s="710"/>
      <c r="AX105" s="710"/>
      <c r="AY105" s="710"/>
      <c r="AZ105" s="710"/>
      <c r="BA105" s="710"/>
      <c r="BB105" s="710"/>
    </row>
    <row r="106" spans="1:54" x14ac:dyDescent="0.25">
      <c r="A106" s="710"/>
      <c r="B106" s="710"/>
      <c r="C106" s="710"/>
      <c r="D106" s="710"/>
      <c r="E106" s="710"/>
      <c r="F106" s="710"/>
      <c r="G106" s="710"/>
      <c r="H106" s="710"/>
      <c r="I106" s="710"/>
      <c r="J106" s="710"/>
      <c r="K106" s="710"/>
      <c r="L106" s="710"/>
      <c r="M106" s="737"/>
      <c r="N106" s="738"/>
      <c r="O106" s="710"/>
      <c r="P106" s="710"/>
      <c r="Q106" s="710"/>
      <c r="R106" s="710"/>
      <c r="S106" s="710"/>
      <c r="T106" s="710"/>
      <c r="U106" s="710"/>
      <c r="V106" s="710"/>
      <c r="W106" s="710"/>
      <c r="X106" s="710"/>
      <c r="Y106" s="710"/>
      <c r="Z106" s="710"/>
      <c r="AA106" s="710"/>
      <c r="AB106" s="710"/>
      <c r="AC106" s="710"/>
      <c r="AD106" s="710"/>
      <c r="AE106" s="710"/>
      <c r="AF106" s="710"/>
      <c r="AG106" s="710"/>
      <c r="AH106" s="710"/>
      <c r="AI106" s="710"/>
      <c r="AJ106" s="710"/>
      <c r="AK106" s="710"/>
      <c r="AL106" s="710"/>
      <c r="AM106" s="710"/>
      <c r="AN106" s="710"/>
      <c r="AO106" s="710"/>
      <c r="AP106" s="710"/>
      <c r="AQ106" s="710"/>
      <c r="AR106" s="710"/>
      <c r="AS106" s="710"/>
      <c r="AT106" s="710"/>
      <c r="AU106" s="710"/>
      <c r="AV106" s="710"/>
      <c r="AW106" s="710"/>
      <c r="AX106" s="710"/>
      <c r="AY106" s="710"/>
      <c r="AZ106" s="710"/>
      <c r="BA106" s="710"/>
      <c r="BB106" s="710"/>
    </row>
    <row r="107" spans="1:54" x14ac:dyDescent="0.25">
      <c r="A107" s="710"/>
      <c r="B107" s="710"/>
      <c r="C107" s="710"/>
      <c r="D107" s="710"/>
      <c r="E107" s="710"/>
      <c r="F107" s="710"/>
      <c r="G107" s="710"/>
      <c r="H107" s="710"/>
      <c r="I107" s="710"/>
      <c r="J107" s="710"/>
      <c r="K107" s="710"/>
      <c r="L107" s="710"/>
      <c r="M107" s="737"/>
      <c r="N107" s="738"/>
      <c r="O107" s="710"/>
      <c r="P107" s="710"/>
      <c r="Q107" s="710"/>
      <c r="R107" s="710"/>
      <c r="S107" s="710"/>
      <c r="T107" s="710"/>
      <c r="U107" s="710"/>
      <c r="V107" s="710"/>
      <c r="W107" s="710"/>
      <c r="X107" s="710"/>
      <c r="Y107" s="710"/>
      <c r="Z107" s="710"/>
      <c r="AA107" s="710"/>
      <c r="AB107" s="710"/>
      <c r="AC107" s="710"/>
      <c r="AD107" s="710"/>
      <c r="AE107" s="710"/>
      <c r="AF107" s="710"/>
      <c r="AG107" s="710"/>
      <c r="AH107" s="710"/>
      <c r="AI107" s="710"/>
      <c r="AJ107" s="710"/>
      <c r="AK107" s="710"/>
      <c r="AL107" s="710"/>
      <c r="AM107" s="710"/>
      <c r="AN107" s="710"/>
      <c r="AO107" s="710"/>
      <c r="AP107" s="710"/>
      <c r="AQ107" s="710"/>
      <c r="AR107" s="710"/>
      <c r="AS107" s="710"/>
      <c r="AT107" s="710"/>
      <c r="AU107" s="710"/>
      <c r="AV107" s="710"/>
      <c r="AW107" s="710"/>
      <c r="AX107" s="710"/>
      <c r="AY107" s="710"/>
      <c r="AZ107" s="710"/>
      <c r="BA107" s="710"/>
      <c r="BB107" s="710"/>
    </row>
    <row r="108" spans="1:54" x14ac:dyDescent="0.25">
      <c r="A108" s="710"/>
      <c r="B108" s="710"/>
      <c r="C108" s="710"/>
      <c r="D108" s="710"/>
      <c r="E108" s="710"/>
      <c r="F108" s="710"/>
      <c r="G108" s="710"/>
      <c r="H108" s="710"/>
      <c r="I108" s="710"/>
      <c r="J108" s="710"/>
      <c r="K108" s="710"/>
      <c r="L108" s="710"/>
      <c r="M108" s="737"/>
      <c r="N108" s="738"/>
      <c r="O108" s="710"/>
      <c r="P108" s="710"/>
      <c r="Q108" s="710"/>
      <c r="R108" s="710"/>
      <c r="S108" s="710"/>
      <c r="T108" s="710"/>
      <c r="U108" s="710"/>
      <c r="V108" s="710"/>
      <c r="W108" s="710"/>
      <c r="X108" s="710"/>
      <c r="Y108" s="710"/>
      <c r="Z108" s="710"/>
      <c r="AA108" s="710"/>
      <c r="AB108" s="710"/>
      <c r="AC108" s="710"/>
      <c r="AD108" s="710"/>
      <c r="AE108" s="710"/>
      <c r="AF108" s="710"/>
      <c r="AG108" s="710"/>
      <c r="AH108" s="710"/>
      <c r="AI108" s="710"/>
      <c r="AJ108" s="710"/>
      <c r="AK108" s="710"/>
      <c r="AL108" s="710"/>
      <c r="AM108" s="710"/>
      <c r="AN108" s="710"/>
      <c r="AO108" s="710"/>
      <c r="AP108" s="710"/>
      <c r="AQ108" s="710"/>
      <c r="AR108" s="710"/>
      <c r="AS108" s="710"/>
      <c r="AT108" s="710"/>
      <c r="AU108" s="710"/>
      <c r="AV108" s="710"/>
      <c r="AW108" s="710"/>
      <c r="AX108" s="710"/>
      <c r="AY108" s="710"/>
      <c r="AZ108" s="710"/>
      <c r="BA108" s="710"/>
      <c r="BB108" s="710"/>
    </row>
    <row r="109" spans="1:54" x14ac:dyDescent="0.25">
      <c r="A109" s="710"/>
      <c r="B109" s="710"/>
      <c r="C109" s="710"/>
      <c r="D109" s="710"/>
      <c r="E109" s="710"/>
      <c r="F109" s="710"/>
      <c r="G109" s="710"/>
      <c r="H109" s="710"/>
      <c r="I109" s="710"/>
      <c r="J109" s="710"/>
      <c r="K109" s="710"/>
      <c r="L109" s="710"/>
      <c r="M109" s="737"/>
      <c r="N109" s="738"/>
      <c r="O109" s="710"/>
      <c r="P109" s="710"/>
      <c r="Q109" s="710"/>
      <c r="R109" s="710"/>
      <c r="S109" s="710"/>
      <c r="T109" s="710"/>
      <c r="U109" s="710"/>
      <c r="V109" s="710"/>
      <c r="W109" s="710"/>
      <c r="X109" s="710"/>
      <c r="Y109" s="710"/>
      <c r="Z109" s="710"/>
      <c r="AA109" s="710"/>
      <c r="AB109" s="710"/>
      <c r="AC109" s="710"/>
      <c r="AD109" s="710"/>
      <c r="AE109" s="710"/>
      <c r="AF109" s="710"/>
      <c r="AG109" s="710"/>
      <c r="AH109" s="710"/>
      <c r="AI109" s="710"/>
      <c r="AJ109" s="710"/>
      <c r="AK109" s="710"/>
      <c r="AL109" s="710"/>
      <c r="AM109" s="710"/>
      <c r="AN109" s="710"/>
      <c r="AO109" s="710"/>
      <c r="AP109" s="710"/>
      <c r="AQ109" s="710"/>
      <c r="AR109" s="710"/>
      <c r="AS109" s="710"/>
      <c r="AT109" s="710"/>
      <c r="AU109" s="710"/>
      <c r="AV109" s="710"/>
      <c r="AW109" s="710"/>
      <c r="AX109" s="710"/>
      <c r="AY109" s="710"/>
      <c r="AZ109" s="710"/>
      <c r="BA109" s="710"/>
      <c r="BB109" s="710"/>
    </row>
    <row r="110" spans="1:54" x14ac:dyDescent="0.25">
      <c r="A110" s="710"/>
      <c r="B110" s="710"/>
      <c r="C110" s="710"/>
      <c r="D110" s="710"/>
      <c r="E110" s="710"/>
      <c r="F110" s="710"/>
      <c r="G110" s="710"/>
      <c r="H110" s="710"/>
      <c r="I110" s="710"/>
      <c r="J110" s="710"/>
      <c r="K110" s="710"/>
      <c r="L110" s="710"/>
      <c r="M110" s="737"/>
      <c r="N110" s="738"/>
      <c r="O110" s="710"/>
      <c r="P110" s="710"/>
      <c r="Q110" s="710"/>
      <c r="R110" s="710"/>
      <c r="S110" s="710"/>
      <c r="T110" s="710"/>
      <c r="U110" s="710"/>
      <c r="V110" s="710"/>
      <c r="W110" s="710"/>
      <c r="X110" s="710"/>
      <c r="Y110" s="710"/>
      <c r="Z110" s="710"/>
      <c r="AA110" s="710"/>
      <c r="AB110" s="710"/>
      <c r="AC110" s="710"/>
      <c r="AD110" s="710"/>
      <c r="AE110" s="710"/>
      <c r="AF110" s="710"/>
      <c r="AG110" s="710"/>
      <c r="AH110" s="710"/>
      <c r="AI110" s="710"/>
      <c r="AJ110" s="710"/>
      <c r="AK110" s="710"/>
      <c r="AL110" s="710"/>
      <c r="AM110" s="710"/>
      <c r="AN110" s="710"/>
      <c r="AO110" s="710"/>
      <c r="AP110" s="710"/>
      <c r="AQ110" s="710"/>
      <c r="AR110" s="710"/>
      <c r="AS110" s="710"/>
      <c r="AT110" s="710"/>
      <c r="AU110" s="710"/>
      <c r="AV110" s="710"/>
      <c r="AW110" s="710"/>
      <c r="AX110" s="710"/>
      <c r="AY110" s="710"/>
      <c r="AZ110" s="710"/>
      <c r="BA110" s="710"/>
      <c r="BB110" s="710"/>
    </row>
    <row r="111" spans="1:54" x14ac:dyDescent="0.25">
      <c r="A111" s="710"/>
      <c r="B111" s="710"/>
      <c r="C111" s="710"/>
      <c r="D111" s="710"/>
      <c r="E111" s="710"/>
      <c r="F111" s="710"/>
      <c r="G111" s="710"/>
      <c r="H111" s="710"/>
      <c r="I111" s="710"/>
      <c r="J111" s="710"/>
      <c r="K111" s="710"/>
      <c r="L111" s="710"/>
      <c r="M111" s="737"/>
      <c r="N111" s="738"/>
      <c r="O111" s="710"/>
      <c r="P111" s="710"/>
      <c r="Q111" s="710"/>
      <c r="R111" s="710"/>
      <c r="S111" s="710"/>
      <c r="T111" s="710"/>
      <c r="U111" s="710"/>
      <c r="V111" s="710"/>
      <c r="W111" s="710"/>
      <c r="X111" s="710"/>
      <c r="Y111" s="710"/>
      <c r="Z111" s="710"/>
      <c r="AA111" s="710"/>
      <c r="AB111" s="710"/>
      <c r="AC111" s="710"/>
      <c r="AD111" s="710"/>
      <c r="AE111" s="710"/>
      <c r="AF111" s="710"/>
      <c r="AG111" s="710"/>
      <c r="AH111" s="710"/>
      <c r="AI111" s="710"/>
      <c r="AJ111" s="710"/>
      <c r="AK111" s="710"/>
      <c r="AL111" s="710"/>
      <c r="AM111" s="710"/>
      <c r="AN111" s="710"/>
      <c r="AO111" s="710"/>
      <c r="AP111" s="710"/>
      <c r="AQ111" s="710"/>
      <c r="AR111" s="710"/>
      <c r="AS111" s="710"/>
      <c r="AT111" s="710"/>
      <c r="AU111" s="710"/>
      <c r="AV111" s="710"/>
      <c r="AW111" s="710"/>
      <c r="AX111" s="710"/>
      <c r="AY111" s="710"/>
      <c r="AZ111" s="710"/>
      <c r="BA111" s="710"/>
      <c r="BB111" s="710"/>
    </row>
    <row r="112" spans="1:54" x14ac:dyDescent="0.25">
      <c r="A112" s="710"/>
      <c r="B112" s="710"/>
      <c r="C112" s="710"/>
      <c r="D112" s="710"/>
      <c r="E112" s="710"/>
      <c r="F112" s="710"/>
      <c r="G112" s="710"/>
      <c r="H112" s="710"/>
      <c r="I112" s="710"/>
      <c r="J112" s="710"/>
      <c r="K112" s="710"/>
      <c r="L112" s="710"/>
      <c r="M112" s="737"/>
      <c r="N112" s="738"/>
      <c r="O112" s="710"/>
      <c r="P112" s="710"/>
      <c r="Q112" s="710"/>
      <c r="R112" s="710"/>
      <c r="S112" s="710"/>
      <c r="T112" s="710"/>
      <c r="U112" s="710"/>
      <c r="V112" s="710"/>
      <c r="W112" s="710"/>
      <c r="X112" s="710"/>
      <c r="Y112" s="710"/>
      <c r="Z112" s="710"/>
      <c r="AA112" s="710"/>
      <c r="AB112" s="710"/>
      <c r="AC112" s="710"/>
      <c r="AD112" s="710"/>
      <c r="AE112" s="710"/>
      <c r="AF112" s="710"/>
      <c r="AG112" s="710"/>
      <c r="AH112" s="710"/>
      <c r="AI112" s="710"/>
      <c r="AJ112" s="710"/>
      <c r="AK112" s="710"/>
      <c r="AL112" s="710"/>
      <c r="AM112" s="710"/>
      <c r="AN112" s="710"/>
      <c r="AO112" s="710"/>
      <c r="AP112" s="710"/>
      <c r="AQ112" s="710"/>
      <c r="AR112" s="710"/>
      <c r="AS112" s="710"/>
      <c r="AT112" s="710"/>
      <c r="AU112" s="710"/>
      <c r="AV112" s="710"/>
      <c r="AW112" s="710"/>
      <c r="AX112" s="710"/>
      <c r="AY112" s="710"/>
      <c r="AZ112" s="710"/>
      <c r="BA112" s="710"/>
      <c r="BB112" s="710"/>
    </row>
    <row r="113" spans="1:54" x14ac:dyDescent="0.25">
      <c r="A113" s="710"/>
      <c r="B113" s="710"/>
      <c r="C113" s="710"/>
      <c r="D113" s="710"/>
      <c r="E113" s="710"/>
      <c r="F113" s="710"/>
      <c r="G113" s="710"/>
      <c r="H113" s="710"/>
      <c r="I113" s="710"/>
      <c r="J113" s="710"/>
      <c r="K113" s="710"/>
      <c r="L113" s="710"/>
      <c r="M113" s="737"/>
      <c r="N113" s="738"/>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0"/>
      <c r="AY113" s="710"/>
      <c r="AZ113" s="710"/>
      <c r="BA113" s="710"/>
      <c r="BB113" s="710"/>
    </row>
    <row r="114" spans="1:54" x14ac:dyDescent="0.25">
      <c r="A114" s="710"/>
      <c r="B114" s="710"/>
      <c r="C114" s="710"/>
      <c r="D114" s="710"/>
      <c r="E114" s="710"/>
      <c r="F114" s="710"/>
      <c r="G114" s="710"/>
      <c r="H114" s="710"/>
      <c r="I114" s="710"/>
      <c r="J114" s="710"/>
      <c r="K114" s="710"/>
      <c r="L114" s="710"/>
      <c r="M114" s="737"/>
      <c r="N114" s="738"/>
      <c r="O114" s="710"/>
      <c r="P114" s="710"/>
      <c r="Q114" s="710"/>
      <c r="R114" s="710"/>
      <c r="S114" s="710"/>
      <c r="T114" s="710"/>
      <c r="U114" s="710"/>
      <c r="V114" s="710"/>
      <c r="W114" s="710"/>
      <c r="X114" s="710"/>
      <c r="Y114" s="710"/>
      <c r="Z114" s="710"/>
      <c r="AA114" s="710"/>
      <c r="AB114" s="710"/>
      <c r="AC114" s="710"/>
      <c r="AD114" s="710"/>
      <c r="AE114" s="710"/>
      <c r="AF114" s="710"/>
      <c r="AG114" s="710"/>
      <c r="AH114" s="710"/>
      <c r="AI114" s="710"/>
      <c r="AJ114" s="710"/>
      <c r="AK114" s="710"/>
      <c r="AL114" s="710"/>
      <c r="AM114" s="710"/>
      <c r="AN114" s="710"/>
      <c r="AO114" s="710"/>
      <c r="AP114" s="710"/>
      <c r="AQ114" s="710"/>
      <c r="AR114" s="710"/>
      <c r="AS114" s="710"/>
      <c r="AT114" s="710"/>
      <c r="AU114" s="710"/>
      <c r="AV114" s="710"/>
      <c r="AW114" s="710"/>
      <c r="AX114" s="710"/>
      <c r="AY114" s="710"/>
      <c r="AZ114" s="710"/>
      <c r="BA114" s="710"/>
      <c r="BB114" s="710"/>
    </row>
    <row r="115" spans="1:54" x14ac:dyDescent="0.25">
      <c r="A115" s="710"/>
      <c r="B115" s="710"/>
      <c r="C115" s="710"/>
      <c r="D115" s="710"/>
      <c r="E115" s="710"/>
      <c r="F115" s="710"/>
      <c r="G115" s="710"/>
      <c r="H115" s="710"/>
      <c r="I115" s="710"/>
      <c r="J115" s="710"/>
      <c r="K115" s="710"/>
      <c r="L115" s="710"/>
      <c r="M115" s="737"/>
      <c r="N115" s="738"/>
      <c r="O115" s="710"/>
      <c r="P115" s="710"/>
      <c r="Q115" s="710"/>
      <c r="R115" s="710"/>
      <c r="S115" s="710"/>
      <c r="T115" s="710"/>
      <c r="U115" s="710"/>
      <c r="V115" s="710"/>
      <c r="W115" s="710"/>
      <c r="X115" s="710"/>
      <c r="Y115" s="710"/>
      <c r="Z115" s="710"/>
      <c r="AA115" s="710"/>
      <c r="AB115" s="710"/>
      <c r="AC115" s="710"/>
      <c r="AD115" s="710"/>
      <c r="AE115" s="710"/>
      <c r="AF115" s="710"/>
      <c r="AG115" s="710"/>
      <c r="AH115" s="710"/>
      <c r="AI115" s="710"/>
      <c r="AJ115" s="710"/>
      <c r="AK115" s="710"/>
      <c r="AL115" s="710"/>
      <c r="AM115" s="710"/>
      <c r="AN115" s="710"/>
      <c r="AO115" s="710"/>
      <c r="AP115" s="710"/>
      <c r="AQ115" s="710"/>
      <c r="AR115" s="710"/>
      <c r="AS115" s="710"/>
      <c r="AT115" s="710"/>
      <c r="AU115" s="710"/>
      <c r="AV115" s="710"/>
      <c r="AW115" s="710"/>
      <c r="AX115" s="710"/>
      <c r="AY115" s="710"/>
      <c r="AZ115" s="710"/>
      <c r="BA115" s="710"/>
      <c r="BB115" s="710"/>
    </row>
    <row r="116" spans="1:54" x14ac:dyDescent="0.25">
      <c r="A116" s="710"/>
      <c r="B116" s="710"/>
      <c r="C116" s="710"/>
      <c r="D116" s="710"/>
      <c r="E116" s="710"/>
      <c r="F116" s="710"/>
      <c r="G116" s="710"/>
      <c r="H116" s="710"/>
      <c r="I116" s="710"/>
      <c r="J116" s="710"/>
      <c r="K116" s="710"/>
      <c r="L116" s="710"/>
      <c r="M116" s="737"/>
      <c r="N116" s="738"/>
      <c r="O116" s="710"/>
      <c r="P116" s="710"/>
      <c r="Q116" s="710"/>
      <c r="R116" s="710"/>
      <c r="S116" s="710"/>
      <c r="T116" s="710"/>
      <c r="U116" s="710"/>
      <c r="V116" s="710"/>
      <c r="W116" s="710"/>
      <c r="X116" s="710"/>
      <c r="Y116" s="710"/>
      <c r="Z116" s="710"/>
      <c r="AA116" s="710"/>
      <c r="AB116" s="710"/>
      <c r="AC116" s="710"/>
      <c r="AD116" s="710"/>
      <c r="AE116" s="710"/>
      <c r="AF116" s="710"/>
      <c r="AG116" s="710"/>
      <c r="AH116" s="710"/>
      <c r="AI116" s="710"/>
      <c r="AJ116" s="710"/>
      <c r="AK116" s="710"/>
      <c r="AL116" s="710"/>
      <c r="AM116" s="710"/>
      <c r="AN116" s="710"/>
      <c r="AO116" s="710"/>
      <c r="AP116" s="710"/>
      <c r="AQ116" s="710"/>
      <c r="AR116" s="710"/>
      <c r="AS116" s="710"/>
      <c r="AT116" s="710"/>
      <c r="AU116" s="710"/>
      <c r="AV116" s="710"/>
      <c r="AW116" s="710"/>
      <c r="AX116" s="710"/>
      <c r="AY116" s="710"/>
      <c r="AZ116" s="710"/>
      <c r="BA116" s="710"/>
      <c r="BB116" s="710"/>
    </row>
    <row r="117" spans="1:54" x14ac:dyDescent="0.25">
      <c r="A117" s="710"/>
      <c r="B117" s="710"/>
      <c r="C117" s="710"/>
      <c r="D117" s="710"/>
      <c r="E117" s="710"/>
      <c r="F117" s="710"/>
      <c r="G117" s="710"/>
      <c r="H117" s="710"/>
      <c r="I117" s="710"/>
      <c r="J117" s="710"/>
      <c r="K117" s="710"/>
      <c r="L117" s="710"/>
      <c r="M117" s="737"/>
      <c r="N117" s="738"/>
      <c r="O117" s="710"/>
      <c r="P117" s="710"/>
      <c r="Q117" s="710"/>
      <c r="R117" s="710"/>
      <c r="S117" s="710"/>
      <c r="T117" s="710"/>
      <c r="U117" s="710"/>
      <c r="V117" s="710"/>
      <c r="W117" s="710"/>
      <c r="X117" s="710"/>
      <c r="Y117" s="710"/>
      <c r="Z117" s="710"/>
      <c r="AA117" s="710"/>
      <c r="AB117" s="710"/>
      <c r="AC117" s="710"/>
      <c r="AD117" s="710"/>
      <c r="AE117" s="710"/>
      <c r="AF117" s="710"/>
      <c r="AG117" s="710"/>
      <c r="AH117" s="710"/>
      <c r="AI117" s="710"/>
      <c r="AJ117" s="710"/>
      <c r="AK117" s="710"/>
      <c r="AL117" s="710"/>
      <c r="AM117" s="710"/>
      <c r="AN117" s="710"/>
      <c r="AO117" s="710"/>
      <c r="AP117" s="710"/>
      <c r="AQ117" s="710"/>
      <c r="AR117" s="710"/>
      <c r="AS117" s="710"/>
      <c r="AT117" s="710"/>
      <c r="AU117" s="710"/>
      <c r="AV117" s="710"/>
      <c r="AW117" s="710"/>
      <c r="AX117" s="710"/>
      <c r="AY117" s="710"/>
      <c r="AZ117" s="710"/>
      <c r="BA117" s="710"/>
      <c r="BB117" s="710"/>
    </row>
    <row r="118" spans="1:54" x14ac:dyDescent="0.25">
      <c r="A118" s="710"/>
      <c r="B118" s="710"/>
      <c r="C118" s="710"/>
      <c r="D118" s="710"/>
      <c r="E118" s="710"/>
      <c r="F118" s="710"/>
      <c r="G118" s="710"/>
      <c r="H118" s="710"/>
      <c r="I118" s="710"/>
      <c r="J118" s="710"/>
      <c r="K118" s="710"/>
      <c r="L118" s="710"/>
      <c r="M118" s="737"/>
      <c r="N118" s="738"/>
      <c r="O118" s="710"/>
      <c r="P118" s="710"/>
      <c r="Q118" s="710"/>
      <c r="R118" s="710"/>
      <c r="S118" s="710"/>
      <c r="T118" s="710"/>
      <c r="U118" s="710"/>
      <c r="V118" s="710"/>
      <c r="W118" s="710"/>
      <c r="X118" s="710"/>
      <c r="Y118" s="710"/>
      <c r="Z118" s="710"/>
      <c r="AA118" s="710"/>
      <c r="AB118" s="710"/>
      <c r="AC118" s="710"/>
      <c r="AD118" s="710"/>
      <c r="AE118" s="710"/>
      <c r="AF118" s="710"/>
      <c r="AG118" s="710"/>
      <c r="AH118" s="710"/>
      <c r="AI118" s="710"/>
      <c r="AJ118" s="710"/>
      <c r="AK118" s="710"/>
      <c r="AL118" s="710"/>
      <c r="AM118" s="710"/>
      <c r="AN118" s="710"/>
      <c r="AO118" s="710"/>
      <c r="AP118" s="710"/>
      <c r="AQ118" s="710"/>
      <c r="AR118" s="710"/>
      <c r="AS118" s="710"/>
      <c r="AT118" s="710"/>
      <c r="AU118" s="710"/>
      <c r="AV118" s="710"/>
      <c r="AW118" s="710"/>
      <c r="AX118" s="710"/>
      <c r="AY118" s="710"/>
      <c r="AZ118" s="710"/>
      <c r="BA118" s="710"/>
      <c r="BB118" s="710"/>
    </row>
    <row r="119" spans="1:54" x14ac:dyDescent="0.25">
      <c r="A119" s="710"/>
      <c r="B119" s="710"/>
      <c r="C119" s="710"/>
      <c r="D119" s="710"/>
      <c r="E119" s="710"/>
      <c r="F119" s="710"/>
      <c r="G119" s="710"/>
      <c r="H119" s="710"/>
      <c r="I119" s="710"/>
      <c r="J119" s="710"/>
      <c r="K119" s="710"/>
      <c r="L119" s="710"/>
      <c r="M119" s="737"/>
      <c r="N119" s="738"/>
      <c r="O119" s="710"/>
      <c r="P119" s="710"/>
      <c r="Q119" s="710"/>
      <c r="R119" s="710"/>
      <c r="S119" s="710"/>
      <c r="T119" s="710"/>
      <c r="U119" s="710"/>
      <c r="V119" s="710"/>
      <c r="W119" s="710"/>
      <c r="X119" s="710"/>
      <c r="Y119" s="710"/>
      <c r="Z119" s="710"/>
      <c r="AA119" s="710"/>
      <c r="AB119" s="710"/>
      <c r="AC119" s="710"/>
      <c r="AD119" s="710"/>
      <c r="AE119" s="710"/>
      <c r="AF119" s="710"/>
      <c r="AG119" s="710"/>
      <c r="AH119" s="710"/>
      <c r="AI119" s="710"/>
      <c r="AJ119" s="710"/>
      <c r="AK119" s="710"/>
      <c r="AL119" s="710"/>
      <c r="AM119" s="710"/>
      <c r="AN119" s="710"/>
      <c r="AO119" s="710"/>
      <c r="AP119" s="710"/>
      <c r="AQ119" s="710"/>
      <c r="AR119" s="710"/>
      <c r="AS119" s="710"/>
      <c r="AT119" s="710"/>
      <c r="AU119" s="710"/>
      <c r="AV119" s="710"/>
      <c r="AW119" s="710"/>
      <c r="AX119" s="710"/>
      <c r="AY119" s="710"/>
      <c r="AZ119" s="710"/>
      <c r="BA119" s="710"/>
      <c r="BB119" s="710"/>
    </row>
    <row r="120" spans="1:54" x14ac:dyDescent="0.25">
      <c r="A120" s="710"/>
      <c r="B120" s="710"/>
      <c r="C120" s="710"/>
      <c r="D120" s="710"/>
      <c r="E120" s="710"/>
      <c r="F120" s="710"/>
      <c r="G120" s="710"/>
      <c r="H120" s="710"/>
      <c r="I120" s="710"/>
      <c r="J120" s="710"/>
      <c r="K120" s="710"/>
      <c r="L120" s="710"/>
      <c r="M120" s="737"/>
      <c r="N120" s="738"/>
      <c r="O120" s="710"/>
      <c r="P120" s="710"/>
      <c r="Q120" s="710"/>
      <c r="R120" s="710"/>
      <c r="S120" s="710"/>
      <c r="T120" s="710"/>
      <c r="U120" s="710"/>
      <c r="V120" s="710"/>
      <c r="W120" s="710"/>
      <c r="X120" s="710"/>
      <c r="Y120" s="710"/>
      <c r="Z120" s="710"/>
      <c r="AA120" s="710"/>
      <c r="AB120" s="710"/>
      <c r="AC120" s="710"/>
      <c r="AD120" s="710"/>
      <c r="AE120" s="710"/>
      <c r="AF120" s="710"/>
      <c r="AG120" s="710"/>
      <c r="AH120" s="710"/>
      <c r="AI120" s="710"/>
      <c r="AJ120" s="710"/>
      <c r="AK120" s="710"/>
      <c r="AL120" s="710"/>
      <c r="AM120" s="710"/>
      <c r="AN120" s="710"/>
      <c r="AO120" s="710"/>
      <c r="AP120" s="710"/>
      <c r="AQ120" s="710"/>
      <c r="AR120" s="710"/>
      <c r="AS120" s="710"/>
      <c r="AT120" s="710"/>
      <c r="AU120" s="710"/>
      <c r="AV120" s="710"/>
      <c r="AW120" s="710"/>
      <c r="AX120" s="710"/>
      <c r="AY120" s="710"/>
      <c r="AZ120" s="710"/>
      <c r="BA120" s="710"/>
      <c r="BB120" s="710"/>
    </row>
    <row r="121" spans="1:54" x14ac:dyDescent="0.25">
      <c r="A121" s="710"/>
      <c r="B121" s="710"/>
      <c r="C121" s="710"/>
      <c r="D121" s="710"/>
      <c r="E121" s="710"/>
      <c r="F121" s="710"/>
      <c r="G121" s="710"/>
      <c r="H121" s="710"/>
      <c r="I121" s="710"/>
      <c r="J121" s="710"/>
      <c r="K121" s="710"/>
      <c r="L121" s="710"/>
      <c r="M121" s="737"/>
      <c r="N121" s="738"/>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0"/>
      <c r="AY121" s="710"/>
      <c r="AZ121" s="710"/>
      <c r="BA121" s="710"/>
      <c r="BB121" s="710"/>
    </row>
    <row r="122" spans="1:54" x14ac:dyDescent="0.25">
      <c r="A122" s="710"/>
      <c r="B122" s="710"/>
      <c r="C122" s="710"/>
      <c r="D122" s="710"/>
      <c r="E122" s="710"/>
      <c r="F122" s="710"/>
      <c r="G122" s="710"/>
      <c r="H122" s="710"/>
      <c r="I122" s="710"/>
      <c r="J122" s="710"/>
      <c r="K122" s="710"/>
      <c r="L122" s="710"/>
      <c r="M122" s="737"/>
      <c r="N122" s="738"/>
      <c r="O122" s="710"/>
      <c r="P122" s="710"/>
      <c r="Q122" s="710"/>
      <c r="R122" s="710"/>
      <c r="S122" s="710"/>
      <c r="T122" s="710"/>
      <c r="U122" s="710"/>
      <c r="V122" s="710"/>
      <c r="W122" s="710"/>
      <c r="X122" s="710"/>
      <c r="Y122" s="710"/>
      <c r="Z122" s="710"/>
      <c r="AA122" s="710"/>
      <c r="AB122" s="710"/>
      <c r="AC122" s="710"/>
      <c r="AD122" s="710"/>
      <c r="AE122" s="710"/>
      <c r="AF122" s="710"/>
      <c r="AG122" s="710"/>
      <c r="AH122" s="710"/>
      <c r="AI122" s="710"/>
      <c r="AJ122" s="710"/>
      <c r="AK122" s="710"/>
      <c r="AL122" s="710"/>
      <c r="AM122" s="710"/>
      <c r="AN122" s="710"/>
      <c r="AO122" s="710"/>
      <c r="AP122" s="710"/>
      <c r="AQ122" s="710"/>
      <c r="AR122" s="710"/>
      <c r="AS122" s="710"/>
      <c r="AT122" s="710"/>
      <c r="AU122" s="710"/>
      <c r="AV122" s="710"/>
      <c r="AW122" s="710"/>
      <c r="AX122" s="710"/>
      <c r="AY122" s="710"/>
      <c r="AZ122" s="710"/>
      <c r="BA122" s="710"/>
      <c r="BB122" s="710"/>
    </row>
    <row r="123" spans="1:54" x14ac:dyDescent="0.25">
      <c r="A123" s="710"/>
      <c r="B123" s="710"/>
      <c r="C123" s="710"/>
      <c r="D123" s="710"/>
      <c r="E123" s="710"/>
      <c r="F123" s="710"/>
      <c r="G123" s="710"/>
      <c r="H123" s="710"/>
      <c r="I123" s="710"/>
      <c r="J123" s="710"/>
      <c r="K123" s="710"/>
      <c r="L123" s="710"/>
      <c r="M123" s="737"/>
      <c r="N123" s="738"/>
      <c r="O123" s="710"/>
      <c r="P123" s="710"/>
      <c r="Q123" s="710"/>
      <c r="R123" s="710"/>
      <c r="S123" s="710"/>
      <c r="T123" s="710"/>
      <c r="U123" s="710"/>
      <c r="V123" s="710"/>
      <c r="W123" s="710"/>
      <c r="X123" s="710"/>
      <c r="Y123" s="710"/>
      <c r="Z123" s="710"/>
      <c r="AA123" s="710"/>
      <c r="AB123" s="710"/>
      <c r="AC123" s="710"/>
      <c r="AD123" s="710"/>
      <c r="AE123" s="710"/>
      <c r="AF123" s="710"/>
      <c r="AG123" s="710"/>
      <c r="AH123" s="710"/>
      <c r="AI123" s="710"/>
      <c r="AJ123" s="710"/>
      <c r="AK123" s="710"/>
      <c r="AL123" s="710"/>
      <c r="AM123" s="710"/>
      <c r="AN123" s="710"/>
      <c r="AO123" s="710"/>
      <c r="AP123" s="710"/>
      <c r="AQ123" s="710"/>
      <c r="AR123" s="710"/>
      <c r="AS123" s="710"/>
      <c r="AT123" s="710"/>
      <c r="AU123" s="710"/>
      <c r="AV123" s="710"/>
      <c r="AW123" s="710"/>
      <c r="AX123" s="710"/>
      <c r="AY123" s="710"/>
      <c r="AZ123" s="710"/>
      <c r="BA123" s="710"/>
      <c r="BB123" s="710"/>
    </row>
    <row r="124" spans="1:54" x14ac:dyDescent="0.25">
      <c r="A124" s="710"/>
      <c r="B124" s="710"/>
      <c r="C124" s="710"/>
      <c r="D124" s="710"/>
      <c r="E124" s="710"/>
      <c r="F124" s="710"/>
      <c r="G124" s="710"/>
      <c r="H124" s="710"/>
      <c r="I124" s="710"/>
      <c r="J124" s="710"/>
      <c r="K124" s="710"/>
      <c r="L124" s="710"/>
      <c r="M124" s="737"/>
      <c r="N124" s="738"/>
      <c r="O124" s="710"/>
      <c r="P124" s="710"/>
      <c r="Q124" s="710"/>
      <c r="R124" s="710"/>
      <c r="S124" s="710"/>
      <c r="T124" s="710"/>
      <c r="U124" s="710"/>
      <c r="V124" s="710"/>
      <c r="W124" s="710"/>
      <c r="X124" s="710"/>
      <c r="Y124" s="710"/>
      <c r="Z124" s="710"/>
      <c r="AA124" s="710"/>
      <c r="AB124" s="710"/>
      <c r="AC124" s="710"/>
      <c r="AD124" s="710"/>
      <c r="AE124" s="710"/>
      <c r="AF124" s="710"/>
      <c r="AG124" s="710"/>
      <c r="AH124" s="710"/>
      <c r="AI124" s="710"/>
      <c r="AJ124" s="710"/>
      <c r="AK124" s="710"/>
      <c r="AL124" s="710"/>
      <c r="AM124" s="710"/>
      <c r="AN124" s="710"/>
      <c r="AO124" s="710"/>
      <c r="AP124" s="710"/>
      <c r="AQ124" s="710"/>
      <c r="AR124" s="710"/>
      <c r="AS124" s="710"/>
      <c r="AT124" s="710"/>
      <c r="AU124" s="710"/>
      <c r="AV124" s="710"/>
      <c r="AW124" s="710"/>
      <c r="AX124" s="710"/>
      <c r="AY124" s="710"/>
      <c r="AZ124" s="710"/>
      <c r="BA124" s="710"/>
      <c r="BB124" s="710"/>
    </row>
    <row r="125" spans="1:54" x14ac:dyDescent="0.25">
      <c r="A125" s="710"/>
      <c r="B125" s="710"/>
      <c r="C125" s="710"/>
      <c r="D125" s="710"/>
      <c r="E125" s="710"/>
      <c r="F125" s="710"/>
      <c r="G125" s="710"/>
      <c r="H125" s="710"/>
      <c r="I125" s="710"/>
      <c r="J125" s="710"/>
      <c r="K125" s="710"/>
      <c r="L125" s="710"/>
      <c r="M125" s="737"/>
      <c r="N125" s="738"/>
      <c r="O125" s="710"/>
      <c r="P125" s="710"/>
      <c r="Q125" s="710"/>
      <c r="R125" s="710"/>
      <c r="S125" s="710"/>
      <c r="T125" s="710"/>
      <c r="U125" s="710"/>
      <c r="V125" s="710"/>
      <c r="W125" s="710"/>
      <c r="X125" s="710"/>
      <c r="Y125" s="710"/>
      <c r="Z125" s="710"/>
      <c r="AA125" s="710"/>
      <c r="AB125" s="710"/>
      <c r="AC125" s="710"/>
      <c r="AD125" s="710"/>
      <c r="AE125" s="710"/>
      <c r="AF125" s="710"/>
      <c r="AG125" s="710"/>
      <c r="AH125" s="710"/>
      <c r="AI125" s="710"/>
      <c r="AJ125" s="710"/>
      <c r="AK125" s="710"/>
      <c r="AL125" s="710"/>
      <c r="AM125" s="710"/>
      <c r="AN125" s="710"/>
      <c r="AO125" s="710"/>
      <c r="AP125" s="710"/>
      <c r="AQ125" s="710"/>
      <c r="AR125" s="710"/>
      <c r="AS125" s="710"/>
      <c r="AT125" s="710"/>
      <c r="AU125" s="710"/>
      <c r="AV125" s="710"/>
      <c r="AW125" s="710"/>
      <c r="AX125" s="710"/>
      <c r="AY125" s="710"/>
      <c r="AZ125" s="710"/>
      <c r="BA125" s="710"/>
      <c r="BB125" s="710"/>
    </row>
    <row r="126" spans="1:54" x14ac:dyDescent="0.25">
      <c r="A126" s="710"/>
      <c r="B126" s="710"/>
      <c r="C126" s="710"/>
      <c r="D126" s="710"/>
      <c r="E126" s="710"/>
      <c r="F126" s="710"/>
      <c r="G126" s="710"/>
      <c r="H126" s="710"/>
      <c r="I126" s="710"/>
      <c r="J126" s="710"/>
      <c r="K126" s="710"/>
      <c r="L126" s="710"/>
      <c r="M126" s="737"/>
      <c r="N126" s="738"/>
      <c r="O126" s="710"/>
      <c r="P126" s="710"/>
      <c r="Q126" s="710"/>
      <c r="R126" s="710"/>
      <c r="S126" s="710"/>
      <c r="T126" s="710"/>
      <c r="U126" s="710"/>
      <c r="V126" s="710"/>
      <c r="W126" s="710"/>
      <c r="X126" s="710"/>
      <c r="Y126" s="710"/>
      <c r="Z126" s="710"/>
      <c r="AA126" s="710"/>
      <c r="AB126" s="710"/>
      <c r="AC126" s="710"/>
      <c r="AD126" s="710"/>
      <c r="AE126" s="710"/>
      <c r="AF126" s="710"/>
      <c r="AG126" s="710"/>
      <c r="AH126" s="710"/>
      <c r="AI126" s="710"/>
      <c r="AJ126" s="710"/>
      <c r="AK126" s="710"/>
      <c r="AL126" s="710"/>
      <c r="AM126" s="710"/>
      <c r="AN126" s="710"/>
      <c r="AO126" s="710"/>
      <c r="AP126" s="710"/>
      <c r="AQ126" s="710"/>
      <c r="AR126" s="710"/>
      <c r="AS126" s="710"/>
      <c r="AT126" s="710"/>
      <c r="AU126" s="710"/>
      <c r="AV126" s="710"/>
      <c r="AW126" s="710"/>
      <c r="AX126" s="710"/>
      <c r="AY126" s="710"/>
      <c r="AZ126" s="710"/>
      <c r="BA126" s="710"/>
      <c r="BB126" s="710"/>
    </row>
    <row r="127" spans="1:54" x14ac:dyDescent="0.25">
      <c r="A127" s="710"/>
      <c r="B127" s="710"/>
      <c r="C127" s="710"/>
      <c r="D127" s="710"/>
      <c r="E127" s="710"/>
      <c r="F127" s="710"/>
      <c r="G127" s="710"/>
      <c r="H127" s="710"/>
      <c r="I127" s="710"/>
      <c r="J127" s="710"/>
      <c r="K127" s="710"/>
      <c r="L127" s="710"/>
      <c r="M127" s="737"/>
      <c r="N127" s="738"/>
      <c r="O127" s="710"/>
      <c r="P127" s="710"/>
      <c r="Q127" s="710"/>
      <c r="R127" s="710"/>
      <c r="S127" s="710"/>
      <c r="T127" s="710"/>
      <c r="U127" s="710"/>
      <c r="V127" s="710"/>
      <c r="W127" s="710"/>
      <c r="X127" s="710"/>
      <c r="Y127" s="710"/>
      <c r="Z127" s="710"/>
      <c r="AA127" s="710"/>
      <c r="AB127" s="710"/>
      <c r="AC127" s="710"/>
      <c r="AD127" s="710"/>
      <c r="AE127" s="710"/>
      <c r="AF127" s="710"/>
      <c r="AG127" s="710"/>
      <c r="AH127" s="710"/>
      <c r="AI127" s="710"/>
      <c r="AJ127" s="710"/>
      <c r="AK127" s="710"/>
      <c r="AL127" s="710"/>
      <c r="AM127" s="710"/>
      <c r="AN127" s="710"/>
      <c r="AO127" s="710"/>
      <c r="AP127" s="710"/>
      <c r="AQ127" s="710"/>
      <c r="AR127" s="710"/>
      <c r="AS127" s="710"/>
      <c r="AT127" s="710"/>
      <c r="AU127" s="710"/>
      <c r="AV127" s="710"/>
      <c r="AW127" s="710"/>
      <c r="AX127" s="710"/>
      <c r="AY127" s="710"/>
      <c r="AZ127" s="710"/>
      <c r="BA127" s="710"/>
      <c r="BB127" s="710"/>
    </row>
    <row r="128" spans="1:54" x14ac:dyDescent="0.25">
      <c r="A128" s="710"/>
      <c r="B128" s="710"/>
      <c r="C128" s="710"/>
      <c r="D128" s="710"/>
      <c r="E128" s="710"/>
      <c r="F128" s="710"/>
      <c r="G128" s="710"/>
      <c r="H128" s="710"/>
      <c r="I128" s="710"/>
      <c r="J128" s="710"/>
      <c r="K128" s="710"/>
      <c r="L128" s="710"/>
      <c r="M128" s="737"/>
      <c r="N128" s="738"/>
      <c r="O128" s="710"/>
      <c r="P128" s="710"/>
      <c r="Q128" s="710"/>
      <c r="R128" s="710"/>
      <c r="S128" s="710"/>
      <c r="T128" s="710"/>
      <c r="U128" s="710"/>
      <c r="V128" s="710"/>
      <c r="W128" s="710"/>
      <c r="X128" s="710"/>
      <c r="Y128" s="710"/>
      <c r="Z128" s="710"/>
      <c r="AA128" s="710"/>
      <c r="AB128" s="710"/>
      <c r="AC128" s="710"/>
      <c r="AD128" s="710"/>
      <c r="AE128" s="710"/>
      <c r="AF128" s="710"/>
      <c r="AG128" s="710"/>
      <c r="AH128" s="710"/>
      <c r="AI128" s="710"/>
      <c r="AJ128" s="710"/>
      <c r="AK128" s="710"/>
      <c r="AL128" s="710"/>
      <c r="AM128" s="710"/>
      <c r="AN128" s="710"/>
      <c r="AO128" s="710"/>
      <c r="AP128" s="710"/>
      <c r="AQ128" s="710"/>
      <c r="AR128" s="710"/>
      <c r="AS128" s="710"/>
      <c r="AT128" s="710"/>
      <c r="AU128" s="710"/>
      <c r="AV128" s="710"/>
      <c r="AW128" s="710"/>
      <c r="AX128" s="710"/>
      <c r="AY128" s="710"/>
      <c r="AZ128" s="710"/>
      <c r="BA128" s="710"/>
      <c r="BB128" s="710"/>
    </row>
    <row r="129" spans="1:54" x14ac:dyDescent="0.25">
      <c r="A129" s="710"/>
      <c r="B129" s="710"/>
      <c r="C129" s="710"/>
      <c r="D129" s="710"/>
      <c r="E129" s="710"/>
      <c r="F129" s="710"/>
      <c r="G129" s="710"/>
      <c r="H129" s="710"/>
      <c r="I129" s="710"/>
      <c r="J129" s="710"/>
      <c r="K129" s="710"/>
      <c r="L129" s="710"/>
      <c r="M129" s="737"/>
      <c r="N129" s="738"/>
      <c r="O129" s="710"/>
      <c r="P129" s="710"/>
      <c r="Q129" s="710"/>
      <c r="R129" s="710"/>
      <c r="S129" s="710"/>
      <c r="T129" s="710"/>
      <c r="U129" s="710"/>
      <c r="V129" s="710"/>
      <c r="W129" s="710"/>
      <c r="X129" s="710"/>
      <c r="Y129" s="710"/>
      <c r="Z129" s="710"/>
      <c r="AA129" s="710"/>
      <c r="AB129" s="710"/>
      <c r="AC129" s="710"/>
      <c r="AD129" s="710"/>
      <c r="AE129" s="710"/>
      <c r="AF129" s="710"/>
      <c r="AG129" s="710"/>
      <c r="AH129" s="710"/>
      <c r="AI129" s="710"/>
      <c r="AJ129" s="710"/>
      <c r="AK129" s="710"/>
      <c r="AL129" s="710"/>
      <c r="AM129" s="710"/>
      <c r="AN129" s="710"/>
      <c r="AO129" s="710"/>
      <c r="AP129" s="710"/>
      <c r="AQ129" s="710"/>
      <c r="AR129" s="710"/>
      <c r="AS129" s="710"/>
      <c r="AT129" s="710"/>
      <c r="AU129" s="710"/>
      <c r="AV129" s="710"/>
      <c r="AW129" s="710"/>
      <c r="AX129" s="710"/>
      <c r="AY129" s="710"/>
      <c r="AZ129" s="710"/>
      <c r="BA129" s="710"/>
      <c r="BB129" s="710"/>
    </row>
    <row r="130" spans="1:54" x14ac:dyDescent="0.25">
      <c r="A130" s="710"/>
      <c r="B130" s="710"/>
      <c r="C130" s="710"/>
      <c r="D130" s="710"/>
      <c r="E130" s="710"/>
      <c r="F130" s="710"/>
      <c r="G130" s="710"/>
      <c r="H130" s="710"/>
      <c r="I130" s="710"/>
      <c r="J130" s="710"/>
      <c r="K130" s="710"/>
      <c r="L130" s="710"/>
      <c r="M130" s="737"/>
      <c r="N130" s="738"/>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0"/>
      <c r="AY130" s="710"/>
      <c r="AZ130" s="710"/>
      <c r="BA130" s="710"/>
      <c r="BB130" s="710"/>
    </row>
    <row r="131" spans="1:54" x14ac:dyDescent="0.25">
      <c r="A131" s="710"/>
      <c r="B131" s="710"/>
      <c r="C131" s="710"/>
      <c r="D131" s="710"/>
      <c r="E131" s="710"/>
      <c r="F131" s="710"/>
      <c r="G131" s="710"/>
      <c r="H131" s="710"/>
      <c r="I131" s="710"/>
      <c r="J131" s="710"/>
      <c r="K131" s="710"/>
      <c r="L131" s="710"/>
      <c r="M131" s="737"/>
      <c r="N131" s="738"/>
      <c r="O131" s="710"/>
      <c r="P131" s="710"/>
      <c r="Q131" s="710"/>
      <c r="R131" s="710"/>
      <c r="S131" s="710"/>
      <c r="T131" s="710"/>
      <c r="U131" s="710"/>
      <c r="V131" s="710"/>
      <c r="W131" s="710"/>
      <c r="X131" s="710"/>
      <c r="Y131" s="710"/>
      <c r="Z131" s="710"/>
      <c r="AA131" s="710"/>
      <c r="AB131" s="710"/>
      <c r="AC131" s="710"/>
      <c r="AD131" s="710"/>
      <c r="AE131" s="710"/>
      <c r="AF131" s="710"/>
      <c r="AG131" s="710"/>
      <c r="AH131" s="710"/>
      <c r="AI131" s="710"/>
      <c r="AJ131" s="710"/>
      <c r="AK131" s="710"/>
      <c r="AL131" s="710"/>
      <c r="AM131" s="710"/>
      <c r="AN131" s="710"/>
      <c r="AO131" s="710"/>
      <c r="AP131" s="710"/>
      <c r="AQ131" s="710"/>
      <c r="AR131" s="710"/>
      <c r="AS131" s="710"/>
      <c r="AT131" s="710"/>
      <c r="AU131" s="710"/>
      <c r="AV131" s="710"/>
      <c r="AW131" s="710"/>
      <c r="AX131" s="710"/>
      <c r="AY131" s="710"/>
      <c r="AZ131" s="710"/>
      <c r="BA131" s="710"/>
      <c r="BB131" s="710"/>
    </row>
    <row r="132" spans="1:54" x14ac:dyDescent="0.25">
      <c r="A132" s="710"/>
      <c r="B132" s="710"/>
      <c r="C132" s="710"/>
      <c r="D132" s="710"/>
      <c r="E132" s="710"/>
      <c r="F132" s="710"/>
      <c r="G132" s="710"/>
      <c r="H132" s="710"/>
      <c r="I132" s="710"/>
      <c r="J132" s="710"/>
      <c r="K132" s="710"/>
      <c r="L132" s="710"/>
      <c r="M132" s="737"/>
      <c r="N132" s="738"/>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0"/>
      <c r="AY132" s="710"/>
      <c r="AZ132" s="710"/>
      <c r="BA132" s="710"/>
      <c r="BB132" s="710"/>
    </row>
    <row r="133" spans="1:54" x14ac:dyDescent="0.25">
      <c r="A133" s="710"/>
      <c r="B133" s="710"/>
      <c r="C133" s="710"/>
      <c r="D133" s="710"/>
      <c r="E133" s="710"/>
      <c r="F133" s="710"/>
      <c r="G133" s="710"/>
      <c r="H133" s="710"/>
      <c r="I133" s="710"/>
      <c r="J133" s="710"/>
      <c r="K133" s="710"/>
      <c r="L133" s="710"/>
      <c r="M133" s="737"/>
      <c r="N133" s="738"/>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0"/>
      <c r="AY133" s="710"/>
      <c r="AZ133" s="710"/>
      <c r="BA133" s="710"/>
      <c r="BB133" s="710"/>
    </row>
    <row r="134" spans="1:54" x14ac:dyDescent="0.25">
      <c r="A134" s="710"/>
      <c r="B134" s="710"/>
      <c r="C134" s="710"/>
      <c r="D134" s="710"/>
      <c r="E134" s="710"/>
      <c r="F134" s="710"/>
      <c r="G134" s="710"/>
      <c r="H134" s="710"/>
      <c r="I134" s="710"/>
      <c r="J134" s="710"/>
      <c r="K134" s="710"/>
      <c r="L134" s="710"/>
      <c r="M134" s="737"/>
      <c r="N134" s="738"/>
      <c r="O134" s="710"/>
      <c r="P134" s="710"/>
      <c r="Q134" s="710"/>
      <c r="R134" s="710"/>
      <c r="S134" s="710"/>
      <c r="T134" s="710"/>
      <c r="U134" s="710"/>
      <c r="V134" s="710"/>
      <c r="W134" s="710"/>
      <c r="X134" s="710"/>
      <c r="Y134" s="710"/>
      <c r="Z134" s="710"/>
      <c r="AA134" s="710"/>
      <c r="AB134" s="710"/>
      <c r="AC134" s="710"/>
      <c r="AD134" s="710"/>
      <c r="AE134" s="710"/>
      <c r="AF134" s="710"/>
      <c r="AG134" s="710"/>
      <c r="AH134" s="710"/>
      <c r="AI134" s="710"/>
      <c r="AJ134" s="710"/>
      <c r="AK134" s="710"/>
      <c r="AL134" s="710"/>
      <c r="AM134" s="710"/>
      <c r="AN134" s="710"/>
      <c r="AO134" s="710"/>
      <c r="AP134" s="710"/>
      <c r="AQ134" s="710"/>
      <c r="AR134" s="710"/>
      <c r="AS134" s="710"/>
      <c r="AT134" s="710"/>
      <c r="AU134" s="710"/>
      <c r="AV134" s="710"/>
      <c r="AW134" s="710"/>
      <c r="AX134" s="710"/>
      <c r="AY134" s="710"/>
      <c r="AZ134" s="710"/>
      <c r="BA134" s="710"/>
      <c r="BB134" s="710"/>
    </row>
    <row r="135" spans="1:54" x14ac:dyDescent="0.25">
      <c r="A135" s="710"/>
      <c r="B135" s="710"/>
      <c r="C135" s="710"/>
      <c r="D135" s="710"/>
      <c r="E135" s="710"/>
      <c r="F135" s="710"/>
      <c r="G135" s="710"/>
      <c r="H135" s="710"/>
      <c r="I135" s="710"/>
      <c r="J135" s="710"/>
      <c r="K135" s="710"/>
      <c r="L135" s="710"/>
      <c r="M135" s="737"/>
      <c r="N135" s="738"/>
      <c r="O135" s="710"/>
      <c r="P135" s="710"/>
      <c r="Q135" s="710"/>
      <c r="R135" s="710"/>
      <c r="S135" s="710"/>
      <c r="T135" s="710"/>
      <c r="U135" s="710"/>
      <c r="V135" s="710"/>
      <c r="W135" s="710"/>
      <c r="X135" s="710"/>
      <c r="Y135" s="710"/>
      <c r="Z135" s="710"/>
      <c r="AA135" s="710"/>
      <c r="AB135" s="710"/>
      <c r="AC135" s="710"/>
      <c r="AD135" s="710"/>
      <c r="AE135" s="710"/>
      <c r="AF135" s="710"/>
      <c r="AG135" s="710"/>
      <c r="AH135" s="710"/>
      <c r="AI135" s="710"/>
      <c r="AJ135" s="710"/>
      <c r="AK135" s="710"/>
      <c r="AL135" s="710"/>
      <c r="AM135" s="710"/>
      <c r="AN135" s="710"/>
      <c r="AO135" s="710"/>
      <c r="AP135" s="710"/>
      <c r="AQ135" s="710"/>
      <c r="AR135" s="710"/>
      <c r="AS135" s="710"/>
      <c r="AT135" s="710"/>
      <c r="AU135" s="710"/>
      <c r="AV135" s="710"/>
      <c r="AW135" s="710"/>
      <c r="AX135" s="710"/>
      <c r="AY135" s="710"/>
      <c r="AZ135" s="710"/>
      <c r="BA135" s="710"/>
      <c r="BB135" s="710"/>
    </row>
    <row r="136" spans="1:54" x14ac:dyDescent="0.25">
      <c r="A136" s="710"/>
      <c r="B136" s="710"/>
      <c r="C136" s="710"/>
      <c r="D136" s="710"/>
      <c r="E136" s="710"/>
      <c r="F136" s="710"/>
      <c r="G136" s="710"/>
      <c r="H136" s="710"/>
      <c r="I136" s="710"/>
      <c r="J136" s="710"/>
      <c r="K136" s="710"/>
      <c r="L136" s="710"/>
      <c r="M136" s="737"/>
      <c r="N136" s="738"/>
      <c r="O136" s="710"/>
      <c r="P136" s="710"/>
      <c r="Q136" s="710"/>
      <c r="R136" s="710"/>
      <c r="S136" s="710"/>
      <c r="T136" s="710"/>
      <c r="U136" s="710"/>
      <c r="V136" s="710"/>
      <c r="W136" s="710"/>
      <c r="X136" s="710"/>
      <c r="Y136" s="710"/>
      <c r="Z136" s="710"/>
      <c r="AA136" s="710"/>
      <c r="AB136" s="710"/>
      <c r="AC136" s="710"/>
      <c r="AD136" s="710"/>
      <c r="AE136" s="710"/>
      <c r="AF136" s="710"/>
      <c r="AG136" s="710"/>
      <c r="AH136" s="710"/>
      <c r="AI136" s="710"/>
      <c r="AJ136" s="710"/>
      <c r="AK136" s="710"/>
      <c r="AL136" s="710"/>
      <c r="AM136" s="710"/>
      <c r="AN136" s="710"/>
      <c r="AO136" s="710"/>
      <c r="AP136" s="710"/>
      <c r="AQ136" s="710"/>
      <c r="AR136" s="710"/>
      <c r="AS136" s="710"/>
      <c r="AT136" s="710"/>
      <c r="AU136" s="710"/>
      <c r="AV136" s="710"/>
      <c r="AW136" s="710"/>
      <c r="AX136" s="710"/>
      <c r="AY136" s="710"/>
      <c r="AZ136" s="710"/>
      <c r="BA136" s="710"/>
      <c r="BB136" s="710"/>
    </row>
    <row r="137" spans="1:54" x14ac:dyDescent="0.25">
      <c r="A137" s="710"/>
      <c r="B137" s="710"/>
      <c r="C137" s="710"/>
      <c r="D137" s="710"/>
      <c r="E137" s="710"/>
      <c r="F137" s="710"/>
      <c r="G137" s="710"/>
      <c r="H137" s="710"/>
      <c r="I137" s="710"/>
      <c r="J137" s="710"/>
      <c r="K137" s="710"/>
      <c r="L137" s="710"/>
      <c r="M137" s="737"/>
      <c r="N137" s="738"/>
      <c r="O137" s="710"/>
      <c r="P137" s="710"/>
      <c r="Q137" s="710"/>
      <c r="R137" s="710"/>
      <c r="S137" s="710"/>
      <c r="T137" s="710"/>
      <c r="U137" s="710"/>
      <c r="V137" s="710"/>
      <c r="W137" s="710"/>
      <c r="X137" s="710"/>
      <c r="Y137" s="710"/>
      <c r="Z137" s="710"/>
      <c r="AA137" s="710"/>
      <c r="AB137" s="710"/>
      <c r="AC137" s="710"/>
      <c r="AD137" s="710"/>
      <c r="AE137" s="710"/>
      <c r="AF137" s="710"/>
      <c r="AG137" s="710"/>
      <c r="AH137" s="710"/>
      <c r="AI137" s="710"/>
      <c r="AJ137" s="710"/>
      <c r="AK137" s="710"/>
      <c r="AL137" s="710"/>
      <c r="AM137" s="710"/>
      <c r="AN137" s="710"/>
      <c r="AO137" s="710"/>
      <c r="AP137" s="710"/>
      <c r="AQ137" s="710"/>
      <c r="AR137" s="710"/>
      <c r="AS137" s="710"/>
      <c r="AT137" s="710"/>
      <c r="AU137" s="710"/>
      <c r="AV137" s="710"/>
      <c r="AW137" s="710"/>
      <c r="AX137" s="710"/>
      <c r="AY137" s="710"/>
      <c r="AZ137" s="710"/>
      <c r="BA137" s="710"/>
      <c r="BB137" s="710"/>
    </row>
    <row r="138" spans="1:54" x14ac:dyDescent="0.25">
      <c r="A138" s="710"/>
      <c r="B138" s="710"/>
      <c r="C138" s="710"/>
      <c r="D138" s="710"/>
      <c r="E138" s="710"/>
      <c r="F138" s="710"/>
      <c r="G138" s="710"/>
      <c r="H138" s="710"/>
      <c r="I138" s="710"/>
      <c r="J138" s="710"/>
      <c r="K138" s="710"/>
      <c r="L138" s="710"/>
      <c r="M138" s="737"/>
      <c r="N138" s="738"/>
      <c r="O138" s="710"/>
      <c r="P138" s="710"/>
      <c r="Q138" s="710"/>
      <c r="R138" s="710"/>
      <c r="S138" s="710"/>
      <c r="T138" s="710"/>
      <c r="U138" s="710"/>
      <c r="V138" s="710"/>
      <c r="W138" s="710"/>
      <c r="X138" s="710"/>
      <c r="Y138" s="710"/>
      <c r="Z138" s="710"/>
      <c r="AA138" s="710"/>
      <c r="AB138" s="710"/>
      <c r="AC138" s="710"/>
      <c r="AD138" s="710"/>
      <c r="AE138" s="710"/>
      <c r="AF138" s="710"/>
      <c r="AG138" s="710"/>
      <c r="AH138" s="710"/>
      <c r="AI138" s="710"/>
      <c r="AJ138" s="710"/>
      <c r="AK138" s="710"/>
      <c r="AL138" s="710"/>
      <c r="AM138" s="710"/>
      <c r="AN138" s="710"/>
      <c r="AO138" s="710"/>
      <c r="AP138" s="710"/>
      <c r="AQ138" s="710"/>
      <c r="AR138" s="710"/>
      <c r="AS138" s="710"/>
      <c r="AT138" s="710"/>
      <c r="AU138" s="710"/>
      <c r="AV138" s="710"/>
      <c r="AW138" s="710"/>
      <c r="AX138" s="710"/>
      <c r="AY138" s="710"/>
      <c r="AZ138" s="710"/>
      <c r="BA138" s="710"/>
      <c r="BB138" s="710"/>
    </row>
    <row r="139" spans="1:54" x14ac:dyDescent="0.25">
      <c r="A139" s="710"/>
      <c r="B139" s="710"/>
      <c r="C139" s="710"/>
      <c r="D139" s="710"/>
      <c r="E139" s="710"/>
      <c r="F139" s="710"/>
      <c r="G139" s="710"/>
      <c r="H139" s="710"/>
      <c r="I139" s="710"/>
      <c r="J139" s="710"/>
      <c r="K139" s="710"/>
      <c r="L139" s="710"/>
      <c r="M139" s="737"/>
      <c r="N139" s="738"/>
      <c r="O139" s="710"/>
      <c r="P139" s="710"/>
      <c r="Q139" s="710"/>
      <c r="R139" s="710"/>
      <c r="S139" s="710"/>
      <c r="T139" s="710"/>
      <c r="U139" s="710"/>
      <c r="V139" s="710"/>
      <c r="W139" s="710"/>
      <c r="X139" s="710"/>
      <c r="Y139" s="710"/>
      <c r="Z139" s="710"/>
      <c r="AA139" s="710"/>
      <c r="AB139" s="710"/>
      <c r="AC139" s="710"/>
      <c r="AD139" s="710"/>
      <c r="AE139" s="710"/>
      <c r="AF139" s="710"/>
      <c r="AG139" s="710"/>
      <c r="AH139" s="710"/>
      <c r="AI139" s="710"/>
      <c r="AJ139" s="710"/>
      <c r="AK139" s="710"/>
      <c r="AL139" s="710"/>
      <c r="AM139" s="710"/>
      <c r="AN139" s="710"/>
      <c r="AO139" s="710"/>
      <c r="AP139" s="710"/>
      <c r="AQ139" s="710"/>
      <c r="AR139" s="710"/>
      <c r="AS139" s="710"/>
      <c r="AT139" s="710"/>
      <c r="AU139" s="710"/>
      <c r="AV139" s="710"/>
      <c r="AW139" s="710"/>
      <c r="AX139" s="710"/>
      <c r="AY139" s="710"/>
      <c r="AZ139" s="710"/>
      <c r="BA139" s="710"/>
      <c r="BB139" s="710"/>
    </row>
    <row r="140" spans="1:54" x14ac:dyDescent="0.25">
      <c r="A140" s="710"/>
      <c r="B140" s="710"/>
      <c r="C140" s="710"/>
      <c r="D140" s="710"/>
      <c r="E140" s="710"/>
      <c r="F140" s="710"/>
      <c r="G140" s="710"/>
      <c r="H140" s="710"/>
      <c r="I140" s="710"/>
      <c r="J140" s="710"/>
      <c r="K140" s="710"/>
      <c r="L140" s="710"/>
      <c r="M140" s="737"/>
      <c r="N140" s="738"/>
      <c r="O140" s="710"/>
      <c r="P140" s="710"/>
      <c r="Q140" s="710"/>
      <c r="R140" s="710"/>
      <c r="S140" s="710"/>
      <c r="T140" s="710"/>
      <c r="U140" s="710"/>
      <c r="V140" s="710"/>
      <c r="W140" s="710"/>
      <c r="X140" s="710"/>
      <c r="Y140" s="710"/>
      <c r="Z140" s="710"/>
      <c r="AA140" s="710"/>
      <c r="AB140" s="710"/>
      <c r="AC140" s="710"/>
      <c r="AD140" s="710"/>
      <c r="AE140" s="710"/>
      <c r="AF140" s="710"/>
      <c r="AG140" s="710"/>
      <c r="AH140" s="710"/>
      <c r="AI140" s="710"/>
      <c r="AJ140" s="710"/>
      <c r="AK140" s="710"/>
      <c r="AL140" s="710"/>
      <c r="AM140" s="710"/>
      <c r="AN140" s="710"/>
      <c r="AO140" s="710"/>
      <c r="AP140" s="710"/>
      <c r="AQ140" s="710"/>
      <c r="AR140" s="710"/>
      <c r="AS140" s="710"/>
      <c r="AT140" s="710"/>
      <c r="AU140" s="710"/>
      <c r="AV140" s="710"/>
      <c r="AW140" s="710"/>
      <c r="AX140" s="710"/>
      <c r="AY140" s="710"/>
      <c r="AZ140" s="710"/>
      <c r="BA140" s="710"/>
      <c r="BB140" s="710"/>
    </row>
    <row r="141" spans="1:54" x14ac:dyDescent="0.25">
      <c r="A141" s="710"/>
      <c r="B141" s="710"/>
      <c r="C141" s="710"/>
      <c r="D141" s="710"/>
      <c r="E141" s="710"/>
      <c r="F141" s="710"/>
      <c r="G141" s="710"/>
      <c r="H141" s="710"/>
      <c r="I141" s="710"/>
      <c r="J141" s="710"/>
      <c r="K141" s="710"/>
      <c r="L141" s="710"/>
      <c r="M141" s="737"/>
      <c r="N141" s="738"/>
      <c r="O141" s="710"/>
      <c r="P141" s="710"/>
      <c r="Q141" s="710"/>
      <c r="R141" s="710"/>
      <c r="S141" s="710"/>
      <c r="T141" s="710"/>
      <c r="U141" s="710"/>
      <c r="V141" s="710"/>
      <c r="W141" s="710"/>
      <c r="X141" s="710"/>
      <c r="Y141" s="710"/>
      <c r="Z141" s="710"/>
      <c r="AA141" s="710"/>
      <c r="AB141" s="710"/>
      <c r="AC141" s="710"/>
      <c r="AD141" s="710"/>
      <c r="AE141" s="710"/>
      <c r="AF141" s="710"/>
      <c r="AG141" s="710"/>
      <c r="AH141" s="710"/>
      <c r="AI141" s="710"/>
      <c r="AJ141" s="710"/>
      <c r="AK141" s="710"/>
      <c r="AL141" s="710"/>
      <c r="AM141" s="710"/>
      <c r="AN141" s="710"/>
      <c r="AO141" s="710"/>
      <c r="AP141" s="710"/>
      <c r="AQ141" s="710"/>
      <c r="AR141" s="710"/>
      <c r="AS141" s="710"/>
      <c r="AT141" s="710"/>
      <c r="AU141" s="710"/>
      <c r="AV141" s="710"/>
      <c r="AW141" s="710"/>
      <c r="AX141" s="710"/>
      <c r="AY141" s="710"/>
      <c r="AZ141" s="710"/>
      <c r="BA141" s="710"/>
      <c r="BB141" s="710"/>
    </row>
    <row r="142" spans="1:54" x14ac:dyDescent="0.25">
      <c r="A142" s="710"/>
      <c r="B142" s="710"/>
      <c r="C142" s="710"/>
      <c r="D142" s="710"/>
      <c r="E142" s="710"/>
      <c r="F142" s="710"/>
      <c r="G142" s="710"/>
      <c r="H142" s="710"/>
      <c r="I142" s="710"/>
      <c r="J142" s="710"/>
      <c r="K142" s="710"/>
      <c r="L142" s="710"/>
      <c r="M142" s="737"/>
      <c r="N142" s="738"/>
      <c r="O142" s="710"/>
      <c r="P142" s="710"/>
      <c r="Q142" s="710"/>
      <c r="R142" s="710"/>
      <c r="S142" s="710"/>
      <c r="T142" s="710"/>
      <c r="U142" s="710"/>
      <c r="V142" s="710"/>
      <c r="W142" s="710"/>
      <c r="X142" s="710"/>
      <c r="Y142" s="710"/>
      <c r="Z142" s="710"/>
      <c r="AA142" s="710"/>
      <c r="AB142" s="710"/>
      <c r="AC142" s="710"/>
      <c r="AD142" s="710"/>
      <c r="AE142" s="710"/>
      <c r="AF142" s="710"/>
      <c r="AG142" s="710"/>
      <c r="AH142" s="710"/>
      <c r="AI142" s="710"/>
      <c r="AJ142" s="710"/>
      <c r="AK142" s="710"/>
      <c r="AL142" s="710"/>
      <c r="AM142" s="710"/>
      <c r="AN142" s="710"/>
      <c r="AO142" s="710"/>
      <c r="AP142" s="710"/>
      <c r="AQ142" s="710"/>
      <c r="AR142" s="710"/>
      <c r="AS142" s="710"/>
      <c r="AT142" s="710"/>
      <c r="AU142" s="710"/>
      <c r="AV142" s="710"/>
      <c r="AW142" s="710"/>
      <c r="AX142" s="710"/>
      <c r="AY142" s="710"/>
      <c r="AZ142" s="710"/>
      <c r="BA142" s="710"/>
      <c r="BB142" s="710"/>
    </row>
    <row r="143" spans="1:54" x14ac:dyDescent="0.25">
      <c r="A143" s="710"/>
      <c r="B143" s="710"/>
      <c r="C143" s="710"/>
      <c r="D143" s="710"/>
      <c r="E143" s="710"/>
      <c r="F143" s="710"/>
      <c r="G143" s="710"/>
      <c r="H143" s="710"/>
      <c r="I143" s="710"/>
      <c r="J143" s="710"/>
      <c r="K143" s="710"/>
      <c r="L143" s="710"/>
      <c r="M143" s="737"/>
      <c r="N143" s="738"/>
      <c r="O143" s="710"/>
      <c r="P143" s="710"/>
      <c r="Q143" s="710"/>
      <c r="R143" s="710"/>
      <c r="S143" s="710"/>
      <c r="T143" s="710"/>
      <c r="U143" s="710"/>
      <c r="V143" s="710"/>
      <c r="W143" s="710"/>
      <c r="X143" s="710"/>
      <c r="Y143" s="710"/>
      <c r="Z143" s="710"/>
      <c r="AA143" s="710"/>
      <c r="AB143" s="710"/>
      <c r="AC143" s="710"/>
      <c r="AD143" s="710"/>
      <c r="AE143" s="710"/>
      <c r="AF143" s="710"/>
      <c r="AG143" s="710"/>
      <c r="AH143" s="710"/>
      <c r="AI143" s="710"/>
      <c r="AJ143" s="710"/>
      <c r="AK143" s="710"/>
      <c r="AL143" s="710"/>
      <c r="AM143" s="710"/>
      <c r="AN143" s="710"/>
      <c r="AO143" s="710"/>
      <c r="AP143" s="710"/>
      <c r="AQ143" s="710"/>
      <c r="AR143" s="710"/>
      <c r="AS143" s="710"/>
      <c r="AT143" s="710"/>
      <c r="AU143" s="710"/>
      <c r="AV143" s="710"/>
      <c r="AW143" s="710"/>
      <c r="AX143" s="710"/>
      <c r="AY143" s="710"/>
      <c r="AZ143" s="710"/>
      <c r="BA143" s="710"/>
      <c r="BB143" s="710"/>
    </row>
    <row r="144" spans="1:54" x14ac:dyDescent="0.25">
      <c r="A144" s="710"/>
      <c r="B144" s="710"/>
      <c r="C144" s="710"/>
      <c r="D144" s="710"/>
      <c r="E144" s="710"/>
      <c r="F144" s="710"/>
      <c r="G144" s="710"/>
      <c r="H144" s="710"/>
      <c r="I144" s="710"/>
      <c r="J144" s="710"/>
      <c r="K144" s="710"/>
      <c r="L144" s="710"/>
      <c r="M144" s="737"/>
      <c r="N144" s="738"/>
      <c r="O144" s="710"/>
      <c r="P144" s="710"/>
      <c r="Q144" s="710"/>
      <c r="R144" s="710"/>
      <c r="S144" s="710"/>
      <c r="T144" s="710"/>
      <c r="U144" s="710"/>
      <c r="V144" s="710"/>
      <c r="W144" s="710"/>
      <c r="X144" s="710"/>
      <c r="Y144" s="710"/>
      <c r="Z144" s="710"/>
      <c r="AA144" s="710"/>
      <c r="AB144" s="710"/>
      <c r="AC144" s="710"/>
      <c r="AD144" s="710"/>
      <c r="AE144" s="710"/>
      <c r="AF144" s="710"/>
      <c r="AG144" s="710"/>
      <c r="AH144" s="710"/>
      <c r="AI144" s="710"/>
      <c r="AJ144" s="710"/>
      <c r="AK144" s="710"/>
      <c r="AL144" s="710"/>
      <c r="AM144" s="710"/>
      <c r="AN144" s="710"/>
      <c r="AO144" s="710"/>
      <c r="AP144" s="710"/>
      <c r="AQ144" s="710"/>
      <c r="AR144" s="710"/>
      <c r="AS144" s="710"/>
      <c r="AT144" s="710"/>
      <c r="AU144" s="710"/>
      <c r="AV144" s="710"/>
      <c r="AW144" s="710"/>
      <c r="AX144" s="710"/>
      <c r="AY144" s="710"/>
      <c r="AZ144" s="710"/>
      <c r="BA144" s="710"/>
      <c r="BB144" s="710"/>
    </row>
    <row r="145" spans="1:54" x14ac:dyDescent="0.25">
      <c r="A145" s="710"/>
      <c r="B145" s="710"/>
      <c r="C145" s="710"/>
      <c r="D145" s="710"/>
      <c r="E145" s="710"/>
      <c r="F145" s="710"/>
      <c r="G145" s="710"/>
      <c r="H145" s="710"/>
      <c r="I145" s="710"/>
      <c r="J145" s="710"/>
      <c r="K145" s="710"/>
      <c r="L145" s="710"/>
      <c r="M145" s="737"/>
      <c r="N145" s="738"/>
      <c r="O145" s="710"/>
      <c r="P145" s="710"/>
      <c r="Q145" s="710"/>
      <c r="R145" s="710"/>
      <c r="S145" s="710"/>
      <c r="T145" s="710"/>
      <c r="U145" s="710"/>
      <c r="V145" s="710"/>
      <c r="W145" s="710"/>
      <c r="X145" s="710"/>
      <c r="Y145" s="710"/>
      <c r="Z145" s="710"/>
      <c r="AA145" s="710"/>
      <c r="AB145" s="710"/>
      <c r="AC145" s="710"/>
      <c r="AD145" s="710"/>
      <c r="AE145" s="710"/>
      <c r="AF145" s="710"/>
      <c r="AG145" s="710"/>
      <c r="AH145" s="710"/>
      <c r="AI145" s="710"/>
      <c r="AJ145" s="710"/>
      <c r="AK145" s="710"/>
      <c r="AL145" s="710"/>
      <c r="AM145" s="710"/>
      <c r="AN145" s="710"/>
      <c r="AO145" s="710"/>
      <c r="AP145" s="710"/>
      <c r="AQ145" s="710"/>
      <c r="AR145" s="710"/>
      <c r="AS145" s="710"/>
      <c r="AT145" s="710"/>
      <c r="AU145" s="710"/>
      <c r="AV145" s="710"/>
      <c r="AW145" s="710"/>
      <c r="AX145" s="710"/>
      <c r="AY145" s="710"/>
      <c r="AZ145" s="710"/>
      <c r="BA145" s="710"/>
      <c r="BB145" s="710"/>
    </row>
    <row r="146" spans="1:54" x14ac:dyDescent="0.25">
      <c r="A146" s="710"/>
      <c r="B146" s="710"/>
      <c r="C146" s="710"/>
      <c r="D146" s="710"/>
      <c r="E146" s="710"/>
      <c r="F146" s="710"/>
      <c r="G146" s="710"/>
      <c r="H146" s="710"/>
      <c r="I146" s="710"/>
      <c r="J146" s="710"/>
      <c r="K146" s="710"/>
      <c r="L146" s="710"/>
      <c r="M146" s="737"/>
      <c r="N146" s="738"/>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0"/>
      <c r="AY146" s="710"/>
      <c r="AZ146" s="710"/>
      <c r="BA146" s="710"/>
      <c r="BB146" s="710"/>
    </row>
    <row r="147" spans="1:54" x14ac:dyDescent="0.25">
      <c r="A147" s="710"/>
      <c r="B147" s="710"/>
      <c r="C147" s="710"/>
      <c r="D147" s="710"/>
      <c r="E147" s="710"/>
      <c r="F147" s="710"/>
      <c r="G147" s="710"/>
      <c r="H147" s="710"/>
      <c r="I147" s="710"/>
      <c r="J147" s="710"/>
      <c r="K147" s="710"/>
      <c r="L147" s="710"/>
      <c r="M147" s="737"/>
      <c r="N147" s="738"/>
      <c r="O147" s="710"/>
      <c r="P147" s="710"/>
      <c r="Q147" s="710"/>
      <c r="R147" s="710"/>
      <c r="S147" s="710"/>
      <c r="T147" s="710"/>
      <c r="U147" s="710"/>
      <c r="V147" s="710"/>
      <c r="W147" s="710"/>
      <c r="X147" s="710"/>
      <c r="Y147" s="710"/>
      <c r="Z147" s="710"/>
      <c r="AA147" s="710"/>
      <c r="AB147" s="710"/>
      <c r="AC147" s="710"/>
      <c r="AD147" s="710"/>
      <c r="AE147" s="710"/>
      <c r="AF147" s="710"/>
      <c r="AG147" s="710"/>
      <c r="AH147" s="710"/>
      <c r="AI147" s="710"/>
      <c r="AJ147" s="710"/>
      <c r="AK147" s="710"/>
      <c r="AL147" s="710"/>
      <c r="AM147" s="710"/>
      <c r="AN147" s="710"/>
      <c r="AO147" s="710"/>
      <c r="AP147" s="710"/>
      <c r="AQ147" s="710"/>
      <c r="AR147" s="710"/>
      <c r="AS147" s="710"/>
      <c r="AT147" s="710"/>
      <c r="AU147" s="710"/>
      <c r="AV147" s="710"/>
      <c r="AW147" s="710"/>
      <c r="AX147" s="710"/>
      <c r="AY147" s="710"/>
      <c r="AZ147" s="710"/>
      <c r="BA147" s="710"/>
      <c r="BB147" s="710"/>
    </row>
    <row r="148" spans="1:54" x14ac:dyDescent="0.25">
      <c r="A148" s="710"/>
      <c r="B148" s="710"/>
      <c r="C148" s="710"/>
      <c r="D148" s="710"/>
      <c r="E148" s="710"/>
      <c r="F148" s="710"/>
      <c r="G148" s="710"/>
      <c r="H148" s="710"/>
      <c r="I148" s="710"/>
      <c r="J148" s="710"/>
      <c r="K148" s="710"/>
      <c r="L148" s="710"/>
      <c r="M148" s="737"/>
      <c r="N148" s="738"/>
      <c r="O148" s="710"/>
      <c r="P148" s="710"/>
      <c r="Q148" s="710"/>
      <c r="R148" s="710"/>
      <c r="S148" s="710"/>
      <c r="T148" s="710"/>
      <c r="U148" s="710"/>
      <c r="V148" s="710"/>
      <c r="W148" s="710"/>
      <c r="X148" s="710"/>
      <c r="Y148" s="710"/>
      <c r="Z148" s="710"/>
      <c r="AA148" s="710"/>
      <c r="AB148" s="710"/>
      <c r="AC148" s="710"/>
      <c r="AD148" s="710"/>
      <c r="AE148" s="710"/>
      <c r="AF148" s="710"/>
      <c r="AG148" s="710"/>
      <c r="AH148" s="710"/>
      <c r="AI148" s="710"/>
      <c r="AJ148" s="710"/>
      <c r="AK148" s="710"/>
      <c r="AL148" s="710"/>
      <c r="AM148" s="710"/>
      <c r="AN148" s="710"/>
      <c r="AO148" s="710"/>
      <c r="AP148" s="710"/>
      <c r="AQ148" s="710"/>
      <c r="AR148" s="710"/>
      <c r="AS148" s="710"/>
      <c r="AT148" s="710"/>
      <c r="AU148" s="710"/>
      <c r="AV148" s="710"/>
      <c r="AW148" s="710"/>
      <c r="AX148" s="710"/>
      <c r="AY148" s="710"/>
      <c r="AZ148" s="710"/>
      <c r="BA148" s="710"/>
      <c r="BB148" s="710"/>
    </row>
    <row r="149" spans="1:54" x14ac:dyDescent="0.25">
      <c r="A149" s="710"/>
      <c r="B149" s="710"/>
      <c r="C149" s="710"/>
      <c r="D149" s="710"/>
      <c r="E149" s="710"/>
      <c r="F149" s="710"/>
      <c r="G149" s="710"/>
      <c r="H149" s="710"/>
      <c r="I149" s="710"/>
      <c r="J149" s="710"/>
      <c r="K149" s="710"/>
      <c r="L149" s="710"/>
      <c r="M149" s="737"/>
      <c r="N149" s="738"/>
      <c r="O149" s="710"/>
      <c r="P149" s="710"/>
      <c r="Q149" s="710"/>
      <c r="R149" s="710"/>
      <c r="S149" s="710"/>
      <c r="T149" s="710"/>
      <c r="U149" s="710"/>
      <c r="V149" s="710"/>
      <c r="W149" s="710"/>
      <c r="X149" s="710"/>
      <c r="Y149" s="710"/>
      <c r="Z149" s="710"/>
      <c r="AA149" s="710"/>
      <c r="AB149" s="710"/>
      <c r="AC149" s="710"/>
      <c r="AD149" s="710"/>
      <c r="AE149" s="710"/>
      <c r="AF149" s="710"/>
      <c r="AG149" s="710"/>
      <c r="AH149" s="710"/>
      <c r="AI149" s="710"/>
      <c r="AJ149" s="710"/>
      <c r="AK149" s="710"/>
      <c r="AL149" s="710"/>
      <c r="AM149" s="710"/>
      <c r="AN149" s="710"/>
      <c r="AO149" s="710"/>
      <c r="AP149" s="710"/>
      <c r="AQ149" s="710"/>
      <c r="AR149" s="710"/>
      <c r="AS149" s="710"/>
      <c r="AT149" s="710"/>
      <c r="AU149" s="710"/>
      <c r="AV149" s="710"/>
      <c r="AW149" s="710"/>
      <c r="AX149" s="710"/>
      <c r="AY149" s="710"/>
      <c r="AZ149" s="710"/>
      <c r="BA149" s="710"/>
      <c r="BB149" s="710"/>
    </row>
    <row r="150" spans="1:54" x14ac:dyDescent="0.25">
      <c r="A150" s="710"/>
      <c r="B150" s="710"/>
      <c r="C150" s="710"/>
      <c r="D150" s="710"/>
      <c r="E150" s="710"/>
      <c r="F150" s="710"/>
      <c r="G150" s="710"/>
      <c r="H150" s="710"/>
      <c r="I150" s="710"/>
      <c r="J150" s="710"/>
      <c r="K150" s="710"/>
      <c r="L150" s="710"/>
      <c r="M150" s="737"/>
      <c r="N150" s="738"/>
      <c r="O150" s="710"/>
      <c r="P150" s="710"/>
      <c r="Q150" s="710"/>
      <c r="R150" s="710"/>
      <c r="S150" s="710"/>
      <c r="T150" s="710"/>
      <c r="U150" s="710"/>
      <c r="V150" s="710"/>
      <c r="W150" s="710"/>
      <c r="X150" s="710"/>
      <c r="Y150" s="710"/>
      <c r="Z150" s="710"/>
      <c r="AA150" s="710"/>
      <c r="AB150" s="710"/>
      <c r="AC150" s="710"/>
      <c r="AD150" s="710"/>
      <c r="AE150" s="710"/>
      <c r="AF150" s="710"/>
      <c r="AG150" s="710"/>
      <c r="AH150" s="710"/>
      <c r="AI150" s="710"/>
      <c r="AJ150" s="710"/>
      <c r="AK150" s="710"/>
      <c r="AL150" s="710"/>
      <c r="AM150" s="710"/>
      <c r="AN150" s="710"/>
      <c r="AO150" s="710"/>
      <c r="AP150" s="710"/>
      <c r="AQ150" s="710"/>
      <c r="AR150" s="710"/>
      <c r="AS150" s="710"/>
      <c r="AT150" s="710"/>
      <c r="AU150" s="710"/>
      <c r="AV150" s="710"/>
      <c r="AW150" s="710"/>
      <c r="AX150" s="710"/>
      <c r="AY150" s="710"/>
      <c r="AZ150" s="710"/>
      <c r="BA150" s="710"/>
      <c r="BB150" s="710"/>
    </row>
    <row r="151" spans="1:54" x14ac:dyDescent="0.25">
      <c r="A151" s="710"/>
      <c r="B151" s="710"/>
      <c r="C151" s="710"/>
      <c r="D151" s="710"/>
      <c r="E151" s="710"/>
      <c r="F151" s="710"/>
      <c r="G151" s="710"/>
      <c r="H151" s="710"/>
      <c r="I151" s="710"/>
      <c r="J151" s="710"/>
      <c r="K151" s="710"/>
      <c r="L151" s="710"/>
      <c r="M151" s="737"/>
      <c r="N151" s="738"/>
      <c r="O151" s="710"/>
      <c r="P151" s="710"/>
      <c r="Q151" s="710"/>
      <c r="R151" s="710"/>
      <c r="S151" s="710"/>
      <c r="T151" s="710"/>
      <c r="U151" s="710"/>
      <c r="V151" s="710"/>
      <c r="W151" s="710"/>
      <c r="X151" s="710"/>
      <c r="Y151" s="710"/>
      <c r="Z151" s="710"/>
      <c r="AA151" s="710"/>
      <c r="AB151" s="710"/>
      <c r="AC151" s="710"/>
      <c r="AD151" s="710"/>
      <c r="AE151" s="710"/>
      <c r="AF151" s="710"/>
      <c r="AG151" s="710"/>
      <c r="AH151" s="710"/>
      <c r="AI151" s="710"/>
      <c r="AJ151" s="710"/>
      <c r="AK151" s="710"/>
      <c r="AL151" s="710"/>
      <c r="AM151" s="710"/>
      <c r="AN151" s="710"/>
      <c r="AO151" s="710"/>
      <c r="AP151" s="710"/>
      <c r="AQ151" s="710"/>
      <c r="AR151" s="710"/>
      <c r="AS151" s="710"/>
      <c r="AT151" s="710"/>
      <c r="AU151" s="710"/>
      <c r="AV151" s="710"/>
      <c r="AW151" s="710"/>
      <c r="AX151" s="710"/>
      <c r="AY151" s="710"/>
      <c r="AZ151" s="710"/>
      <c r="BA151" s="710"/>
      <c r="BB151" s="710"/>
    </row>
    <row r="152" spans="1:54" x14ac:dyDescent="0.25">
      <c r="A152" s="710"/>
      <c r="B152" s="710"/>
      <c r="C152" s="710"/>
      <c r="D152" s="710"/>
      <c r="E152" s="710"/>
      <c r="F152" s="710"/>
      <c r="G152" s="710"/>
      <c r="H152" s="710"/>
      <c r="I152" s="710"/>
      <c r="J152" s="710"/>
      <c r="K152" s="710"/>
      <c r="L152" s="710"/>
      <c r="M152" s="737"/>
      <c r="N152" s="738"/>
      <c r="O152" s="710"/>
      <c r="P152" s="710"/>
      <c r="Q152" s="710"/>
      <c r="R152" s="710"/>
      <c r="S152" s="710"/>
      <c r="T152" s="710"/>
      <c r="U152" s="710"/>
      <c r="V152" s="710"/>
      <c r="W152" s="710"/>
      <c r="X152" s="710"/>
      <c r="Y152" s="710"/>
      <c r="Z152" s="710"/>
      <c r="AA152" s="710"/>
      <c r="AB152" s="710"/>
      <c r="AC152" s="710"/>
      <c r="AD152" s="710"/>
      <c r="AE152" s="710"/>
      <c r="AF152" s="710"/>
      <c r="AG152" s="710"/>
      <c r="AH152" s="710"/>
      <c r="AI152" s="710"/>
      <c r="AJ152" s="710"/>
      <c r="AK152" s="710"/>
      <c r="AL152" s="710"/>
      <c r="AM152" s="710"/>
      <c r="AN152" s="710"/>
      <c r="AO152" s="710"/>
      <c r="AP152" s="710"/>
      <c r="AQ152" s="710"/>
      <c r="AR152" s="710"/>
      <c r="AS152" s="710"/>
      <c r="AT152" s="710"/>
      <c r="AU152" s="710"/>
      <c r="AV152" s="710"/>
      <c r="AW152" s="710"/>
      <c r="AX152" s="710"/>
      <c r="AY152" s="710"/>
      <c r="AZ152" s="710"/>
      <c r="BA152" s="710"/>
      <c r="BB152" s="710"/>
    </row>
    <row r="153" spans="1:54" x14ac:dyDescent="0.25">
      <c r="A153" s="710"/>
      <c r="B153" s="710"/>
      <c r="C153" s="710"/>
      <c r="D153" s="710"/>
      <c r="E153" s="710"/>
      <c r="F153" s="710"/>
      <c r="G153" s="710"/>
      <c r="H153" s="710"/>
      <c r="I153" s="710"/>
      <c r="J153" s="710"/>
      <c r="K153" s="710"/>
      <c r="L153" s="710"/>
      <c r="M153" s="737"/>
      <c r="N153" s="738"/>
      <c r="O153" s="710"/>
      <c r="P153" s="710"/>
      <c r="Q153" s="710"/>
      <c r="R153" s="710"/>
      <c r="S153" s="710"/>
      <c r="T153" s="710"/>
      <c r="U153" s="710"/>
      <c r="V153" s="710"/>
      <c r="W153" s="710"/>
      <c r="X153" s="710"/>
      <c r="Y153" s="710"/>
      <c r="Z153" s="710"/>
      <c r="AA153" s="710"/>
      <c r="AB153" s="710"/>
      <c r="AC153" s="710"/>
      <c r="AD153" s="710"/>
      <c r="AE153" s="710"/>
      <c r="AF153" s="710"/>
      <c r="AG153" s="710"/>
      <c r="AH153" s="710"/>
      <c r="AI153" s="710"/>
      <c r="AJ153" s="710"/>
      <c r="AK153" s="710"/>
      <c r="AL153" s="710"/>
      <c r="AM153" s="710"/>
      <c r="AN153" s="710"/>
      <c r="AO153" s="710"/>
      <c r="AP153" s="710"/>
      <c r="AQ153" s="710"/>
      <c r="AR153" s="710"/>
      <c r="AS153" s="710"/>
      <c r="AT153" s="710"/>
      <c r="AU153" s="710"/>
      <c r="AV153" s="710"/>
      <c r="AW153" s="710"/>
      <c r="AX153" s="710"/>
      <c r="AY153" s="710"/>
      <c r="AZ153" s="710"/>
      <c r="BA153" s="710"/>
      <c r="BB153" s="710"/>
    </row>
    <row r="154" spans="1:54" x14ac:dyDescent="0.25">
      <c r="A154" s="710"/>
      <c r="B154" s="710"/>
      <c r="C154" s="710"/>
      <c r="D154" s="710"/>
      <c r="E154" s="710"/>
      <c r="F154" s="710"/>
      <c r="G154" s="710"/>
      <c r="H154" s="710"/>
      <c r="I154" s="710"/>
      <c r="J154" s="710"/>
      <c r="K154" s="710"/>
      <c r="L154" s="710"/>
      <c r="M154" s="737"/>
      <c r="N154" s="738"/>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0"/>
      <c r="AY154" s="710"/>
      <c r="AZ154" s="710"/>
      <c r="BA154" s="710"/>
      <c r="BB154" s="710"/>
    </row>
    <row r="155" spans="1:54" x14ac:dyDescent="0.25">
      <c r="A155" s="710"/>
      <c r="B155" s="710"/>
      <c r="C155" s="710"/>
      <c r="D155" s="710"/>
      <c r="E155" s="710"/>
      <c r="F155" s="710"/>
      <c r="G155" s="710"/>
      <c r="H155" s="710"/>
      <c r="I155" s="710"/>
      <c r="J155" s="710"/>
      <c r="K155" s="710"/>
      <c r="L155" s="710"/>
      <c r="M155" s="737"/>
      <c r="N155" s="738"/>
      <c r="O155" s="710"/>
      <c r="P155" s="710"/>
      <c r="Q155" s="710"/>
      <c r="R155" s="710"/>
      <c r="S155" s="710"/>
      <c r="T155" s="710"/>
      <c r="U155" s="710"/>
      <c r="V155" s="710"/>
      <c r="W155" s="710"/>
      <c r="X155" s="710"/>
      <c r="Y155" s="710"/>
      <c r="Z155" s="710"/>
      <c r="AA155" s="710"/>
      <c r="AB155" s="710"/>
      <c r="AC155" s="710"/>
      <c r="AD155" s="710"/>
      <c r="AE155" s="710"/>
      <c r="AF155" s="710"/>
      <c r="AG155" s="710"/>
      <c r="AH155" s="710"/>
      <c r="AI155" s="710"/>
      <c r="AJ155" s="710"/>
      <c r="AK155" s="710"/>
      <c r="AL155" s="710"/>
      <c r="AM155" s="710"/>
      <c r="AN155" s="710"/>
      <c r="AO155" s="710"/>
      <c r="AP155" s="710"/>
      <c r="AQ155" s="710"/>
      <c r="AR155" s="710"/>
      <c r="AS155" s="710"/>
      <c r="AT155" s="710"/>
      <c r="AU155" s="710"/>
      <c r="AV155" s="710"/>
      <c r="AW155" s="710"/>
      <c r="AX155" s="710"/>
      <c r="AY155" s="710"/>
      <c r="AZ155" s="710"/>
      <c r="BA155" s="710"/>
      <c r="BB155" s="710"/>
    </row>
    <row r="156" spans="1:54" x14ac:dyDescent="0.25">
      <c r="A156" s="710"/>
      <c r="B156" s="710"/>
      <c r="C156" s="710"/>
      <c r="D156" s="710"/>
      <c r="E156" s="710"/>
      <c r="F156" s="710"/>
      <c r="G156" s="710"/>
      <c r="H156" s="710"/>
      <c r="I156" s="710"/>
      <c r="J156" s="710"/>
      <c r="K156" s="710"/>
      <c r="L156" s="710"/>
      <c r="M156" s="737"/>
      <c r="N156" s="738"/>
      <c r="O156" s="710"/>
      <c r="P156" s="710"/>
      <c r="Q156" s="710"/>
      <c r="R156" s="710"/>
      <c r="S156" s="710"/>
      <c r="T156" s="710"/>
      <c r="U156" s="710"/>
      <c r="V156" s="710"/>
      <c r="W156" s="710"/>
      <c r="X156" s="710"/>
      <c r="Y156" s="710"/>
      <c r="Z156" s="710"/>
      <c r="AA156" s="710"/>
      <c r="AB156" s="710"/>
      <c r="AC156" s="710"/>
      <c r="AD156" s="710"/>
      <c r="AE156" s="710"/>
      <c r="AF156" s="710"/>
      <c r="AG156" s="710"/>
      <c r="AH156" s="710"/>
      <c r="AI156" s="710"/>
      <c r="AJ156" s="710"/>
      <c r="AK156" s="710"/>
      <c r="AL156" s="710"/>
      <c r="AM156" s="710"/>
      <c r="AN156" s="710"/>
      <c r="AO156" s="710"/>
      <c r="AP156" s="710"/>
      <c r="AQ156" s="710"/>
      <c r="AR156" s="710"/>
      <c r="AS156" s="710"/>
      <c r="AT156" s="710"/>
      <c r="AU156" s="710"/>
      <c r="AV156" s="710"/>
      <c r="AW156" s="710"/>
      <c r="AX156" s="710"/>
      <c r="AY156" s="710"/>
      <c r="AZ156" s="710"/>
      <c r="BA156" s="710"/>
      <c r="BB156" s="710"/>
    </row>
    <row r="157" spans="1:54" x14ac:dyDescent="0.25">
      <c r="A157" s="710"/>
      <c r="B157" s="710"/>
      <c r="C157" s="710"/>
      <c r="D157" s="710"/>
      <c r="E157" s="710"/>
      <c r="F157" s="710"/>
      <c r="G157" s="710"/>
      <c r="H157" s="710"/>
      <c r="I157" s="710"/>
      <c r="J157" s="710"/>
      <c r="K157" s="710"/>
      <c r="L157" s="710"/>
      <c r="M157" s="737"/>
      <c r="N157" s="738"/>
      <c r="O157" s="710"/>
      <c r="P157" s="710"/>
      <c r="Q157" s="710"/>
      <c r="R157" s="710"/>
      <c r="S157" s="710"/>
      <c r="T157" s="710"/>
      <c r="U157" s="710"/>
      <c r="V157" s="710"/>
      <c r="W157" s="710"/>
      <c r="X157" s="710"/>
      <c r="Y157" s="710"/>
      <c r="Z157" s="710"/>
      <c r="AA157" s="710"/>
      <c r="AB157" s="710"/>
      <c r="AC157" s="710"/>
      <c r="AD157" s="710"/>
      <c r="AE157" s="710"/>
      <c r="AF157" s="710"/>
      <c r="AG157" s="710"/>
      <c r="AH157" s="710"/>
      <c r="AI157" s="710"/>
      <c r="AJ157" s="710"/>
      <c r="AK157" s="710"/>
      <c r="AL157" s="710"/>
      <c r="AM157" s="710"/>
      <c r="AN157" s="710"/>
      <c r="AO157" s="710"/>
      <c r="AP157" s="710"/>
      <c r="AQ157" s="710"/>
      <c r="AR157" s="710"/>
      <c r="AS157" s="710"/>
      <c r="AT157" s="710"/>
      <c r="AU157" s="710"/>
      <c r="AV157" s="710"/>
      <c r="AW157" s="710"/>
      <c r="AX157" s="710"/>
      <c r="AY157" s="710"/>
      <c r="AZ157" s="710"/>
      <c r="BA157" s="710"/>
      <c r="BB157" s="710"/>
    </row>
    <row r="158" spans="1:54" x14ac:dyDescent="0.25">
      <c r="A158" s="710"/>
      <c r="B158" s="710"/>
      <c r="C158" s="710"/>
      <c r="D158" s="710"/>
      <c r="E158" s="710"/>
      <c r="F158" s="710"/>
      <c r="G158" s="710"/>
      <c r="H158" s="710"/>
      <c r="I158" s="710"/>
      <c r="J158" s="710"/>
      <c r="K158" s="710"/>
      <c r="L158" s="710"/>
      <c r="M158" s="737"/>
      <c r="N158" s="738"/>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0"/>
      <c r="AY158" s="710"/>
      <c r="AZ158" s="710"/>
      <c r="BA158" s="710"/>
      <c r="BB158" s="710"/>
    </row>
    <row r="159" spans="1:54" x14ac:dyDescent="0.25">
      <c r="A159" s="710"/>
      <c r="B159" s="710"/>
      <c r="C159" s="710"/>
      <c r="D159" s="710"/>
      <c r="E159" s="710"/>
      <c r="F159" s="710"/>
      <c r="G159" s="710"/>
      <c r="H159" s="710"/>
      <c r="I159" s="710"/>
      <c r="J159" s="710"/>
      <c r="K159" s="710"/>
      <c r="L159" s="710"/>
      <c r="M159" s="737"/>
      <c r="N159" s="738"/>
      <c r="O159" s="710"/>
      <c r="P159" s="710"/>
      <c r="Q159" s="710"/>
      <c r="R159" s="710"/>
      <c r="S159" s="710"/>
      <c r="T159" s="710"/>
      <c r="U159" s="710"/>
      <c r="V159" s="710"/>
      <c r="W159" s="710"/>
      <c r="X159" s="710"/>
      <c r="Y159" s="710"/>
      <c r="Z159" s="710"/>
      <c r="AA159" s="710"/>
      <c r="AB159" s="710"/>
      <c r="AC159" s="710"/>
      <c r="AD159" s="710"/>
      <c r="AE159" s="710"/>
      <c r="AF159" s="710"/>
      <c r="AG159" s="710"/>
      <c r="AH159" s="710"/>
      <c r="AI159" s="710"/>
      <c r="AJ159" s="710"/>
      <c r="AK159" s="710"/>
      <c r="AL159" s="710"/>
      <c r="AM159" s="710"/>
      <c r="AN159" s="710"/>
      <c r="AO159" s="710"/>
      <c r="AP159" s="710"/>
      <c r="AQ159" s="710"/>
      <c r="AR159" s="710"/>
      <c r="AS159" s="710"/>
      <c r="AT159" s="710"/>
      <c r="AU159" s="710"/>
      <c r="AV159" s="710"/>
      <c r="AW159" s="710"/>
      <c r="AX159" s="710"/>
      <c r="AY159" s="710"/>
      <c r="AZ159" s="710"/>
      <c r="BA159" s="710"/>
      <c r="BB159" s="710"/>
    </row>
    <row r="160" spans="1:54" x14ac:dyDescent="0.25">
      <c r="A160" s="710"/>
      <c r="B160" s="710"/>
      <c r="C160" s="710"/>
      <c r="D160" s="710"/>
      <c r="E160" s="710"/>
      <c r="F160" s="710"/>
      <c r="G160" s="710"/>
      <c r="H160" s="710"/>
      <c r="I160" s="710"/>
      <c r="J160" s="710"/>
      <c r="K160" s="710"/>
      <c r="L160" s="710"/>
      <c r="M160" s="737"/>
      <c r="N160" s="738"/>
      <c r="O160" s="710"/>
      <c r="P160" s="710"/>
      <c r="Q160" s="710"/>
      <c r="R160" s="710"/>
      <c r="S160" s="710"/>
      <c r="T160" s="710"/>
      <c r="U160" s="710"/>
      <c r="V160" s="710"/>
      <c r="W160" s="710"/>
      <c r="X160" s="710"/>
      <c r="Y160" s="710"/>
      <c r="Z160" s="710"/>
      <c r="AA160" s="710"/>
      <c r="AB160" s="710"/>
      <c r="AC160" s="710"/>
      <c r="AD160" s="710"/>
      <c r="AE160" s="710"/>
      <c r="AF160" s="710"/>
      <c r="AG160" s="710"/>
      <c r="AH160" s="710"/>
      <c r="AI160" s="710"/>
      <c r="AJ160" s="710"/>
      <c r="AK160" s="710"/>
      <c r="AL160" s="710"/>
      <c r="AM160" s="710"/>
      <c r="AN160" s="710"/>
      <c r="AO160" s="710"/>
      <c r="AP160" s="710"/>
      <c r="AQ160" s="710"/>
      <c r="AR160" s="710"/>
      <c r="AS160" s="710"/>
      <c r="AT160" s="710"/>
      <c r="AU160" s="710"/>
      <c r="AV160" s="710"/>
      <c r="AW160" s="710"/>
      <c r="AX160" s="710"/>
      <c r="AY160" s="710"/>
      <c r="AZ160" s="710"/>
      <c r="BA160" s="710"/>
      <c r="BB160" s="710"/>
    </row>
    <row r="161" spans="1:54" x14ac:dyDescent="0.25">
      <c r="A161" s="710"/>
      <c r="B161" s="710"/>
      <c r="C161" s="710"/>
      <c r="D161" s="710"/>
      <c r="E161" s="710"/>
      <c r="F161" s="710"/>
      <c r="G161" s="710"/>
      <c r="H161" s="710"/>
      <c r="I161" s="710"/>
      <c r="J161" s="710"/>
      <c r="K161" s="710"/>
      <c r="L161" s="710"/>
      <c r="M161" s="737"/>
      <c r="N161" s="738"/>
      <c r="O161" s="710"/>
      <c r="P161" s="710"/>
      <c r="Q161" s="710"/>
      <c r="R161" s="710"/>
      <c r="S161" s="710"/>
      <c r="T161" s="710"/>
      <c r="U161" s="710"/>
      <c r="V161" s="710"/>
      <c r="W161" s="710"/>
      <c r="X161" s="710"/>
      <c r="Y161" s="710"/>
      <c r="Z161" s="710"/>
      <c r="AA161" s="710"/>
      <c r="AB161" s="710"/>
      <c r="AC161" s="710"/>
      <c r="AD161" s="710"/>
      <c r="AE161" s="710"/>
      <c r="AF161" s="710"/>
      <c r="AG161" s="710"/>
      <c r="AH161" s="710"/>
      <c r="AI161" s="710"/>
      <c r="AJ161" s="710"/>
      <c r="AK161" s="710"/>
      <c r="AL161" s="710"/>
      <c r="AM161" s="710"/>
      <c r="AN161" s="710"/>
      <c r="AO161" s="710"/>
      <c r="AP161" s="710"/>
      <c r="AQ161" s="710"/>
      <c r="AR161" s="710"/>
      <c r="AS161" s="710"/>
      <c r="AT161" s="710"/>
      <c r="AU161" s="710"/>
      <c r="AV161" s="710"/>
      <c r="AW161" s="710"/>
      <c r="AX161" s="710"/>
      <c r="AY161" s="710"/>
      <c r="AZ161" s="710"/>
      <c r="BA161" s="710"/>
      <c r="BB161" s="710"/>
    </row>
    <row r="162" spans="1:54" x14ac:dyDescent="0.25">
      <c r="A162" s="710"/>
      <c r="B162" s="710"/>
      <c r="C162" s="710"/>
      <c r="D162" s="710"/>
      <c r="E162" s="710"/>
      <c r="F162" s="710"/>
      <c r="G162" s="710"/>
      <c r="H162" s="710"/>
      <c r="I162" s="710"/>
      <c r="J162" s="710"/>
      <c r="K162" s="710"/>
      <c r="L162" s="710"/>
      <c r="M162" s="737"/>
      <c r="N162" s="738"/>
      <c r="O162" s="710"/>
      <c r="P162" s="710"/>
      <c r="Q162" s="710"/>
      <c r="R162" s="710"/>
      <c r="S162" s="710"/>
      <c r="T162" s="710"/>
      <c r="U162" s="710"/>
      <c r="V162" s="710"/>
      <c r="W162" s="710"/>
      <c r="X162" s="710"/>
      <c r="Y162" s="710"/>
      <c r="Z162" s="710"/>
      <c r="AA162" s="710"/>
      <c r="AB162" s="710"/>
      <c r="AC162" s="710"/>
      <c r="AD162" s="710"/>
      <c r="AE162" s="710"/>
      <c r="AF162" s="710"/>
      <c r="AG162" s="710"/>
      <c r="AH162" s="710"/>
      <c r="AI162" s="710"/>
      <c r="AJ162" s="710"/>
      <c r="AK162" s="710"/>
      <c r="AL162" s="710"/>
      <c r="AM162" s="710"/>
      <c r="AN162" s="710"/>
      <c r="AO162" s="710"/>
      <c r="AP162" s="710"/>
      <c r="AQ162" s="710"/>
      <c r="AR162" s="710"/>
      <c r="AS162" s="710"/>
      <c r="AT162" s="710"/>
      <c r="AU162" s="710"/>
      <c r="AV162" s="710"/>
      <c r="AW162" s="710"/>
      <c r="AX162" s="710"/>
      <c r="AY162" s="710"/>
      <c r="AZ162" s="710"/>
      <c r="BA162" s="710"/>
      <c r="BB162" s="710"/>
    </row>
    <row r="163" spans="1:54" x14ac:dyDescent="0.25">
      <c r="A163" s="710"/>
      <c r="B163" s="710"/>
      <c r="C163" s="710"/>
      <c r="D163" s="710"/>
      <c r="E163" s="710"/>
      <c r="F163" s="710"/>
      <c r="G163" s="710"/>
      <c r="H163" s="710"/>
      <c r="I163" s="710"/>
      <c r="J163" s="710"/>
      <c r="K163" s="710"/>
      <c r="L163" s="710"/>
      <c r="M163" s="737"/>
      <c r="N163" s="738"/>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0"/>
      <c r="AY163" s="710"/>
      <c r="AZ163" s="710"/>
      <c r="BA163" s="710"/>
      <c r="BB163" s="710"/>
    </row>
    <row r="164" spans="1:54" x14ac:dyDescent="0.25">
      <c r="A164" s="710"/>
      <c r="B164" s="710"/>
      <c r="C164" s="710"/>
      <c r="D164" s="710"/>
      <c r="E164" s="710"/>
      <c r="F164" s="710"/>
      <c r="G164" s="710"/>
      <c r="H164" s="710"/>
      <c r="I164" s="710"/>
      <c r="J164" s="710"/>
      <c r="K164" s="710"/>
      <c r="L164" s="710"/>
      <c r="M164" s="737"/>
      <c r="N164" s="738"/>
      <c r="O164" s="710"/>
      <c r="P164" s="710"/>
      <c r="Q164" s="710"/>
      <c r="R164" s="710"/>
      <c r="S164" s="710"/>
      <c r="T164" s="710"/>
      <c r="U164" s="710"/>
      <c r="V164" s="710"/>
      <c r="W164" s="710"/>
      <c r="X164" s="710"/>
      <c r="Y164" s="710"/>
      <c r="Z164" s="710"/>
      <c r="AA164" s="710"/>
      <c r="AB164" s="710"/>
      <c r="AC164" s="710"/>
      <c r="AD164" s="710"/>
      <c r="AE164" s="710"/>
      <c r="AF164" s="710"/>
      <c r="AG164" s="710"/>
      <c r="AH164" s="710"/>
      <c r="AI164" s="710"/>
      <c r="AJ164" s="710"/>
      <c r="AK164" s="710"/>
      <c r="AL164" s="710"/>
      <c r="AM164" s="710"/>
      <c r="AN164" s="710"/>
      <c r="AO164" s="710"/>
      <c r="AP164" s="710"/>
      <c r="AQ164" s="710"/>
      <c r="AR164" s="710"/>
      <c r="AS164" s="710"/>
      <c r="AT164" s="710"/>
      <c r="AU164" s="710"/>
      <c r="AV164" s="710"/>
      <c r="AW164" s="710"/>
      <c r="AX164" s="710"/>
      <c r="AY164" s="710"/>
      <c r="AZ164" s="710"/>
      <c r="BA164" s="710"/>
      <c r="BB164" s="710"/>
    </row>
    <row r="165" spans="1:54" x14ac:dyDescent="0.25">
      <c r="A165" s="710"/>
      <c r="B165" s="710"/>
      <c r="C165" s="710"/>
      <c r="D165" s="710"/>
      <c r="E165" s="710"/>
      <c r="F165" s="710"/>
      <c r="G165" s="710"/>
      <c r="H165" s="710"/>
      <c r="I165" s="710"/>
      <c r="J165" s="710"/>
      <c r="K165" s="710"/>
      <c r="L165" s="710"/>
      <c r="M165" s="737"/>
      <c r="N165" s="738"/>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0"/>
      <c r="AY165" s="710"/>
      <c r="AZ165" s="710"/>
      <c r="BA165" s="710"/>
      <c r="BB165" s="710"/>
    </row>
    <row r="166" spans="1:54" x14ac:dyDescent="0.25">
      <c r="A166" s="710"/>
      <c r="B166" s="710"/>
      <c r="C166" s="710"/>
      <c r="D166" s="710"/>
      <c r="E166" s="710"/>
      <c r="F166" s="710"/>
      <c r="G166" s="710"/>
      <c r="H166" s="710"/>
      <c r="I166" s="710"/>
      <c r="J166" s="710"/>
      <c r="K166" s="710"/>
      <c r="L166" s="710"/>
      <c r="M166" s="737"/>
      <c r="N166" s="738"/>
      <c r="O166" s="710"/>
      <c r="P166" s="710"/>
      <c r="Q166" s="710"/>
      <c r="R166" s="710"/>
      <c r="S166" s="710"/>
      <c r="T166" s="710"/>
      <c r="U166" s="710"/>
      <c r="V166" s="710"/>
      <c r="W166" s="710"/>
      <c r="X166" s="710"/>
      <c r="Y166" s="710"/>
      <c r="Z166" s="710"/>
      <c r="AA166" s="710"/>
      <c r="AB166" s="710"/>
      <c r="AC166" s="710"/>
      <c r="AD166" s="710"/>
      <c r="AE166" s="710"/>
      <c r="AF166" s="710"/>
      <c r="AG166" s="710"/>
      <c r="AH166" s="710"/>
      <c r="AI166" s="710"/>
      <c r="AJ166" s="710"/>
      <c r="AK166" s="710"/>
      <c r="AL166" s="710"/>
      <c r="AM166" s="710"/>
      <c r="AN166" s="710"/>
      <c r="AO166" s="710"/>
      <c r="AP166" s="710"/>
      <c r="AQ166" s="710"/>
      <c r="AR166" s="710"/>
      <c r="AS166" s="710"/>
      <c r="AT166" s="710"/>
      <c r="AU166" s="710"/>
      <c r="AV166" s="710"/>
      <c r="AW166" s="710"/>
      <c r="AX166" s="710"/>
      <c r="AY166" s="710"/>
      <c r="AZ166" s="710"/>
      <c r="BA166" s="710"/>
      <c r="BB166" s="710"/>
    </row>
    <row r="167" spans="1:54" x14ac:dyDescent="0.25">
      <c r="A167" s="710"/>
      <c r="B167" s="710"/>
      <c r="C167" s="710"/>
      <c r="D167" s="710"/>
      <c r="E167" s="710"/>
      <c r="F167" s="710"/>
      <c r="G167" s="710"/>
      <c r="H167" s="710"/>
      <c r="I167" s="710"/>
      <c r="J167" s="710"/>
      <c r="K167" s="710"/>
      <c r="L167" s="710"/>
      <c r="M167" s="737"/>
      <c r="N167" s="738"/>
      <c r="O167" s="710"/>
      <c r="P167" s="710"/>
      <c r="Q167" s="710"/>
      <c r="R167" s="710"/>
      <c r="S167" s="710"/>
      <c r="T167" s="710"/>
      <c r="U167" s="710"/>
      <c r="V167" s="710"/>
      <c r="W167" s="710"/>
      <c r="X167" s="710"/>
      <c r="Y167" s="710"/>
      <c r="Z167" s="710"/>
      <c r="AA167" s="710"/>
      <c r="AB167" s="710"/>
      <c r="AC167" s="710"/>
      <c r="AD167" s="710"/>
      <c r="AE167" s="710"/>
      <c r="AF167" s="710"/>
      <c r="AG167" s="710"/>
      <c r="AH167" s="710"/>
      <c r="AI167" s="710"/>
      <c r="AJ167" s="710"/>
      <c r="AK167" s="710"/>
      <c r="AL167" s="710"/>
      <c r="AM167" s="710"/>
      <c r="AN167" s="710"/>
      <c r="AO167" s="710"/>
      <c r="AP167" s="710"/>
      <c r="AQ167" s="710"/>
      <c r="AR167" s="710"/>
      <c r="AS167" s="710"/>
      <c r="AT167" s="710"/>
      <c r="AU167" s="710"/>
      <c r="AV167" s="710"/>
      <c r="AW167" s="710"/>
      <c r="AX167" s="710"/>
      <c r="AY167" s="710"/>
      <c r="AZ167" s="710"/>
      <c r="BA167" s="710"/>
      <c r="BB167" s="710"/>
    </row>
    <row r="168" spans="1:54" x14ac:dyDescent="0.25">
      <c r="A168" s="710"/>
      <c r="B168" s="710"/>
      <c r="C168" s="710"/>
      <c r="D168" s="710"/>
      <c r="E168" s="710"/>
      <c r="F168" s="710"/>
      <c r="G168" s="710"/>
      <c r="H168" s="710"/>
      <c r="I168" s="710"/>
      <c r="J168" s="710"/>
      <c r="K168" s="710"/>
      <c r="L168" s="710"/>
      <c r="M168" s="737"/>
      <c r="N168" s="738"/>
      <c r="O168" s="710"/>
      <c r="P168" s="710"/>
      <c r="Q168" s="710"/>
      <c r="R168" s="710"/>
      <c r="S168" s="710"/>
      <c r="T168" s="710"/>
      <c r="U168" s="710"/>
      <c r="V168" s="710"/>
      <c r="W168" s="710"/>
      <c r="X168" s="710"/>
      <c r="Y168" s="710"/>
      <c r="Z168" s="710"/>
      <c r="AA168" s="710"/>
      <c r="AB168" s="710"/>
      <c r="AC168" s="710"/>
      <c r="AD168" s="710"/>
      <c r="AE168" s="710"/>
      <c r="AF168" s="710"/>
      <c r="AG168" s="710"/>
      <c r="AH168" s="710"/>
      <c r="AI168" s="710"/>
      <c r="AJ168" s="710"/>
      <c r="AK168" s="710"/>
      <c r="AL168" s="710"/>
      <c r="AM168" s="710"/>
      <c r="AN168" s="710"/>
      <c r="AO168" s="710"/>
      <c r="AP168" s="710"/>
      <c r="AQ168" s="710"/>
      <c r="AR168" s="710"/>
      <c r="AS168" s="710"/>
      <c r="AT168" s="710"/>
      <c r="AU168" s="710"/>
      <c r="AV168" s="710"/>
      <c r="AW168" s="710"/>
      <c r="AX168" s="710"/>
      <c r="AY168" s="710"/>
      <c r="AZ168" s="710"/>
      <c r="BA168" s="710"/>
      <c r="BB168" s="710"/>
    </row>
    <row r="169" spans="1:54" x14ac:dyDescent="0.25">
      <c r="A169" s="710"/>
      <c r="B169" s="710"/>
      <c r="C169" s="710"/>
      <c r="D169" s="710"/>
      <c r="E169" s="710"/>
      <c r="F169" s="710"/>
      <c r="G169" s="710"/>
      <c r="H169" s="710"/>
      <c r="I169" s="710"/>
      <c r="J169" s="710"/>
      <c r="K169" s="710"/>
      <c r="L169" s="710"/>
      <c r="M169" s="737"/>
      <c r="N169" s="738"/>
      <c r="O169" s="710"/>
      <c r="P169" s="710"/>
      <c r="Q169" s="710"/>
      <c r="R169" s="710"/>
      <c r="S169" s="710"/>
      <c r="T169" s="710"/>
      <c r="U169" s="710"/>
      <c r="V169" s="710"/>
      <c r="W169" s="710"/>
      <c r="X169" s="710"/>
      <c r="Y169" s="710"/>
      <c r="Z169" s="710"/>
      <c r="AA169" s="710"/>
      <c r="AB169" s="710"/>
      <c r="AC169" s="710"/>
      <c r="AD169" s="710"/>
      <c r="AE169" s="710"/>
      <c r="AF169" s="710"/>
      <c r="AG169" s="710"/>
      <c r="AH169" s="710"/>
      <c r="AI169" s="710"/>
      <c r="AJ169" s="710"/>
      <c r="AK169" s="710"/>
      <c r="AL169" s="710"/>
      <c r="AM169" s="710"/>
      <c r="AN169" s="710"/>
      <c r="AO169" s="710"/>
      <c r="AP169" s="710"/>
      <c r="AQ169" s="710"/>
      <c r="AR169" s="710"/>
      <c r="AS169" s="710"/>
      <c r="AT169" s="710"/>
      <c r="AU169" s="710"/>
      <c r="AV169" s="710"/>
      <c r="AW169" s="710"/>
      <c r="AX169" s="710"/>
      <c r="AY169" s="710"/>
      <c r="AZ169" s="710"/>
      <c r="BA169" s="710"/>
      <c r="BB169" s="710"/>
    </row>
    <row r="170" spans="1:54" x14ac:dyDescent="0.25">
      <c r="A170" s="710"/>
      <c r="B170" s="710"/>
      <c r="C170" s="710"/>
      <c r="D170" s="710"/>
      <c r="E170" s="710"/>
      <c r="F170" s="710"/>
      <c r="G170" s="710"/>
      <c r="H170" s="710"/>
      <c r="I170" s="710"/>
      <c r="J170" s="710"/>
      <c r="K170" s="710"/>
      <c r="L170" s="710"/>
      <c r="M170" s="737"/>
      <c r="N170" s="738"/>
      <c r="O170" s="710"/>
      <c r="P170" s="710"/>
      <c r="Q170" s="710"/>
      <c r="R170" s="710"/>
      <c r="S170" s="710"/>
      <c r="T170" s="710"/>
      <c r="U170" s="710"/>
      <c r="V170" s="710"/>
      <c r="W170" s="710"/>
      <c r="X170" s="710"/>
      <c r="Y170" s="710"/>
      <c r="Z170" s="710"/>
      <c r="AA170" s="710"/>
      <c r="AB170" s="710"/>
      <c r="AC170" s="710"/>
      <c r="AD170" s="710"/>
      <c r="AE170" s="710"/>
      <c r="AF170" s="710"/>
      <c r="AG170" s="710"/>
      <c r="AH170" s="710"/>
      <c r="AI170" s="710"/>
      <c r="AJ170" s="710"/>
      <c r="AK170" s="710"/>
      <c r="AL170" s="710"/>
      <c r="AM170" s="710"/>
      <c r="AN170" s="710"/>
      <c r="AO170" s="710"/>
      <c r="AP170" s="710"/>
      <c r="AQ170" s="710"/>
      <c r="AR170" s="710"/>
      <c r="AS170" s="710"/>
      <c r="AT170" s="710"/>
      <c r="AU170" s="710"/>
      <c r="AV170" s="710"/>
      <c r="AW170" s="710"/>
      <c r="AX170" s="710"/>
      <c r="AY170" s="710"/>
      <c r="AZ170" s="710"/>
      <c r="BA170" s="710"/>
      <c r="BB170" s="710"/>
    </row>
    <row r="171" spans="1:54" x14ac:dyDescent="0.25">
      <c r="A171" s="710"/>
      <c r="B171" s="710"/>
      <c r="C171" s="710"/>
      <c r="D171" s="710"/>
      <c r="E171" s="710"/>
      <c r="F171" s="710"/>
      <c r="G171" s="710"/>
      <c r="H171" s="710"/>
      <c r="I171" s="710"/>
      <c r="J171" s="710"/>
      <c r="K171" s="710"/>
      <c r="L171" s="710"/>
      <c r="M171" s="737"/>
      <c r="N171" s="738"/>
      <c r="O171" s="710"/>
      <c r="P171" s="710"/>
      <c r="Q171" s="710"/>
      <c r="R171" s="710"/>
      <c r="S171" s="710"/>
      <c r="T171" s="710"/>
      <c r="U171" s="710"/>
      <c r="V171" s="710"/>
      <c r="W171" s="710"/>
      <c r="X171" s="710"/>
      <c r="Y171" s="710"/>
      <c r="Z171" s="710"/>
      <c r="AA171" s="710"/>
      <c r="AB171" s="710"/>
      <c r="AC171" s="710"/>
      <c r="AD171" s="710"/>
      <c r="AE171" s="710"/>
      <c r="AF171" s="710"/>
      <c r="AG171" s="710"/>
      <c r="AH171" s="710"/>
      <c r="AI171" s="710"/>
      <c r="AJ171" s="710"/>
      <c r="AK171" s="710"/>
      <c r="AL171" s="710"/>
      <c r="AM171" s="710"/>
      <c r="AN171" s="710"/>
      <c r="AO171" s="710"/>
      <c r="AP171" s="710"/>
      <c r="AQ171" s="710"/>
      <c r="AR171" s="710"/>
      <c r="AS171" s="710"/>
      <c r="AT171" s="710"/>
      <c r="AU171" s="710"/>
      <c r="AV171" s="710"/>
      <c r="AW171" s="710"/>
      <c r="AX171" s="710"/>
      <c r="AY171" s="710"/>
      <c r="AZ171" s="710"/>
      <c r="BA171" s="710"/>
      <c r="BB171" s="710"/>
    </row>
    <row r="172" spans="1:54" x14ac:dyDescent="0.25">
      <c r="A172" s="710"/>
      <c r="B172" s="710"/>
      <c r="C172" s="710"/>
      <c r="D172" s="710"/>
      <c r="E172" s="710"/>
      <c r="F172" s="710"/>
      <c r="G172" s="710"/>
      <c r="H172" s="710"/>
      <c r="I172" s="710"/>
      <c r="J172" s="710"/>
      <c r="K172" s="710"/>
      <c r="L172" s="710"/>
      <c r="M172" s="737"/>
      <c r="N172" s="738"/>
      <c r="O172" s="710"/>
      <c r="P172" s="710"/>
      <c r="Q172" s="710"/>
      <c r="R172" s="710"/>
      <c r="S172" s="710"/>
      <c r="T172" s="710"/>
      <c r="U172" s="710"/>
      <c r="V172" s="710"/>
      <c r="W172" s="710"/>
      <c r="X172" s="710"/>
      <c r="Y172" s="710"/>
      <c r="Z172" s="710"/>
      <c r="AA172" s="710"/>
      <c r="AB172" s="710"/>
      <c r="AC172" s="710"/>
      <c r="AD172" s="710"/>
      <c r="AE172" s="710"/>
      <c r="AF172" s="710"/>
      <c r="AG172" s="710"/>
      <c r="AH172" s="710"/>
      <c r="AI172" s="710"/>
      <c r="AJ172" s="710"/>
      <c r="AK172" s="710"/>
      <c r="AL172" s="710"/>
      <c r="AM172" s="710"/>
      <c r="AN172" s="710"/>
      <c r="AO172" s="710"/>
      <c r="AP172" s="710"/>
      <c r="AQ172" s="710"/>
      <c r="AR172" s="710"/>
      <c r="AS172" s="710"/>
      <c r="AT172" s="710"/>
      <c r="AU172" s="710"/>
      <c r="AV172" s="710"/>
      <c r="AW172" s="710"/>
      <c r="AX172" s="710"/>
      <c r="AY172" s="710"/>
      <c r="AZ172" s="710"/>
      <c r="BA172" s="710"/>
      <c r="BB172" s="710"/>
    </row>
    <row r="173" spans="1:54" x14ac:dyDescent="0.25">
      <c r="A173" s="710"/>
      <c r="B173" s="710"/>
      <c r="C173" s="710"/>
      <c r="D173" s="710"/>
      <c r="E173" s="710"/>
      <c r="F173" s="710"/>
      <c r="G173" s="710"/>
      <c r="H173" s="710"/>
      <c r="I173" s="710"/>
      <c r="J173" s="710"/>
      <c r="K173" s="710"/>
      <c r="L173" s="710"/>
      <c r="M173" s="737"/>
      <c r="N173" s="738"/>
      <c r="O173" s="710"/>
      <c r="P173" s="710"/>
      <c r="Q173" s="710"/>
      <c r="R173" s="710"/>
      <c r="S173" s="710"/>
      <c r="T173" s="710"/>
      <c r="U173" s="710"/>
      <c r="V173" s="710"/>
      <c r="W173" s="710"/>
      <c r="X173" s="710"/>
      <c r="Y173" s="710"/>
      <c r="Z173" s="710"/>
      <c r="AA173" s="710"/>
      <c r="AB173" s="710"/>
      <c r="AC173" s="710"/>
      <c r="AD173" s="710"/>
      <c r="AE173" s="710"/>
      <c r="AF173" s="710"/>
      <c r="AG173" s="710"/>
      <c r="AH173" s="710"/>
      <c r="AI173" s="710"/>
      <c r="AJ173" s="710"/>
      <c r="AK173" s="710"/>
      <c r="AL173" s="710"/>
      <c r="AM173" s="710"/>
      <c r="AN173" s="710"/>
      <c r="AO173" s="710"/>
      <c r="AP173" s="710"/>
      <c r="AQ173" s="710"/>
      <c r="AR173" s="710"/>
      <c r="AS173" s="710"/>
      <c r="AT173" s="710"/>
      <c r="AU173" s="710"/>
      <c r="AV173" s="710"/>
      <c r="AW173" s="710"/>
      <c r="AX173" s="710"/>
      <c r="AY173" s="710"/>
      <c r="AZ173" s="710"/>
      <c r="BA173" s="710"/>
      <c r="BB173" s="710"/>
    </row>
    <row r="174" spans="1:54" x14ac:dyDescent="0.25">
      <c r="A174" s="710"/>
      <c r="B174" s="710"/>
      <c r="C174" s="710"/>
      <c r="D174" s="710"/>
      <c r="E174" s="710"/>
      <c r="F174" s="710"/>
      <c r="G174" s="710"/>
      <c r="H174" s="710"/>
      <c r="I174" s="710"/>
      <c r="J174" s="710"/>
      <c r="K174" s="710"/>
      <c r="L174" s="710"/>
      <c r="M174" s="737"/>
      <c r="N174" s="738"/>
      <c r="O174" s="710"/>
      <c r="P174" s="710"/>
      <c r="Q174" s="710"/>
      <c r="R174" s="710"/>
      <c r="S174" s="710"/>
      <c r="T174" s="710"/>
      <c r="U174" s="710"/>
      <c r="V174" s="710"/>
      <c r="W174" s="710"/>
      <c r="X174" s="710"/>
      <c r="Y174" s="710"/>
      <c r="Z174" s="710"/>
      <c r="AA174" s="710"/>
      <c r="AB174" s="710"/>
      <c r="AC174" s="710"/>
      <c r="AD174" s="710"/>
      <c r="AE174" s="710"/>
      <c r="AF174" s="710"/>
      <c r="AG174" s="710"/>
      <c r="AH174" s="710"/>
      <c r="AI174" s="710"/>
      <c r="AJ174" s="710"/>
      <c r="AK174" s="710"/>
      <c r="AL174" s="710"/>
      <c r="AM174" s="710"/>
      <c r="AN174" s="710"/>
      <c r="AO174" s="710"/>
      <c r="AP174" s="710"/>
      <c r="AQ174" s="710"/>
      <c r="AR174" s="710"/>
      <c r="AS174" s="710"/>
      <c r="AT174" s="710"/>
      <c r="AU174" s="710"/>
      <c r="AV174" s="710"/>
      <c r="AW174" s="710"/>
      <c r="AX174" s="710"/>
      <c r="AY174" s="710"/>
      <c r="AZ174" s="710"/>
      <c r="BA174" s="710"/>
      <c r="BB174" s="710"/>
    </row>
    <row r="175" spans="1:54" x14ac:dyDescent="0.25">
      <c r="A175" s="710"/>
      <c r="B175" s="710"/>
      <c r="C175" s="710"/>
      <c r="D175" s="710"/>
      <c r="E175" s="710"/>
      <c r="F175" s="710"/>
      <c r="G175" s="710"/>
      <c r="H175" s="710"/>
      <c r="I175" s="710"/>
      <c r="J175" s="710"/>
      <c r="K175" s="710"/>
      <c r="L175" s="710"/>
      <c r="M175" s="737"/>
      <c r="N175" s="738"/>
      <c r="O175" s="710"/>
      <c r="P175" s="710"/>
      <c r="Q175" s="710"/>
      <c r="R175" s="710"/>
      <c r="S175" s="710"/>
      <c r="T175" s="710"/>
      <c r="U175" s="710"/>
      <c r="V175" s="710"/>
      <c r="W175" s="710"/>
      <c r="X175" s="710"/>
      <c r="Y175" s="710"/>
      <c r="Z175" s="710"/>
      <c r="AA175" s="710"/>
      <c r="AB175" s="710"/>
      <c r="AC175" s="710"/>
      <c r="AD175" s="710"/>
      <c r="AE175" s="710"/>
      <c r="AF175" s="710"/>
      <c r="AG175" s="710"/>
      <c r="AH175" s="710"/>
      <c r="AI175" s="710"/>
      <c r="AJ175" s="710"/>
      <c r="AK175" s="710"/>
      <c r="AL175" s="710"/>
      <c r="AM175" s="710"/>
      <c r="AN175" s="710"/>
      <c r="AO175" s="710"/>
      <c r="AP175" s="710"/>
      <c r="AQ175" s="710"/>
      <c r="AR175" s="710"/>
      <c r="AS175" s="710"/>
      <c r="AT175" s="710"/>
      <c r="AU175" s="710"/>
      <c r="AV175" s="710"/>
      <c r="AW175" s="710"/>
      <c r="AX175" s="710"/>
      <c r="AY175" s="710"/>
      <c r="AZ175" s="710"/>
      <c r="BA175" s="710"/>
      <c r="BB175" s="710"/>
    </row>
    <row r="176" spans="1:54" x14ac:dyDescent="0.25">
      <c r="A176" s="710"/>
      <c r="B176" s="710"/>
      <c r="C176" s="710"/>
      <c r="D176" s="710"/>
      <c r="E176" s="710"/>
      <c r="F176" s="710"/>
      <c r="G176" s="710"/>
      <c r="H176" s="710"/>
      <c r="I176" s="710"/>
      <c r="J176" s="710"/>
      <c r="K176" s="710"/>
      <c r="L176" s="710"/>
      <c r="M176" s="737"/>
      <c r="N176" s="738"/>
      <c r="O176" s="710"/>
      <c r="P176" s="710"/>
      <c r="Q176" s="710"/>
      <c r="R176" s="710"/>
      <c r="S176" s="710"/>
      <c r="T176" s="710"/>
      <c r="U176" s="710"/>
      <c r="V176" s="710"/>
      <c r="W176" s="710"/>
      <c r="X176" s="710"/>
      <c r="Y176" s="710"/>
      <c r="Z176" s="710"/>
      <c r="AA176" s="710"/>
      <c r="AB176" s="710"/>
      <c r="AC176" s="710"/>
      <c r="AD176" s="710"/>
      <c r="AE176" s="710"/>
      <c r="AF176" s="710"/>
      <c r="AG176" s="710"/>
      <c r="AH176" s="710"/>
      <c r="AI176" s="710"/>
      <c r="AJ176" s="710"/>
      <c r="AK176" s="710"/>
      <c r="AL176" s="710"/>
      <c r="AM176" s="710"/>
      <c r="AN176" s="710"/>
      <c r="AO176" s="710"/>
      <c r="AP176" s="710"/>
      <c r="AQ176" s="710"/>
      <c r="AR176" s="710"/>
      <c r="AS176" s="710"/>
      <c r="AT176" s="710"/>
      <c r="AU176" s="710"/>
      <c r="AV176" s="710"/>
      <c r="AW176" s="710"/>
      <c r="AX176" s="710"/>
      <c r="AY176" s="710"/>
      <c r="AZ176" s="710"/>
      <c r="BA176" s="710"/>
      <c r="BB176" s="710"/>
    </row>
    <row r="177" spans="1:54" x14ac:dyDescent="0.25">
      <c r="A177" s="710"/>
      <c r="B177" s="710"/>
      <c r="C177" s="710"/>
      <c r="D177" s="710"/>
      <c r="E177" s="710"/>
      <c r="F177" s="710"/>
      <c r="G177" s="710"/>
      <c r="H177" s="710"/>
      <c r="I177" s="710"/>
      <c r="J177" s="710"/>
      <c r="K177" s="710"/>
      <c r="L177" s="710"/>
      <c r="M177" s="737"/>
      <c r="N177" s="738"/>
      <c r="O177" s="710"/>
      <c r="P177" s="710"/>
      <c r="Q177" s="710"/>
      <c r="R177" s="710"/>
      <c r="S177" s="710"/>
      <c r="T177" s="710"/>
      <c r="U177" s="710"/>
      <c r="V177" s="710"/>
      <c r="W177" s="710"/>
      <c r="X177" s="710"/>
      <c r="Y177" s="710"/>
      <c r="Z177" s="710"/>
      <c r="AA177" s="710"/>
      <c r="AB177" s="710"/>
      <c r="AC177" s="710"/>
      <c r="AD177" s="710"/>
      <c r="AE177" s="710"/>
      <c r="AF177" s="710"/>
      <c r="AG177" s="710"/>
      <c r="AH177" s="710"/>
      <c r="AI177" s="710"/>
      <c r="AJ177" s="710"/>
      <c r="AK177" s="710"/>
      <c r="AL177" s="710"/>
      <c r="AM177" s="710"/>
      <c r="AN177" s="710"/>
      <c r="AO177" s="710"/>
      <c r="AP177" s="710"/>
      <c r="AQ177" s="710"/>
      <c r="AR177" s="710"/>
      <c r="AS177" s="710"/>
      <c r="AT177" s="710"/>
      <c r="AU177" s="710"/>
      <c r="AV177" s="710"/>
      <c r="AW177" s="710"/>
      <c r="AX177" s="710"/>
      <c r="AY177" s="710"/>
      <c r="AZ177" s="710"/>
      <c r="BA177" s="710"/>
      <c r="BB177" s="710"/>
    </row>
    <row r="178" spans="1:54" x14ac:dyDescent="0.25">
      <c r="A178" s="710"/>
      <c r="B178" s="710"/>
      <c r="C178" s="710"/>
      <c r="D178" s="710"/>
      <c r="E178" s="710"/>
      <c r="F178" s="710"/>
      <c r="G178" s="710"/>
      <c r="H178" s="710"/>
      <c r="I178" s="710"/>
      <c r="J178" s="710"/>
      <c r="K178" s="710"/>
      <c r="L178" s="710"/>
      <c r="M178" s="737"/>
      <c r="N178" s="738"/>
      <c r="O178" s="710"/>
      <c r="P178" s="710"/>
      <c r="Q178" s="710"/>
      <c r="R178" s="710"/>
      <c r="S178" s="710"/>
      <c r="T178" s="710"/>
      <c r="U178" s="710"/>
      <c r="V178" s="710"/>
      <c r="W178" s="710"/>
      <c r="X178" s="710"/>
      <c r="Y178" s="710"/>
      <c r="Z178" s="710"/>
      <c r="AA178" s="710"/>
      <c r="AB178" s="710"/>
      <c r="AC178" s="710"/>
      <c r="AD178" s="710"/>
      <c r="AE178" s="710"/>
      <c r="AF178" s="710"/>
      <c r="AG178" s="710"/>
      <c r="AH178" s="710"/>
      <c r="AI178" s="710"/>
      <c r="AJ178" s="710"/>
      <c r="AK178" s="710"/>
      <c r="AL178" s="710"/>
      <c r="AM178" s="710"/>
      <c r="AN178" s="710"/>
      <c r="AO178" s="710"/>
      <c r="AP178" s="710"/>
      <c r="AQ178" s="710"/>
      <c r="AR178" s="710"/>
      <c r="AS178" s="710"/>
      <c r="AT178" s="710"/>
      <c r="AU178" s="710"/>
      <c r="AV178" s="710"/>
      <c r="AW178" s="710"/>
      <c r="AX178" s="710"/>
      <c r="AY178" s="710"/>
      <c r="AZ178" s="710"/>
      <c r="BA178" s="710"/>
      <c r="BB178" s="710"/>
    </row>
    <row r="179" spans="1:54" x14ac:dyDescent="0.25">
      <c r="A179" s="710"/>
      <c r="B179" s="710"/>
      <c r="C179" s="710"/>
      <c r="D179" s="710"/>
      <c r="E179" s="710"/>
      <c r="F179" s="710"/>
      <c r="G179" s="710"/>
      <c r="H179" s="710"/>
      <c r="I179" s="710"/>
      <c r="J179" s="710"/>
      <c r="K179" s="710"/>
      <c r="L179" s="710"/>
      <c r="M179" s="737"/>
      <c r="N179" s="738"/>
      <c r="O179" s="710"/>
      <c r="P179" s="710"/>
      <c r="Q179" s="710"/>
      <c r="R179" s="710"/>
      <c r="S179" s="710"/>
      <c r="T179" s="710"/>
      <c r="U179" s="710"/>
      <c r="V179" s="710"/>
      <c r="W179" s="710"/>
      <c r="X179" s="710"/>
      <c r="Y179" s="710"/>
      <c r="Z179" s="710"/>
      <c r="AA179" s="710"/>
      <c r="AB179" s="710"/>
      <c r="AC179" s="710"/>
      <c r="AD179" s="710"/>
      <c r="AE179" s="710"/>
      <c r="AF179" s="710"/>
      <c r="AG179" s="710"/>
      <c r="AH179" s="710"/>
      <c r="AI179" s="710"/>
      <c r="AJ179" s="710"/>
      <c r="AK179" s="710"/>
      <c r="AL179" s="710"/>
      <c r="AM179" s="710"/>
      <c r="AN179" s="710"/>
      <c r="AO179" s="710"/>
      <c r="AP179" s="710"/>
      <c r="AQ179" s="710"/>
      <c r="AR179" s="710"/>
      <c r="AS179" s="710"/>
      <c r="AT179" s="710"/>
      <c r="AU179" s="710"/>
      <c r="AV179" s="710"/>
      <c r="AW179" s="710"/>
      <c r="AX179" s="710"/>
      <c r="AY179" s="710"/>
      <c r="AZ179" s="710"/>
      <c r="BA179" s="710"/>
      <c r="BB179" s="710"/>
    </row>
    <row r="180" spans="1:54" x14ac:dyDescent="0.25">
      <c r="A180" s="710"/>
      <c r="B180" s="710"/>
      <c r="C180" s="710"/>
      <c r="D180" s="710"/>
      <c r="E180" s="710"/>
      <c r="F180" s="710"/>
      <c r="G180" s="710"/>
      <c r="H180" s="710"/>
      <c r="I180" s="710"/>
      <c r="J180" s="710"/>
      <c r="K180" s="710"/>
      <c r="L180" s="710"/>
      <c r="M180" s="737"/>
      <c r="N180" s="738"/>
      <c r="O180" s="710"/>
      <c r="P180" s="710"/>
      <c r="Q180" s="710"/>
      <c r="R180" s="710"/>
      <c r="S180" s="710"/>
      <c r="T180" s="710"/>
      <c r="U180" s="710"/>
      <c r="V180" s="710"/>
      <c r="W180" s="710"/>
      <c r="X180" s="710"/>
      <c r="Y180" s="710"/>
      <c r="Z180" s="710"/>
      <c r="AA180" s="710"/>
      <c r="AB180" s="710"/>
      <c r="AC180" s="710"/>
      <c r="AD180" s="710"/>
      <c r="AE180" s="710"/>
      <c r="AF180" s="710"/>
      <c r="AG180" s="710"/>
      <c r="AH180" s="710"/>
      <c r="AI180" s="710"/>
      <c r="AJ180" s="710"/>
      <c r="AK180" s="710"/>
      <c r="AL180" s="710"/>
      <c r="AM180" s="710"/>
      <c r="AN180" s="710"/>
      <c r="AO180" s="710"/>
      <c r="AP180" s="710"/>
      <c r="AQ180" s="710"/>
      <c r="AR180" s="710"/>
      <c r="AS180" s="710"/>
      <c r="AT180" s="710"/>
      <c r="AU180" s="710"/>
      <c r="AV180" s="710"/>
      <c r="AW180" s="710"/>
      <c r="AX180" s="710"/>
      <c r="AY180" s="710"/>
      <c r="AZ180" s="710"/>
      <c r="BA180" s="710"/>
      <c r="BB180" s="710"/>
    </row>
    <row r="181" spans="1:54" x14ac:dyDescent="0.25">
      <c r="A181" s="710"/>
      <c r="B181" s="710"/>
      <c r="C181" s="710"/>
      <c r="D181" s="710"/>
      <c r="E181" s="710"/>
      <c r="F181" s="710"/>
      <c r="G181" s="710"/>
      <c r="H181" s="710"/>
      <c r="I181" s="710"/>
      <c r="J181" s="710"/>
      <c r="K181" s="710"/>
      <c r="L181" s="710"/>
      <c r="M181" s="737"/>
      <c r="N181" s="738"/>
      <c r="O181" s="710"/>
      <c r="P181" s="710"/>
      <c r="Q181" s="710"/>
      <c r="R181" s="710"/>
      <c r="S181" s="710"/>
      <c r="T181" s="710"/>
      <c r="U181" s="710"/>
      <c r="V181" s="710"/>
      <c r="W181" s="710"/>
      <c r="X181" s="710"/>
      <c r="Y181" s="710"/>
      <c r="Z181" s="710"/>
      <c r="AA181" s="710"/>
      <c r="AB181" s="710"/>
      <c r="AC181" s="710"/>
      <c r="AD181" s="710"/>
      <c r="AE181" s="710"/>
      <c r="AF181" s="710"/>
      <c r="AG181" s="710"/>
      <c r="AH181" s="710"/>
      <c r="AI181" s="710"/>
      <c r="AJ181" s="710"/>
      <c r="AK181" s="710"/>
      <c r="AL181" s="710"/>
      <c r="AM181" s="710"/>
      <c r="AN181" s="710"/>
      <c r="AO181" s="710"/>
      <c r="AP181" s="710"/>
      <c r="AQ181" s="710"/>
      <c r="AR181" s="710"/>
      <c r="AS181" s="710"/>
      <c r="AT181" s="710"/>
      <c r="AU181" s="710"/>
      <c r="AV181" s="710"/>
      <c r="AW181" s="710"/>
      <c r="AX181" s="710"/>
      <c r="AY181" s="710"/>
      <c r="AZ181" s="710"/>
      <c r="BA181" s="710"/>
      <c r="BB181" s="710"/>
    </row>
    <row r="182" spans="1:54" x14ac:dyDescent="0.25">
      <c r="A182" s="710"/>
      <c r="B182" s="710"/>
      <c r="C182" s="710"/>
      <c r="D182" s="710"/>
      <c r="E182" s="710"/>
      <c r="F182" s="710"/>
      <c r="G182" s="710"/>
      <c r="H182" s="710"/>
      <c r="I182" s="710"/>
      <c r="J182" s="710"/>
      <c r="K182" s="710"/>
      <c r="L182" s="710"/>
      <c r="M182" s="737"/>
      <c r="N182" s="738"/>
      <c r="O182" s="710"/>
      <c r="P182" s="710"/>
      <c r="Q182" s="710"/>
      <c r="R182" s="710"/>
      <c r="S182" s="710"/>
      <c r="T182" s="710"/>
      <c r="U182" s="710"/>
      <c r="V182" s="710"/>
      <c r="W182" s="710"/>
      <c r="X182" s="710"/>
      <c r="Y182" s="710"/>
      <c r="Z182" s="710"/>
      <c r="AA182" s="710"/>
      <c r="AB182" s="710"/>
      <c r="AC182" s="710"/>
      <c r="AD182" s="710"/>
      <c r="AE182" s="710"/>
      <c r="AF182" s="710"/>
      <c r="AG182" s="710"/>
      <c r="AH182" s="710"/>
      <c r="AI182" s="710"/>
      <c r="AJ182" s="710"/>
      <c r="AK182" s="710"/>
      <c r="AL182" s="710"/>
      <c r="AM182" s="710"/>
      <c r="AN182" s="710"/>
      <c r="AO182" s="710"/>
      <c r="AP182" s="710"/>
      <c r="AQ182" s="710"/>
      <c r="AR182" s="710"/>
      <c r="AS182" s="710"/>
      <c r="AT182" s="710"/>
      <c r="AU182" s="710"/>
      <c r="AV182" s="710"/>
      <c r="AW182" s="710"/>
      <c r="AX182" s="710"/>
      <c r="AY182" s="710"/>
      <c r="AZ182" s="710"/>
      <c r="BA182" s="710"/>
      <c r="BB182" s="710"/>
    </row>
    <row r="183" spans="1:54" x14ac:dyDescent="0.25">
      <c r="A183" s="710"/>
      <c r="B183" s="710"/>
      <c r="C183" s="710"/>
      <c r="D183" s="710"/>
      <c r="E183" s="710"/>
      <c r="F183" s="710"/>
      <c r="G183" s="710"/>
      <c r="H183" s="710"/>
      <c r="I183" s="710"/>
      <c r="J183" s="710"/>
      <c r="K183" s="710"/>
      <c r="L183" s="710"/>
      <c r="M183" s="737"/>
      <c r="N183" s="738"/>
      <c r="O183" s="710"/>
      <c r="P183" s="710"/>
      <c r="Q183" s="710"/>
      <c r="R183" s="710"/>
      <c r="S183" s="710"/>
      <c r="T183" s="710"/>
      <c r="U183" s="710"/>
      <c r="V183" s="710"/>
      <c r="W183" s="710"/>
      <c r="X183" s="710"/>
      <c r="Y183" s="710"/>
      <c r="Z183" s="710"/>
      <c r="AA183" s="710"/>
      <c r="AB183" s="710"/>
      <c r="AC183" s="710"/>
      <c r="AD183" s="710"/>
      <c r="AE183" s="710"/>
      <c r="AF183" s="710"/>
      <c r="AG183" s="710"/>
      <c r="AH183" s="710"/>
      <c r="AI183" s="710"/>
      <c r="AJ183" s="710"/>
      <c r="AK183" s="710"/>
      <c r="AL183" s="710"/>
      <c r="AM183" s="710"/>
      <c r="AN183" s="710"/>
      <c r="AO183" s="710"/>
      <c r="AP183" s="710"/>
      <c r="AQ183" s="710"/>
      <c r="AR183" s="710"/>
      <c r="AS183" s="710"/>
      <c r="AT183" s="710"/>
      <c r="AU183" s="710"/>
      <c r="AV183" s="710"/>
      <c r="AW183" s="710"/>
      <c r="AX183" s="710"/>
      <c r="AY183" s="710"/>
      <c r="AZ183" s="710"/>
      <c r="BA183" s="710"/>
      <c r="BB183" s="710"/>
    </row>
    <row r="184" spans="1:54" x14ac:dyDescent="0.25">
      <c r="A184" s="710"/>
      <c r="B184" s="710"/>
      <c r="C184" s="710"/>
      <c r="D184" s="710"/>
      <c r="E184" s="710"/>
      <c r="F184" s="710"/>
      <c r="G184" s="710"/>
      <c r="H184" s="710"/>
      <c r="I184" s="710"/>
      <c r="J184" s="710"/>
      <c r="K184" s="710"/>
      <c r="L184" s="710"/>
      <c r="M184" s="737"/>
      <c r="N184" s="738"/>
      <c r="O184" s="710"/>
      <c r="P184" s="710"/>
      <c r="Q184" s="710"/>
      <c r="R184" s="710"/>
      <c r="S184" s="710"/>
      <c r="T184" s="710"/>
      <c r="U184" s="710"/>
      <c r="V184" s="710"/>
      <c r="W184" s="710"/>
      <c r="X184" s="710"/>
      <c r="Y184" s="710"/>
      <c r="Z184" s="710"/>
      <c r="AA184" s="710"/>
      <c r="AB184" s="710"/>
      <c r="AC184" s="710"/>
      <c r="AD184" s="710"/>
      <c r="AE184" s="710"/>
      <c r="AF184" s="710"/>
      <c r="AG184" s="710"/>
      <c r="AH184" s="710"/>
      <c r="AI184" s="710"/>
      <c r="AJ184" s="710"/>
      <c r="AK184" s="710"/>
      <c r="AL184" s="710"/>
      <c r="AM184" s="710"/>
      <c r="AN184" s="710"/>
      <c r="AO184" s="710"/>
      <c r="AP184" s="710"/>
      <c r="AQ184" s="710"/>
      <c r="AR184" s="710"/>
      <c r="AS184" s="710"/>
      <c r="AT184" s="710"/>
      <c r="AU184" s="710"/>
      <c r="AV184" s="710"/>
      <c r="AW184" s="710"/>
      <c r="AX184" s="710"/>
      <c r="AY184" s="710"/>
      <c r="AZ184" s="710"/>
      <c r="BA184" s="710"/>
      <c r="BB184" s="710"/>
    </row>
    <row r="185" spans="1:54" x14ac:dyDescent="0.25">
      <c r="A185" s="710"/>
      <c r="B185" s="710"/>
      <c r="C185" s="710"/>
      <c r="D185" s="710"/>
      <c r="E185" s="710"/>
      <c r="F185" s="710"/>
      <c r="G185" s="710"/>
      <c r="H185" s="710"/>
      <c r="I185" s="710"/>
      <c r="J185" s="710"/>
      <c r="K185" s="710"/>
      <c r="L185" s="710"/>
      <c r="M185" s="737"/>
      <c r="N185" s="738"/>
      <c r="O185" s="710"/>
      <c r="P185" s="710"/>
      <c r="Q185" s="710"/>
      <c r="R185" s="710"/>
      <c r="S185" s="710"/>
      <c r="T185" s="710"/>
      <c r="U185" s="710"/>
      <c r="V185" s="710"/>
      <c r="W185" s="710"/>
      <c r="X185" s="710"/>
      <c r="Y185" s="710"/>
      <c r="Z185" s="710"/>
      <c r="AA185" s="710"/>
      <c r="AB185" s="710"/>
      <c r="AC185" s="710"/>
      <c r="AD185" s="710"/>
      <c r="AE185" s="710"/>
      <c r="AF185" s="710"/>
      <c r="AG185" s="710"/>
      <c r="AH185" s="710"/>
      <c r="AI185" s="710"/>
      <c r="AJ185" s="710"/>
      <c r="AK185" s="710"/>
      <c r="AL185" s="710"/>
      <c r="AM185" s="710"/>
      <c r="AN185" s="710"/>
      <c r="AO185" s="710"/>
      <c r="AP185" s="710"/>
      <c r="AQ185" s="710"/>
      <c r="AR185" s="710"/>
      <c r="AS185" s="710"/>
      <c r="AT185" s="710"/>
      <c r="AU185" s="710"/>
      <c r="AV185" s="710"/>
      <c r="AW185" s="710"/>
      <c r="AX185" s="710"/>
      <c r="AY185" s="710"/>
      <c r="AZ185" s="710"/>
      <c r="BA185" s="710"/>
      <c r="BB185" s="710"/>
    </row>
    <row r="186" spans="1:54" x14ac:dyDescent="0.25">
      <c r="A186" s="710"/>
      <c r="B186" s="710"/>
      <c r="C186" s="710"/>
      <c r="D186" s="710"/>
      <c r="E186" s="710"/>
      <c r="F186" s="710"/>
      <c r="G186" s="710"/>
      <c r="H186" s="710"/>
      <c r="I186" s="710"/>
      <c r="J186" s="710"/>
      <c r="K186" s="710"/>
      <c r="L186" s="710"/>
      <c r="M186" s="737"/>
      <c r="N186" s="738"/>
      <c r="O186" s="710"/>
      <c r="P186" s="710"/>
      <c r="Q186" s="710"/>
      <c r="R186" s="710"/>
      <c r="S186" s="710"/>
      <c r="T186" s="710"/>
      <c r="U186" s="710"/>
      <c r="V186" s="710"/>
      <c r="W186" s="710"/>
      <c r="X186" s="710"/>
      <c r="Y186" s="710"/>
      <c r="Z186" s="710"/>
      <c r="AA186" s="710"/>
      <c r="AB186" s="710"/>
      <c r="AC186" s="710"/>
      <c r="AD186" s="710"/>
      <c r="AE186" s="710"/>
      <c r="AF186" s="710"/>
      <c r="AG186" s="710"/>
      <c r="AH186" s="710"/>
      <c r="AI186" s="710"/>
      <c r="AJ186" s="710"/>
      <c r="AK186" s="710"/>
      <c r="AL186" s="710"/>
      <c r="AM186" s="710"/>
      <c r="AN186" s="710"/>
      <c r="AO186" s="710"/>
      <c r="AP186" s="710"/>
      <c r="AQ186" s="710"/>
      <c r="AR186" s="710"/>
      <c r="AS186" s="710"/>
      <c r="AT186" s="710"/>
      <c r="AU186" s="710"/>
      <c r="AV186" s="710"/>
      <c r="AW186" s="710"/>
      <c r="AX186" s="710"/>
      <c r="AY186" s="710"/>
      <c r="AZ186" s="710"/>
      <c r="BA186" s="710"/>
      <c r="BB186" s="710"/>
    </row>
    <row r="187" spans="1:54" x14ac:dyDescent="0.25">
      <c r="A187" s="710"/>
      <c r="B187" s="710"/>
      <c r="C187" s="710"/>
      <c r="D187" s="710"/>
      <c r="E187" s="710"/>
      <c r="F187" s="710"/>
      <c r="G187" s="710"/>
      <c r="H187" s="710"/>
      <c r="I187" s="710"/>
      <c r="J187" s="710"/>
      <c r="K187" s="710"/>
      <c r="L187" s="710"/>
      <c r="M187" s="737"/>
      <c r="N187" s="738"/>
      <c r="O187" s="710"/>
      <c r="P187" s="710"/>
      <c r="Q187" s="710"/>
      <c r="R187" s="710"/>
      <c r="S187" s="710"/>
      <c r="T187" s="710"/>
      <c r="U187" s="710"/>
      <c r="V187" s="710"/>
      <c r="W187" s="710"/>
      <c r="X187" s="710"/>
      <c r="Y187" s="710"/>
      <c r="Z187" s="710"/>
      <c r="AA187" s="710"/>
      <c r="AB187" s="710"/>
      <c r="AC187" s="710"/>
      <c r="AD187" s="710"/>
      <c r="AE187" s="710"/>
      <c r="AF187" s="710"/>
      <c r="AG187" s="710"/>
      <c r="AH187" s="710"/>
      <c r="AI187" s="710"/>
      <c r="AJ187" s="710"/>
      <c r="AK187" s="710"/>
      <c r="AL187" s="710"/>
      <c r="AM187" s="710"/>
      <c r="AN187" s="710"/>
      <c r="AO187" s="710"/>
      <c r="AP187" s="710"/>
      <c r="AQ187" s="710"/>
      <c r="AR187" s="710"/>
      <c r="AS187" s="710"/>
      <c r="AT187" s="710"/>
      <c r="AU187" s="710"/>
      <c r="AV187" s="710"/>
      <c r="AW187" s="710"/>
      <c r="AX187" s="710"/>
      <c r="AY187" s="710"/>
      <c r="AZ187" s="710"/>
      <c r="BA187" s="710"/>
      <c r="BB187" s="710"/>
    </row>
    <row r="188" spans="1:54" x14ac:dyDescent="0.25">
      <c r="A188" s="710"/>
      <c r="B188" s="710"/>
      <c r="C188" s="710"/>
      <c r="D188" s="710"/>
      <c r="E188" s="710"/>
      <c r="F188" s="710"/>
      <c r="G188" s="710"/>
      <c r="H188" s="710"/>
      <c r="I188" s="710"/>
      <c r="J188" s="710"/>
      <c r="K188" s="710"/>
      <c r="L188" s="710"/>
      <c r="M188" s="737"/>
      <c r="N188" s="738"/>
      <c r="O188" s="710"/>
      <c r="P188" s="710"/>
      <c r="Q188" s="710"/>
      <c r="R188" s="710"/>
      <c r="S188" s="710"/>
      <c r="T188" s="710"/>
      <c r="U188" s="710"/>
      <c r="V188" s="710"/>
      <c r="W188" s="710"/>
      <c r="X188" s="710"/>
      <c r="Y188" s="710"/>
      <c r="Z188" s="710"/>
      <c r="AA188" s="710"/>
      <c r="AB188" s="710"/>
      <c r="AC188" s="710"/>
      <c r="AD188" s="710"/>
      <c r="AE188" s="710"/>
      <c r="AF188" s="710"/>
      <c r="AG188" s="710"/>
      <c r="AH188" s="710"/>
      <c r="AI188" s="710"/>
      <c r="AJ188" s="710"/>
      <c r="AK188" s="710"/>
      <c r="AL188" s="710"/>
      <c r="AM188" s="710"/>
      <c r="AN188" s="710"/>
      <c r="AO188" s="710"/>
      <c r="AP188" s="710"/>
      <c r="AQ188" s="710"/>
      <c r="AR188" s="710"/>
      <c r="AS188" s="710"/>
      <c r="AT188" s="710"/>
      <c r="AU188" s="710"/>
      <c r="AV188" s="710"/>
      <c r="AW188" s="710"/>
      <c r="AX188" s="710"/>
      <c r="AY188" s="710"/>
      <c r="AZ188" s="710"/>
      <c r="BA188" s="710"/>
      <c r="BB188" s="710"/>
    </row>
    <row r="189" spans="1:54" x14ac:dyDescent="0.25">
      <c r="A189" s="710"/>
      <c r="B189" s="710"/>
      <c r="C189" s="710"/>
      <c r="D189" s="710"/>
      <c r="E189" s="710"/>
      <c r="F189" s="710"/>
      <c r="G189" s="710"/>
      <c r="H189" s="710"/>
      <c r="I189" s="710"/>
      <c r="J189" s="710"/>
      <c r="K189" s="710"/>
      <c r="L189" s="710"/>
      <c r="M189" s="737"/>
      <c r="N189" s="738"/>
      <c r="O189" s="710"/>
      <c r="P189" s="710"/>
      <c r="Q189" s="710"/>
      <c r="R189" s="710"/>
      <c r="S189" s="710"/>
      <c r="T189" s="710"/>
      <c r="U189" s="710"/>
      <c r="V189" s="710"/>
      <c r="W189" s="710"/>
      <c r="X189" s="710"/>
      <c r="Y189" s="710"/>
      <c r="Z189" s="710"/>
      <c r="AA189" s="710"/>
      <c r="AB189" s="710"/>
      <c r="AC189" s="710"/>
      <c r="AD189" s="710"/>
      <c r="AE189" s="710"/>
      <c r="AF189" s="710"/>
      <c r="AG189" s="710"/>
      <c r="AH189" s="710"/>
      <c r="AI189" s="710"/>
      <c r="AJ189" s="710"/>
      <c r="AK189" s="710"/>
      <c r="AL189" s="710"/>
      <c r="AM189" s="710"/>
      <c r="AN189" s="710"/>
      <c r="AO189" s="710"/>
      <c r="AP189" s="710"/>
      <c r="AQ189" s="710"/>
      <c r="AR189" s="710"/>
      <c r="AS189" s="710"/>
      <c r="AT189" s="710"/>
      <c r="AU189" s="710"/>
      <c r="AV189" s="710"/>
      <c r="AW189" s="710"/>
      <c r="AX189" s="710"/>
      <c r="AY189" s="710"/>
      <c r="AZ189" s="710"/>
      <c r="BA189" s="710"/>
      <c r="BB189" s="710"/>
    </row>
    <row r="190" spans="1:54" x14ac:dyDescent="0.25">
      <c r="A190" s="710"/>
      <c r="B190" s="710"/>
      <c r="C190" s="710"/>
      <c r="D190" s="710"/>
      <c r="E190" s="710"/>
      <c r="F190" s="710"/>
      <c r="G190" s="710"/>
      <c r="H190" s="710"/>
      <c r="I190" s="710"/>
      <c r="J190" s="710"/>
      <c r="K190" s="710"/>
      <c r="L190" s="710"/>
      <c r="M190" s="737"/>
      <c r="N190" s="738"/>
      <c r="O190" s="710"/>
      <c r="P190" s="710"/>
      <c r="Q190" s="710"/>
      <c r="R190" s="710"/>
      <c r="S190" s="710"/>
      <c r="T190" s="710"/>
      <c r="U190" s="710"/>
      <c r="V190" s="710"/>
      <c r="W190" s="710"/>
      <c r="X190" s="710"/>
      <c r="Y190" s="710"/>
      <c r="Z190" s="710"/>
      <c r="AA190" s="710"/>
      <c r="AB190" s="710"/>
      <c r="AC190" s="710"/>
      <c r="AD190" s="710"/>
      <c r="AE190" s="710"/>
      <c r="AF190" s="710"/>
      <c r="AG190" s="710"/>
      <c r="AH190" s="710"/>
      <c r="AI190" s="710"/>
      <c r="AJ190" s="710"/>
      <c r="AK190" s="710"/>
      <c r="AL190" s="710"/>
      <c r="AM190" s="710"/>
      <c r="AN190" s="710"/>
      <c r="AO190" s="710"/>
      <c r="AP190" s="710"/>
      <c r="AQ190" s="710"/>
      <c r="AR190" s="710"/>
      <c r="AS190" s="710"/>
      <c r="AT190" s="710"/>
      <c r="AU190" s="710"/>
      <c r="AV190" s="710"/>
      <c r="AW190" s="710"/>
      <c r="AX190" s="710"/>
      <c r="AY190" s="710"/>
      <c r="AZ190" s="710"/>
      <c r="BA190" s="710"/>
      <c r="BB190" s="710"/>
    </row>
    <row r="191" spans="1:54" x14ac:dyDescent="0.25">
      <c r="A191" s="710"/>
      <c r="B191" s="710"/>
      <c r="C191" s="710"/>
      <c r="D191" s="710"/>
      <c r="E191" s="710"/>
      <c r="F191" s="710"/>
      <c r="G191" s="710"/>
      <c r="H191" s="710"/>
      <c r="I191" s="710"/>
      <c r="J191" s="710"/>
      <c r="K191" s="710"/>
      <c r="L191" s="710"/>
      <c r="M191" s="737"/>
      <c r="N191" s="738"/>
      <c r="O191" s="710"/>
      <c r="P191" s="710"/>
      <c r="Q191" s="710"/>
      <c r="R191" s="710"/>
      <c r="S191" s="710"/>
      <c r="T191" s="710"/>
      <c r="U191" s="710"/>
      <c r="V191" s="710"/>
      <c r="W191" s="710"/>
      <c r="X191" s="710"/>
      <c r="Y191" s="710"/>
      <c r="Z191" s="710"/>
      <c r="AA191" s="710"/>
      <c r="AB191" s="710"/>
      <c r="AC191" s="710"/>
      <c r="AD191" s="710"/>
      <c r="AE191" s="710"/>
      <c r="AF191" s="710"/>
      <c r="AG191" s="710"/>
      <c r="AH191" s="710"/>
      <c r="AI191" s="710"/>
      <c r="AJ191" s="710"/>
      <c r="AK191" s="710"/>
      <c r="AL191" s="710"/>
      <c r="AM191" s="710"/>
      <c r="AN191" s="710"/>
      <c r="AO191" s="710"/>
      <c r="AP191" s="710"/>
      <c r="AQ191" s="710"/>
      <c r="AR191" s="710"/>
      <c r="AS191" s="710"/>
      <c r="AT191" s="710"/>
      <c r="AU191" s="710"/>
      <c r="AV191" s="710"/>
      <c r="AW191" s="710"/>
      <c r="AX191" s="710"/>
      <c r="AY191" s="710"/>
      <c r="AZ191" s="710"/>
      <c r="BA191" s="710"/>
      <c r="BB191" s="710"/>
    </row>
    <row r="192" spans="1:54" x14ac:dyDescent="0.25">
      <c r="A192" s="710"/>
      <c r="B192" s="710"/>
      <c r="C192" s="710"/>
      <c r="D192" s="710"/>
      <c r="E192" s="710"/>
      <c r="F192" s="710"/>
      <c r="G192" s="710"/>
      <c r="H192" s="710"/>
      <c r="I192" s="710"/>
      <c r="J192" s="710"/>
      <c r="K192" s="710"/>
      <c r="L192" s="710"/>
      <c r="M192" s="737"/>
      <c r="N192" s="738"/>
      <c r="O192" s="710"/>
      <c r="P192" s="710"/>
      <c r="Q192" s="710"/>
      <c r="R192" s="710"/>
      <c r="S192" s="710"/>
      <c r="T192" s="710"/>
      <c r="U192" s="710"/>
      <c r="V192" s="710"/>
      <c r="W192" s="710"/>
      <c r="X192" s="710"/>
      <c r="Y192" s="710"/>
      <c r="Z192" s="710"/>
      <c r="AA192" s="710"/>
      <c r="AB192" s="710"/>
      <c r="AC192" s="710"/>
      <c r="AD192" s="710"/>
      <c r="AE192" s="710"/>
      <c r="AF192" s="710"/>
      <c r="AG192" s="710"/>
      <c r="AH192" s="710"/>
      <c r="AI192" s="710"/>
      <c r="AJ192" s="710"/>
      <c r="AK192" s="710"/>
      <c r="AL192" s="710"/>
      <c r="AM192" s="710"/>
      <c r="AN192" s="710"/>
      <c r="AO192" s="710"/>
      <c r="AP192" s="710"/>
      <c r="AQ192" s="710"/>
      <c r="AR192" s="710"/>
      <c r="AS192" s="710"/>
      <c r="AT192" s="710"/>
      <c r="AU192" s="710"/>
      <c r="AV192" s="710"/>
      <c r="AW192" s="710"/>
      <c r="AX192" s="710"/>
      <c r="AY192" s="710"/>
      <c r="AZ192" s="710"/>
      <c r="BA192" s="710"/>
      <c r="BB192" s="710"/>
    </row>
    <row r="193" spans="1:54" x14ac:dyDescent="0.25">
      <c r="A193" s="710"/>
      <c r="B193" s="710"/>
      <c r="C193" s="710"/>
      <c r="D193" s="710"/>
      <c r="E193" s="710"/>
      <c r="F193" s="710"/>
      <c r="G193" s="710"/>
      <c r="H193" s="710"/>
      <c r="I193" s="710"/>
      <c r="J193" s="710"/>
      <c r="K193" s="710"/>
      <c r="L193" s="710"/>
      <c r="M193" s="737"/>
      <c r="N193" s="738"/>
      <c r="O193" s="710"/>
      <c r="P193" s="710"/>
      <c r="Q193" s="710"/>
      <c r="R193" s="710"/>
      <c r="S193" s="710"/>
      <c r="T193" s="710"/>
      <c r="U193" s="710"/>
      <c r="V193" s="710"/>
      <c r="W193" s="710"/>
      <c r="X193" s="710"/>
      <c r="Y193" s="710"/>
      <c r="Z193" s="710"/>
      <c r="AA193" s="710"/>
      <c r="AB193" s="710"/>
      <c r="AC193" s="710"/>
      <c r="AD193" s="710"/>
      <c r="AE193" s="710"/>
      <c r="AF193" s="710"/>
      <c r="AG193" s="710"/>
      <c r="AH193" s="710"/>
      <c r="AI193" s="710"/>
      <c r="AJ193" s="710"/>
      <c r="AK193" s="710"/>
      <c r="AL193" s="710"/>
      <c r="AM193" s="710"/>
      <c r="AN193" s="710"/>
      <c r="AO193" s="710"/>
      <c r="AP193" s="710"/>
      <c r="AQ193" s="710"/>
      <c r="AR193" s="710"/>
      <c r="AS193" s="710"/>
      <c r="AT193" s="710"/>
      <c r="AU193" s="710"/>
      <c r="AV193" s="710"/>
      <c r="AW193" s="710"/>
      <c r="AX193" s="710"/>
      <c r="AY193" s="710"/>
      <c r="AZ193" s="710"/>
      <c r="BA193" s="710"/>
      <c r="BB193" s="710"/>
    </row>
    <row r="194" spans="1:54" x14ac:dyDescent="0.25">
      <c r="A194" s="710"/>
      <c r="B194" s="710"/>
      <c r="C194" s="710"/>
      <c r="D194" s="710"/>
      <c r="E194" s="710"/>
      <c r="F194" s="710"/>
      <c r="G194" s="710"/>
      <c r="H194" s="710"/>
      <c r="I194" s="710"/>
      <c r="J194" s="710"/>
      <c r="K194" s="710"/>
      <c r="L194" s="710"/>
      <c r="M194" s="737"/>
      <c r="N194" s="738"/>
      <c r="O194" s="710"/>
      <c r="P194" s="710"/>
      <c r="Q194" s="710"/>
      <c r="R194" s="710"/>
      <c r="S194" s="710"/>
      <c r="T194" s="710"/>
      <c r="U194" s="710"/>
      <c r="V194" s="710"/>
      <c r="W194" s="710"/>
      <c r="X194" s="710"/>
      <c r="Y194" s="710"/>
      <c r="Z194" s="710"/>
      <c r="AA194" s="710"/>
      <c r="AB194" s="710"/>
      <c r="AC194" s="710"/>
      <c r="AD194" s="710"/>
      <c r="AE194" s="710"/>
      <c r="AF194" s="710"/>
      <c r="AG194" s="710"/>
      <c r="AH194" s="710"/>
      <c r="AI194" s="710"/>
      <c r="AJ194" s="710"/>
      <c r="AK194" s="710"/>
      <c r="AL194" s="710"/>
      <c r="AM194" s="710"/>
      <c r="AN194" s="710"/>
      <c r="AO194" s="710"/>
      <c r="AP194" s="710"/>
      <c r="AQ194" s="710"/>
      <c r="AR194" s="710"/>
      <c r="AS194" s="710"/>
      <c r="AT194" s="710"/>
      <c r="AU194" s="710"/>
      <c r="AV194" s="710"/>
      <c r="AW194" s="710"/>
      <c r="AX194" s="710"/>
      <c r="AY194" s="710"/>
      <c r="AZ194" s="710"/>
      <c r="BA194" s="710"/>
      <c r="BB194" s="710"/>
    </row>
    <row r="195" spans="1:54" x14ac:dyDescent="0.25">
      <c r="A195" s="710"/>
      <c r="B195" s="710"/>
      <c r="C195" s="710"/>
      <c r="D195" s="710"/>
      <c r="E195" s="710"/>
      <c r="F195" s="710"/>
      <c r="G195" s="710"/>
      <c r="H195" s="710"/>
      <c r="I195" s="710"/>
      <c r="J195" s="710"/>
      <c r="K195" s="710"/>
      <c r="L195" s="710"/>
      <c r="M195" s="737"/>
      <c r="N195" s="738"/>
      <c r="O195" s="710"/>
      <c r="P195" s="710"/>
      <c r="Q195" s="710"/>
      <c r="R195" s="710"/>
      <c r="S195" s="710"/>
      <c r="T195" s="710"/>
      <c r="U195" s="710"/>
      <c r="V195" s="710"/>
      <c r="W195" s="710"/>
      <c r="X195" s="710"/>
      <c r="Y195" s="710"/>
      <c r="Z195" s="710"/>
      <c r="AA195" s="710"/>
      <c r="AB195" s="710"/>
      <c r="AC195" s="710"/>
      <c r="AD195" s="710"/>
      <c r="AE195" s="710"/>
      <c r="AF195" s="710"/>
      <c r="AG195" s="710"/>
      <c r="AH195" s="710"/>
      <c r="AI195" s="710"/>
      <c r="AJ195" s="710"/>
      <c r="AK195" s="710"/>
      <c r="AL195" s="710"/>
      <c r="AM195" s="710"/>
      <c r="AN195" s="710"/>
      <c r="AO195" s="710"/>
      <c r="AP195" s="710"/>
      <c r="AQ195" s="710"/>
      <c r="AR195" s="710"/>
      <c r="AS195" s="710"/>
      <c r="AT195" s="710"/>
      <c r="AU195" s="710"/>
      <c r="AV195" s="710"/>
      <c r="AW195" s="710"/>
      <c r="AX195" s="710"/>
      <c r="AY195" s="710"/>
      <c r="AZ195" s="710"/>
      <c r="BA195" s="710"/>
      <c r="BB195" s="710"/>
    </row>
  </sheetData>
  <sheetProtection algorithmName="SHA-512" hashValue="F+c4i2sfJ6Xkux1cyt74BigGDZsyhd9+bmFEma0OtuaDoSSERNXHlZG9Unkw/LhzE8lCqWDib7FIdTN54Pqe7w==" saltValue="hQg1P/CO6U1F1Nip3ZUb/w==" spinCount="100000" sheet="1" objects="1" scenarios="1"/>
  <mergeCells count="243">
    <mergeCell ref="A1:C2"/>
    <mergeCell ref="D1:D2"/>
    <mergeCell ref="G1:L2"/>
    <mergeCell ref="A3:L3"/>
    <mergeCell ref="A4:L4"/>
    <mergeCell ref="A5:L5"/>
    <mergeCell ref="A10:F10"/>
    <mergeCell ref="G10:L10"/>
    <mergeCell ref="A11:F11"/>
    <mergeCell ref="G11:L11"/>
    <mergeCell ref="A12:F12"/>
    <mergeCell ref="G12:L12"/>
    <mergeCell ref="A6:F6"/>
    <mergeCell ref="G6:L6"/>
    <mergeCell ref="A7:F7"/>
    <mergeCell ref="G7:L7"/>
    <mergeCell ref="A9:F9"/>
    <mergeCell ref="G9:L9"/>
    <mergeCell ref="A13:L14"/>
    <mergeCell ref="A15:D15"/>
    <mergeCell ref="G15:H15"/>
    <mergeCell ref="I15:J15"/>
    <mergeCell ref="K15:L15"/>
    <mergeCell ref="A16:F16"/>
    <mergeCell ref="G16:H16"/>
    <mergeCell ref="I16:J16"/>
    <mergeCell ref="K16:L16"/>
    <mergeCell ref="A19:F19"/>
    <mergeCell ref="G19:H19"/>
    <mergeCell ref="I19:J19"/>
    <mergeCell ref="K19:L19"/>
    <mergeCell ref="A20:F20"/>
    <mergeCell ref="G20:H20"/>
    <mergeCell ref="I20:J20"/>
    <mergeCell ref="K20:L20"/>
    <mergeCell ref="A17:F17"/>
    <mergeCell ref="G17:H17"/>
    <mergeCell ref="I17:J17"/>
    <mergeCell ref="K17:L17"/>
    <mergeCell ref="A18:F18"/>
    <mergeCell ref="G18:H18"/>
    <mergeCell ref="I18:J18"/>
    <mergeCell ref="K18:L18"/>
    <mergeCell ref="A21:L21"/>
    <mergeCell ref="A22:D22"/>
    <mergeCell ref="G22:H22"/>
    <mergeCell ref="I22:J22"/>
    <mergeCell ref="K22:L22"/>
    <mergeCell ref="A23:F23"/>
    <mergeCell ref="G23:H23"/>
    <mergeCell ref="I23:J23"/>
    <mergeCell ref="K23:L23"/>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8:L28"/>
    <mergeCell ref="A29:D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9:L49"/>
    <mergeCell ref="A50:D50"/>
    <mergeCell ref="G50:H50"/>
    <mergeCell ref="I50:J50"/>
    <mergeCell ref="K50:L50"/>
    <mergeCell ref="A51:F51"/>
    <mergeCell ref="G51:H51"/>
    <mergeCell ref="I51:J51"/>
    <mergeCell ref="K51:L51"/>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56:L56"/>
    <mergeCell ref="A57:D57"/>
    <mergeCell ref="G57:H57"/>
    <mergeCell ref="I57:J57"/>
    <mergeCell ref="K57:L57"/>
    <mergeCell ref="A58:F58"/>
    <mergeCell ref="G58:H58"/>
    <mergeCell ref="I58:J58"/>
    <mergeCell ref="K58:L58"/>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63:L63"/>
    <mergeCell ref="A64:D64"/>
    <mergeCell ref="G64:H64"/>
    <mergeCell ref="I64:J64"/>
    <mergeCell ref="K64:L64"/>
    <mergeCell ref="A65:F65"/>
    <mergeCell ref="G65:H65"/>
    <mergeCell ref="I65:J65"/>
    <mergeCell ref="K65:L65"/>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77:L77"/>
    <mergeCell ref="A75:F75"/>
    <mergeCell ref="G75:H75"/>
    <mergeCell ref="I75:J75"/>
    <mergeCell ref="K75:L75"/>
    <mergeCell ref="A76:F76"/>
    <mergeCell ref="G76:H76"/>
    <mergeCell ref="I76:J76"/>
    <mergeCell ref="K76:L76"/>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E1B9E6B9-4FBE-4491-BDA5-DE8EF4B0DDB3}">
      <formula1>$AD$12:$AD$16</formula1>
    </dataValidation>
    <dataValidation type="list" allowBlank="1" showInputMessage="1" showErrorMessage="1" promptTitle="PROPULSION TYPE" prompt="Use drop-down to select as approproiate" sqref="G9:L9" xr:uid="{0AD98539-6C0B-48F4-B88D-6DBC1E202629}">
      <formula1>$AC$12:$AC$16</formula1>
    </dataValidation>
    <dataValidation type="list" allowBlank="1" showInputMessage="1" showErrorMessage="1" promptTitle="MAIN/AUXILIARY" prompt="Select Appropriate Engine Type" sqref="G57:H57 G71:H71 G64:H64" xr:uid="{99CDA4BC-34C6-4476-8B17-C19285F11C99}">
      <formula1>$AC$9:$AC$11</formula1>
    </dataValidation>
    <dataValidation type="date" allowBlank="1" showInputMessage="1" showErrorMessage="1" errorTitle="DATE ERROR" error="Enter a valid date on/after 01/01/2000" promptTitle="Date Format" prompt="DD/MM/YYYY" sqref="G6:L6" xr:uid="{21B77BD7-6C63-41C5-9999-588901AA9B87}">
      <formula1>36526</formula1>
      <formula2>55153</formula2>
    </dataValidation>
    <dataValidation type="textLength" operator="equal" allowBlank="1" showDropDown="1" showInputMessage="1" showErrorMessage="1" errorTitle="Check entered value" error="Enter Y or N" prompt="Enter Y or N" sqref="G7:L8" xr:uid="{6F581DB9-88C9-4BD1-8E6E-A72C6D0F28D2}">
      <formula1>1</formula1>
    </dataValidation>
    <dataValidation allowBlank="1" showInputMessage="1" showErrorMessage="1" promptTitle="Main Engine" prompt="Please input main engine value only." sqref="K15:L15 K22:L22" xr:uid="{D7333F27-CB51-46CB-8ED9-1A52EFF787F4}"/>
    <dataValidation allowBlank="1" showInputMessage="1" showErrorMessage="1" promptTitle="Auxiliary Engine" prompt="Please input auxiliary engine value only." sqref="K43:L43 K29:L29 K36:L36" xr:uid="{815ECE52-8EC5-4C94-AEF8-6D4C06AF2040}"/>
    <dataValidation allowBlank="1" showInputMessage="1" showErrorMessage="1" promptTitle="Auxiliary engine" prompt="Please input auxiliary engine value only." sqref="K50:L50" xr:uid="{5EDB64AC-A3CD-4377-95B2-D8866796CEDC}"/>
    <dataValidation allowBlank="1" showInputMessage="1" showErrorMessage="1" promptTitle="Main/Auxiliary/Other Engine" prompt="Please input appropriate value as per engine type selected." sqref="K64:L64 K57:L57 K71:L71" xr:uid="{671532A7-1F56-4C99-9C60-29AB54F6051A}"/>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TCH / VERSION 2025 / 2.0&amp;R&amp;P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651" customWidth="1"/>
    <col min="2" max="2" width="25.42578125" style="651" customWidth="1"/>
    <col min="3" max="3" width="33.5703125" style="651" customWidth="1"/>
    <col min="4" max="4" width="21.5703125" style="651" bestFit="1" customWidth="1"/>
    <col min="5" max="5" width="14.7109375" style="651" customWidth="1"/>
    <col min="6" max="6" width="18" style="693" customWidth="1"/>
    <col min="7" max="7" width="9.140625" style="693"/>
    <col min="8" max="16384" width="9.140625" style="694"/>
  </cols>
  <sheetData>
    <row r="1" spans="1:7" s="651" customFormat="1" ht="18.75" customHeight="1" x14ac:dyDescent="0.25">
      <c r="A1" s="925" t="s">
        <v>1538</v>
      </c>
      <c r="B1" s="926"/>
      <c r="C1" s="926"/>
      <c r="D1" s="926"/>
      <c r="E1" s="927"/>
      <c r="F1" s="650"/>
      <c r="G1" s="650"/>
    </row>
    <row r="2" spans="1:7" s="651" customFormat="1" ht="9.9499999999999993" customHeight="1" x14ac:dyDescent="0.25">
      <c r="F2" s="650"/>
      <c r="G2" s="650"/>
    </row>
    <row r="3" spans="1:7" s="651" customFormat="1" ht="15.75" x14ac:dyDescent="0.25">
      <c r="A3" s="652" t="s">
        <v>1539</v>
      </c>
      <c r="D3" s="928" t="str">
        <f>'Checklist - Basic Ship Chem'!A1</f>
        <v xml:space="preserve">GA Code: </v>
      </c>
      <c r="E3" s="928"/>
      <c r="F3" s="650"/>
      <c r="G3" s="650"/>
    </row>
    <row r="4" spans="1:7" s="651" customFormat="1" x14ac:dyDescent="0.25">
      <c r="A4" s="651" t="s">
        <v>1540</v>
      </c>
      <c r="D4" s="928" t="str">
        <f>'Checklist - Basic Ship Chem'!C1</f>
        <v xml:space="preserve">Ship name:   </v>
      </c>
      <c r="E4" s="928"/>
      <c r="F4" s="650"/>
      <c r="G4" s="650"/>
    </row>
    <row r="5" spans="1:7" s="651" customFormat="1" x14ac:dyDescent="0.25">
      <c r="A5" s="653" t="s">
        <v>1541</v>
      </c>
      <c r="D5" s="928" t="str">
        <f>'Checklist - Basic Ship Chem'!T1</f>
        <v xml:space="preserve">Date of Ship Survey:  </v>
      </c>
      <c r="E5" s="928"/>
      <c r="F5" s="650"/>
      <c r="G5" s="650"/>
    </row>
    <row r="6" spans="1:7" s="651" customFormat="1" ht="9.9499999999999993" customHeight="1" x14ac:dyDescent="0.25">
      <c r="A6" s="653"/>
      <c r="F6" s="650"/>
      <c r="G6" s="650"/>
    </row>
    <row r="7" spans="1:7" s="651" customFormat="1" x14ac:dyDescent="0.25">
      <c r="A7" s="654" t="s">
        <v>1542</v>
      </c>
      <c r="F7" s="650"/>
      <c r="G7" s="650"/>
    </row>
    <row r="8" spans="1:7" s="651" customFormat="1" ht="52.5" customHeight="1" thickBot="1" x14ac:dyDescent="0.3">
      <c r="A8" s="923" t="s">
        <v>1543</v>
      </c>
      <c r="B8" s="924"/>
      <c r="C8" s="924"/>
      <c r="D8" s="924"/>
      <c r="E8" s="924"/>
      <c r="F8" s="650"/>
      <c r="G8" s="650"/>
    </row>
    <row r="9" spans="1:7" s="651" customFormat="1" ht="15.75" thickBot="1" x14ac:dyDescent="0.3">
      <c r="A9" s="655" t="s">
        <v>1544</v>
      </c>
      <c r="B9" s="655" t="s">
        <v>1545</v>
      </c>
      <c r="C9" s="656" t="s">
        <v>1546</v>
      </c>
      <c r="D9" s="656" t="s">
        <v>1547</v>
      </c>
      <c r="E9" s="657" t="s">
        <v>1548</v>
      </c>
      <c r="F9" s="650"/>
      <c r="G9" s="650"/>
    </row>
    <row r="10" spans="1:7" s="651" customFormat="1" ht="15.75" hidden="1" thickBot="1" x14ac:dyDescent="0.3">
      <c r="A10" s="658"/>
      <c r="B10" s="659"/>
      <c r="C10" s="660"/>
      <c r="D10" s="660"/>
      <c r="E10" s="661"/>
      <c r="F10" s="650"/>
      <c r="G10" s="650"/>
    </row>
    <row r="11" spans="1:7" s="667" customFormat="1" ht="45" x14ac:dyDescent="0.25">
      <c r="A11" s="662"/>
      <c r="B11" s="663" t="s">
        <v>1549</v>
      </c>
      <c r="C11" s="664" t="s">
        <v>1550</v>
      </c>
      <c r="D11" s="664" t="s">
        <v>1551</v>
      </c>
      <c r="E11" s="665" t="s">
        <v>1552</v>
      </c>
      <c r="F11" s="666"/>
      <c r="G11" s="666"/>
    </row>
    <row r="12" spans="1:7" s="667" customFormat="1" ht="60" x14ac:dyDescent="0.25">
      <c r="A12" s="668"/>
      <c r="B12" s="669" t="s">
        <v>1553</v>
      </c>
      <c r="C12" s="670" t="s">
        <v>1554</v>
      </c>
      <c r="D12" s="670" t="s">
        <v>1551</v>
      </c>
      <c r="E12" s="671" t="s">
        <v>1555</v>
      </c>
      <c r="F12" s="666"/>
      <c r="G12" s="666"/>
    </row>
    <row r="13" spans="1:7" s="667" customFormat="1" ht="60" x14ac:dyDescent="0.25">
      <c r="A13" s="668" t="s">
        <v>1341</v>
      </c>
      <c r="B13" s="669" t="s">
        <v>1556</v>
      </c>
      <c r="C13" s="670" t="s">
        <v>1557</v>
      </c>
      <c r="D13" s="670" t="s">
        <v>1551</v>
      </c>
      <c r="E13" s="671" t="s">
        <v>1558</v>
      </c>
      <c r="F13" s="666"/>
      <c r="G13" s="666"/>
    </row>
    <row r="14" spans="1:7" s="667" customFormat="1" ht="60" x14ac:dyDescent="0.25">
      <c r="A14" s="668"/>
      <c r="B14" s="669" t="s">
        <v>1559</v>
      </c>
      <c r="C14" s="670" t="s">
        <v>1560</v>
      </c>
      <c r="D14" s="670" t="s">
        <v>1561</v>
      </c>
      <c r="E14" s="671" t="s">
        <v>1552</v>
      </c>
      <c r="F14" s="666"/>
      <c r="G14" s="666"/>
    </row>
    <row r="15" spans="1:7" s="667" customFormat="1" ht="60" x14ac:dyDescent="0.25">
      <c r="A15" s="668"/>
      <c r="B15" s="669" t="s">
        <v>1562</v>
      </c>
      <c r="C15" s="670" t="s">
        <v>1563</v>
      </c>
      <c r="D15" s="670" t="s">
        <v>1551</v>
      </c>
      <c r="E15" s="671" t="s">
        <v>1564</v>
      </c>
      <c r="F15" s="666"/>
      <c r="G15" s="666"/>
    </row>
    <row r="16" spans="1:7" s="667" customFormat="1" ht="105" x14ac:dyDescent="0.25">
      <c r="A16" s="668"/>
      <c r="B16" s="669" t="s">
        <v>1565</v>
      </c>
      <c r="C16" s="670" t="s">
        <v>1566</v>
      </c>
      <c r="D16" s="670" t="s">
        <v>1551</v>
      </c>
      <c r="E16" s="671" t="s">
        <v>1567</v>
      </c>
      <c r="F16" s="666"/>
      <c r="G16" s="666"/>
    </row>
    <row r="17" spans="1:7" s="667" customFormat="1" ht="60" x14ac:dyDescent="0.25">
      <c r="A17" s="668"/>
      <c r="B17" s="669" t="s">
        <v>1568</v>
      </c>
      <c r="C17" s="670" t="s">
        <v>1569</v>
      </c>
      <c r="D17" s="670" t="s">
        <v>1551</v>
      </c>
      <c r="E17" s="671" t="s">
        <v>1552</v>
      </c>
      <c r="F17" s="666"/>
      <c r="G17" s="666"/>
    </row>
    <row r="18" spans="1:7" s="667" customFormat="1" ht="75" x14ac:dyDescent="0.25">
      <c r="A18" s="668"/>
      <c r="B18" s="669" t="s">
        <v>1570</v>
      </c>
      <c r="C18" s="670" t="s">
        <v>1571</v>
      </c>
      <c r="D18" s="670" t="s">
        <v>1561</v>
      </c>
      <c r="E18" s="671" t="s">
        <v>1572</v>
      </c>
      <c r="F18" s="666"/>
      <c r="G18" s="666"/>
    </row>
    <row r="19" spans="1:7" s="667" customFormat="1" ht="90" x14ac:dyDescent="0.25">
      <c r="A19" s="668"/>
      <c r="B19" s="669" t="s">
        <v>1573</v>
      </c>
      <c r="C19" s="670" t="s">
        <v>1574</v>
      </c>
      <c r="D19" s="670" t="s">
        <v>1551</v>
      </c>
      <c r="E19" s="671" t="s">
        <v>1575</v>
      </c>
      <c r="F19" s="666"/>
      <c r="G19" s="666"/>
    </row>
    <row r="20" spans="1:7" s="667" customFormat="1" ht="60" x14ac:dyDescent="0.25">
      <c r="A20" s="668"/>
      <c r="B20" s="669" t="s">
        <v>1576</v>
      </c>
      <c r="C20" s="670" t="s">
        <v>1577</v>
      </c>
      <c r="D20" s="670" t="s">
        <v>1561</v>
      </c>
      <c r="E20" s="671" t="s">
        <v>1578</v>
      </c>
      <c r="F20" s="666"/>
      <c r="G20" s="666"/>
    </row>
    <row r="21" spans="1:7" s="667" customFormat="1" ht="45.75" thickBot="1" x14ac:dyDescent="0.3">
      <c r="A21" s="672"/>
      <c r="B21" s="673" t="s">
        <v>1579</v>
      </c>
      <c r="C21" s="674" t="s">
        <v>1580</v>
      </c>
      <c r="D21" s="674" t="s">
        <v>1551</v>
      </c>
      <c r="E21" s="675" t="s">
        <v>1581</v>
      </c>
      <c r="F21" s="666"/>
      <c r="G21" s="666"/>
    </row>
    <row r="22" spans="1:7" s="651" customFormat="1" x14ac:dyDescent="0.25">
      <c r="B22" s="676"/>
      <c r="C22" s="676"/>
      <c r="D22" s="676"/>
      <c r="E22" s="676"/>
      <c r="F22" s="650"/>
      <c r="G22" s="650"/>
    </row>
    <row r="23" spans="1:7" s="651" customFormat="1" ht="9.9499999999999993" customHeight="1" x14ac:dyDescent="0.25">
      <c r="F23" s="650"/>
      <c r="G23" s="650"/>
    </row>
    <row r="24" spans="1:7" s="651" customFormat="1" x14ac:dyDescent="0.25">
      <c r="A24" s="677" t="s">
        <v>1582</v>
      </c>
      <c r="C24" s="676"/>
      <c r="D24" s="676"/>
      <c r="E24" s="676"/>
      <c r="F24" s="650"/>
      <c r="G24" s="650"/>
    </row>
    <row r="25" spans="1:7" s="651" customFormat="1" ht="63" customHeight="1" thickBot="1" x14ac:dyDescent="0.3">
      <c r="A25" s="923" t="s">
        <v>1583</v>
      </c>
      <c r="B25" s="924"/>
      <c r="C25" s="924"/>
      <c r="D25" s="924"/>
      <c r="E25" s="924"/>
      <c r="F25" s="650"/>
      <c r="G25" s="650"/>
    </row>
    <row r="26" spans="1:7" s="651" customFormat="1" ht="15.75" thickBot="1" x14ac:dyDescent="0.3">
      <c r="A26" s="678" t="s">
        <v>1544</v>
      </c>
      <c r="B26" s="679" t="s">
        <v>1545</v>
      </c>
      <c r="C26" s="680" t="s">
        <v>1546</v>
      </c>
      <c r="D26" s="680" t="s">
        <v>1547</v>
      </c>
      <c r="E26" s="681" t="s">
        <v>1548</v>
      </c>
      <c r="F26" s="650"/>
      <c r="G26" s="650"/>
    </row>
    <row r="27" spans="1:7" s="651" customFormat="1" ht="15.75" hidden="1" thickBot="1" x14ac:dyDescent="0.3">
      <c r="A27" s="682"/>
      <c r="B27" s="683"/>
      <c r="C27" s="684"/>
      <c r="D27" s="684"/>
      <c r="E27" s="685"/>
      <c r="F27" s="650"/>
      <c r="G27" s="650"/>
    </row>
    <row r="28" spans="1:7" s="651" customFormat="1" ht="45" x14ac:dyDescent="0.25">
      <c r="A28" s="662"/>
      <c r="B28" s="686" t="s">
        <v>1584</v>
      </c>
      <c r="C28" s="687" t="s">
        <v>1585</v>
      </c>
      <c r="D28" s="687" t="s">
        <v>1551</v>
      </c>
      <c r="E28" s="688" t="s">
        <v>1586</v>
      </c>
      <c r="F28" s="650"/>
      <c r="G28" s="650"/>
    </row>
    <row r="29" spans="1:7" s="651" customFormat="1" ht="45" x14ac:dyDescent="0.25">
      <c r="A29" s="668"/>
      <c r="B29" s="669" t="s">
        <v>1587</v>
      </c>
      <c r="C29" s="670" t="s">
        <v>1588</v>
      </c>
      <c r="D29" s="670" t="s">
        <v>1561</v>
      </c>
      <c r="E29" s="671" t="s">
        <v>1552</v>
      </c>
      <c r="F29" s="650"/>
      <c r="G29" s="650"/>
    </row>
    <row r="30" spans="1:7" s="651" customFormat="1" ht="30" x14ac:dyDescent="0.25">
      <c r="A30" s="668"/>
      <c r="B30" s="669" t="s">
        <v>1589</v>
      </c>
      <c r="C30" s="670" t="s">
        <v>1590</v>
      </c>
      <c r="D30" s="670" t="s">
        <v>1561</v>
      </c>
      <c r="E30" s="671" t="s">
        <v>1552</v>
      </c>
      <c r="F30" s="650"/>
      <c r="G30" s="650"/>
    </row>
    <row r="31" spans="1:7" s="651" customFormat="1" ht="30" x14ac:dyDescent="0.25">
      <c r="A31" s="668"/>
      <c r="B31" s="669" t="s">
        <v>1591</v>
      </c>
      <c r="C31" s="670" t="s">
        <v>1592</v>
      </c>
      <c r="D31" s="670" t="s">
        <v>1561</v>
      </c>
      <c r="E31" s="671" t="s">
        <v>1552</v>
      </c>
      <c r="F31" s="650"/>
      <c r="G31" s="650"/>
    </row>
    <row r="32" spans="1:7" s="651" customFormat="1" ht="45" x14ac:dyDescent="0.25">
      <c r="A32" s="668"/>
      <c r="B32" s="669" t="s">
        <v>1593</v>
      </c>
      <c r="C32" s="670" t="s">
        <v>1594</v>
      </c>
      <c r="D32" s="670" t="s">
        <v>1561</v>
      </c>
      <c r="E32" s="671" t="s">
        <v>1552</v>
      </c>
      <c r="F32" s="650"/>
      <c r="G32" s="650"/>
    </row>
    <row r="33" spans="1:7" s="651" customFormat="1" ht="30" x14ac:dyDescent="0.25">
      <c r="A33" s="668"/>
      <c r="B33" s="669" t="s">
        <v>1595</v>
      </c>
      <c r="C33" s="670" t="s">
        <v>1596</v>
      </c>
      <c r="D33" s="670" t="s">
        <v>1561</v>
      </c>
      <c r="E33" s="671" t="s">
        <v>1552</v>
      </c>
      <c r="F33" s="650"/>
      <c r="G33" s="650"/>
    </row>
    <row r="34" spans="1:7" s="651" customFormat="1" ht="30" x14ac:dyDescent="0.25">
      <c r="A34" s="668"/>
      <c r="B34" s="669" t="s">
        <v>1597</v>
      </c>
      <c r="C34" s="670" t="s">
        <v>1598</v>
      </c>
      <c r="D34" s="670" t="s">
        <v>1551</v>
      </c>
      <c r="E34" s="671" t="s">
        <v>1552</v>
      </c>
      <c r="F34" s="650"/>
      <c r="G34" s="650"/>
    </row>
    <row r="35" spans="1:7" s="651" customFormat="1" ht="30.75" thickBot="1" x14ac:dyDescent="0.3">
      <c r="A35" s="672"/>
      <c r="B35" s="673" t="s">
        <v>1599</v>
      </c>
      <c r="C35" s="674" t="s">
        <v>1600</v>
      </c>
      <c r="D35" s="674" t="s">
        <v>1561</v>
      </c>
      <c r="E35" s="675" t="s">
        <v>1552</v>
      </c>
      <c r="F35" s="650"/>
      <c r="G35" s="650"/>
    </row>
    <row r="36" spans="1:7" s="651" customFormat="1" x14ac:dyDescent="0.25">
      <c r="B36" s="676"/>
      <c r="C36" s="676"/>
      <c r="D36" s="676"/>
      <c r="E36" s="676"/>
      <c r="F36" s="650"/>
      <c r="G36" s="650"/>
    </row>
    <row r="37" spans="1:7" s="651" customFormat="1" x14ac:dyDescent="0.25">
      <c r="A37" s="677" t="s">
        <v>1601</v>
      </c>
      <c r="C37" s="676"/>
      <c r="D37" s="676"/>
      <c r="E37" s="676"/>
      <c r="F37" s="650"/>
      <c r="G37" s="650"/>
    </row>
    <row r="38" spans="1:7" s="651" customFormat="1" ht="51" customHeight="1" thickBot="1" x14ac:dyDescent="0.3">
      <c r="A38" s="923" t="s">
        <v>1602</v>
      </c>
      <c r="B38" s="924"/>
      <c r="C38" s="924"/>
      <c r="D38" s="924"/>
      <c r="E38" s="924"/>
      <c r="F38" s="650"/>
      <c r="G38" s="650"/>
    </row>
    <row r="39" spans="1:7" s="651" customFormat="1" ht="15.75" thickBot="1" x14ac:dyDescent="0.3">
      <c r="A39" s="678" t="s">
        <v>1544</v>
      </c>
      <c r="B39" s="679" t="s">
        <v>1545</v>
      </c>
      <c r="C39" s="680" t="s">
        <v>1546</v>
      </c>
      <c r="D39" s="680" t="s">
        <v>1547</v>
      </c>
      <c r="E39" s="681" t="s">
        <v>1548</v>
      </c>
      <c r="F39" s="650"/>
      <c r="G39" s="650"/>
    </row>
    <row r="40" spans="1:7" s="651" customFormat="1" ht="15.75" hidden="1" thickBot="1" x14ac:dyDescent="0.3">
      <c r="A40" s="682"/>
      <c r="B40" s="683"/>
      <c r="C40" s="684"/>
      <c r="D40" s="684"/>
      <c r="E40" s="685"/>
      <c r="F40" s="650"/>
      <c r="G40" s="650"/>
    </row>
    <row r="41" spans="1:7" s="651" customFormat="1" ht="60" x14ac:dyDescent="0.25">
      <c r="A41" s="662"/>
      <c r="B41" s="686" t="s">
        <v>1603</v>
      </c>
      <c r="C41" s="687" t="s">
        <v>1604</v>
      </c>
      <c r="D41" s="687" t="s">
        <v>1551</v>
      </c>
      <c r="E41" s="688" t="s">
        <v>1605</v>
      </c>
      <c r="F41" s="650"/>
      <c r="G41" s="650"/>
    </row>
    <row r="42" spans="1:7" s="651" customFormat="1" ht="60" x14ac:dyDescent="0.25">
      <c r="A42" s="668"/>
      <c r="B42" s="669" t="s">
        <v>1606</v>
      </c>
      <c r="C42" s="670" t="s">
        <v>1607</v>
      </c>
      <c r="D42" s="670" t="s">
        <v>1561</v>
      </c>
      <c r="E42" s="671" t="s">
        <v>1552</v>
      </c>
      <c r="F42" s="650"/>
      <c r="G42" s="650"/>
    </row>
    <row r="43" spans="1:7" s="651" customFormat="1" ht="45.75" thickBot="1" x14ac:dyDescent="0.3">
      <c r="A43" s="672"/>
      <c r="B43" s="673" t="s">
        <v>1608</v>
      </c>
      <c r="C43" s="674" t="s">
        <v>1609</v>
      </c>
      <c r="D43" s="674" t="s">
        <v>1561</v>
      </c>
      <c r="E43" s="675" t="s">
        <v>1552</v>
      </c>
      <c r="F43" s="650"/>
      <c r="G43" s="650"/>
    </row>
    <row r="44" spans="1:7" s="651" customFormat="1" x14ac:dyDescent="0.25">
      <c r="B44" s="676"/>
      <c r="C44" s="676"/>
      <c r="D44" s="676"/>
      <c r="E44" s="676"/>
      <c r="F44" s="650"/>
      <c r="G44" s="650"/>
    </row>
    <row r="45" spans="1:7" s="651" customFormat="1" ht="9.9499999999999993" customHeight="1" x14ac:dyDescent="0.25">
      <c r="F45" s="650"/>
      <c r="G45" s="650"/>
    </row>
    <row r="46" spans="1:7" s="651" customFormat="1" x14ac:dyDescent="0.25">
      <c r="A46" s="677" t="s">
        <v>1610</v>
      </c>
      <c r="C46" s="676"/>
      <c r="D46" s="676"/>
      <c r="E46" s="676"/>
      <c r="F46" s="650"/>
      <c r="G46" s="650"/>
    </row>
    <row r="47" spans="1:7" s="651" customFormat="1" ht="48" customHeight="1" thickBot="1" x14ac:dyDescent="0.3">
      <c r="A47" s="923" t="s">
        <v>1611</v>
      </c>
      <c r="B47" s="924"/>
      <c r="C47" s="924"/>
      <c r="D47" s="924"/>
      <c r="E47" s="924"/>
      <c r="F47" s="650"/>
      <c r="G47" s="650"/>
    </row>
    <row r="48" spans="1:7" s="651" customFormat="1" ht="15.75" thickBot="1" x14ac:dyDescent="0.3">
      <c r="A48" s="678" t="s">
        <v>1544</v>
      </c>
      <c r="B48" s="679" t="s">
        <v>1545</v>
      </c>
      <c r="C48" s="680" t="s">
        <v>1546</v>
      </c>
      <c r="D48" s="680" t="s">
        <v>1547</v>
      </c>
      <c r="E48" s="681" t="s">
        <v>1548</v>
      </c>
      <c r="F48" s="650"/>
      <c r="G48" s="650"/>
    </row>
    <row r="49" spans="1:7" s="651" customFormat="1" ht="15.75" hidden="1" thickBot="1" x14ac:dyDescent="0.3">
      <c r="A49" s="682"/>
      <c r="B49" s="683"/>
      <c r="C49" s="684"/>
      <c r="D49" s="684"/>
      <c r="E49" s="685"/>
      <c r="F49" s="650"/>
      <c r="G49" s="650"/>
    </row>
    <row r="50" spans="1:7" s="651" customFormat="1" ht="90" x14ac:dyDescent="0.25">
      <c r="A50" s="662"/>
      <c r="B50" s="686" t="s">
        <v>1612</v>
      </c>
      <c r="C50" s="687" t="s">
        <v>1613</v>
      </c>
      <c r="D50" s="687" t="s">
        <v>1614</v>
      </c>
      <c r="E50" s="688" t="s">
        <v>1615</v>
      </c>
      <c r="F50" s="650"/>
      <c r="G50" s="650"/>
    </row>
    <row r="51" spans="1:7" s="651" customFormat="1" ht="75" x14ac:dyDescent="0.25">
      <c r="A51" s="668"/>
      <c r="B51" s="669" t="s">
        <v>1616</v>
      </c>
      <c r="C51" s="670" t="s">
        <v>1617</v>
      </c>
      <c r="D51" s="670" t="s">
        <v>1614</v>
      </c>
      <c r="E51" s="671" t="s">
        <v>1618</v>
      </c>
      <c r="F51" s="650"/>
      <c r="G51" s="650"/>
    </row>
    <row r="52" spans="1:7" s="651" customFormat="1" ht="30" x14ac:dyDescent="0.25">
      <c r="A52" s="668"/>
      <c r="B52" s="669" t="s">
        <v>1619</v>
      </c>
      <c r="C52" s="670" t="s">
        <v>1620</v>
      </c>
      <c r="D52" s="670" t="s">
        <v>1614</v>
      </c>
      <c r="E52" s="671" t="s">
        <v>1552</v>
      </c>
      <c r="F52" s="650"/>
      <c r="G52" s="650"/>
    </row>
    <row r="53" spans="1:7" s="651" customFormat="1" ht="75.75" thickBot="1" x14ac:dyDescent="0.3">
      <c r="A53" s="672"/>
      <c r="B53" s="673" t="s">
        <v>1621</v>
      </c>
      <c r="C53" s="674" t="s">
        <v>1622</v>
      </c>
      <c r="D53" s="674" t="s">
        <v>1614</v>
      </c>
      <c r="E53" s="675" t="s">
        <v>1618</v>
      </c>
      <c r="F53" s="650"/>
      <c r="G53" s="650"/>
    </row>
    <row r="54" spans="1:7" s="651" customFormat="1" ht="9.9499999999999993" customHeight="1" x14ac:dyDescent="0.25">
      <c r="B54" s="676"/>
      <c r="C54" s="676"/>
      <c r="D54" s="676"/>
      <c r="E54" s="676"/>
      <c r="F54" s="650"/>
      <c r="G54" s="650"/>
    </row>
    <row r="55" spans="1:7" s="651" customFormat="1" x14ac:dyDescent="0.25">
      <c r="A55" s="677" t="s">
        <v>1623</v>
      </c>
      <c r="C55" s="676"/>
      <c r="D55" s="676"/>
      <c r="E55" s="676"/>
      <c r="F55" s="650"/>
      <c r="G55" s="650"/>
    </row>
    <row r="56" spans="1:7" s="651" customFormat="1" ht="64.5" customHeight="1" thickBot="1" x14ac:dyDescent="0.3">
      <c r="A56" s="923" t="s">
        <v>1624</v>
      </c>
      <c r="B56" s="924"/>
      <c r="C56" s="924"/>
      <c r="D56" s="924"/>
      <c r="E56" s="924"/>
      <c r="F56" s="650"/>
      <c r="G56" s="650"/>
    </row>
    <row r="57" spans="1:7" s="651" customFormat="1" ht="15.75" thickBot="1" x14ac:dyDescent="0.3">
      <c r="A57" s="678" t="s">
        <v>1544</v>
      </c>
      <c r="B57" s="679" t="s">
        <v>1545</v>
      </c>
      <c r="C57" s="680" t="s">
        <v>1546</v>
      </c>
      <c r="D57" s="680" t="s">
        <v>1547</v>
      </c>
      <c r="E57" s="681" t="s">
        <v>1548</v>
      </c>
      <c r="F57" s="650"/>
      <c r="G57" s="650"/>
    </row>
    <row r="58" spans="1:7" s="651" customFormat="1" ht="15.75" hidden="1" thickBot="1" x14ac:dyDescent="0.3">
      <c r="A58" s="682"/>
      <c r="B58" s="683"/>
      <c r="C58" s="684"/>
      <c r="D58" s="684"/>
      <c r="E58" s="685"/>
      <c r="F58" s="650"/>
      <c r="G58" s="650"/>
    </row>
    <row r="59" spans="1:7" s="651" customFormat="1" ht="45" x14ac:dyDescent="0.25">
      <c r="A59" s="662"/>
      <c r="B59" s="686" t="s">
        <v>1625</v>
      </c>
      <c r="C59" s="687" t="s">
        <v>1626</v>
      </c>
      <c r="D59" s="687" t="s">
        <v>1561</v>
      </c>
      <c r="E59" s="688" t="s">
        <v>1552</v>
      </c>
      <c r="F59" s="650"/>
      <c r="G59" s="650"/>
    </row>
    <row r="60" spans="1:7" s="651" customFormat="1" ht="60" x14ac:dyDescent="0.25">
      <c r="A60" s="668"/>
      <c r="B60" s="669" t="s">
        <v>1627</v>
      </c>
      <c r="C60" s="670" t="s">
        <v>1628</v>
      </c>
      <c r="D60" s="670" t="s">
        <v>1561</v>
      </c>
      <c r="E60" s="671" t="s">
        <v>1629</v>
      </c>
      <c r="F60" s="650"/>
      <c r="G60" s="650"/>
    </row>
    <row r="61" spans="1:7" s="651" customFormat="1" ht="30" x14ac:dyDescent="0.25">
      <c r="A61" s="668"/>
      <c r="B61" s="669" t="s">
        <v>1630</v>
      </c>
      <c r="C61" s="670" t="s">
        <v>1631</v>
      </c>
      <c r="D61" s="670" t="s">
        <v>1551</v>
      </c>
      <c r="E61" s="671" t="s">
        <v>1632</v>
      </c>
      <c r="F61" s="650"/>
      <c r="G61" s="650"/>
    </row>
    <row r="62" spans="1:7" s="651" customFormat="1" ht="30" x14ac:dyDescent="0.25">
      <c r="A62" s="668"/>
      <c r="B62" s="669" t="s">
        <v>1633</v>
      </c>
      <c r="C62" s="670" t="s">
        <v>1634</v>
      </c>
      <c r="D62" s="670" t="s">
        <v>1551</v>
      </c>
      <c r="E62" s="671" t="s">
        <v>1552</v>
      </c>
      <c r="F62" s="650"/>
      <c r="G62" s="650"/>
    </row>
    <row r="63" spans="1:7" s="651" customFormat="1" ht="45" x14ac:dyDescent="0.25">
      <c r="A63" s="668"/>
      <c r="B63" s="669" t="s">
        <v>1635</v>
      </c>
      <c r="C63" s="670" t="s">
        <v>1636</v>
      </c>
      <c r="D63" s="670" t="s">
        <v>1551</v>
      </c>
      <c r="E63" s="671" t="s">
        <v>1552</v>
      </c>
      <c r="F63" s="650"/>
      <c r="G63" s="650"/>
    </row>
    <row r="64" spans="1:7" s="651" customFormat="1" ht="30.75" thickBot="1" x14ac:dyDescent="0.3">
      <c r="A64" s="672"/>
      <c r="B64" s="673" t="s">
        <v>1637</v>
      </c>
      <c r="C64" s="674" t="s">
        <v>1638</v>
      </c>
      <c r="D64" s="674" t="s">
        <v>1561</v>
      </c>
      <c r="E64" s="675" t="s">
        <v>1552</v>
      </c>
      <c r="F64" s="650"/>
      <c r="G64" s="650"/>
    </row>
    <row r="65" spans="1:7" s="651" customFormat="1" ht="5.0999999999999996" customHeight="1" x14ac:dyDescent="0.25">
      <c r="F65" s="650"/>
      <c r="G65" s="650"/>
    </row>
    <row r="66" spans="1:7" s="651" customFormat="1" x14ac:dyDescent="0.25">
      <c r="A66" s="689" t="s">
        <v>1639</v>
      </c>
      <c r="F66" s="650"/>
      <c r="G66" s="650"/>
    </row>
    <row r="67" spans="1:7" s="651" customFormat="1" x14ac:dyDescent="0.25">
      <c r="B67" s="690" t="s">
        <v>1561</v>
      </c>
      <c r="C67" s="931" t="s">
        <v>1640</v>
      </c>
      <c r="D67" s="930"/>
      <c r="E67" s="930"/>
      <c r="F67" s="650"/>
      <c r="G67" s="650"/>
    </row>
    <row r="68" spans="1:7" s="651" customFormat="1" ht="32.1" customHeight="1" x14ac:dyDescent="0.25">
      <c r="B68" s="690" t="s">
        <v>1551</v>
      </c>
      <c r="C68" s="931" t="s">
        <v>1641</v>
      </c>
      <c r="D68" s="930"/>
      <c r="E68" s="930"/>
      <c r="F68" s="650"/>
      <c r="G68" s="650"/>
    </row>
    <row r="69" spans="1:7" s="651" customFormat="1" ht="32.25" customHeight="1" x14ac:dyDescent="0.25">
      <c r="B69" s="691" t="s">
        <v>1614</v>
      </c>
      <c r="C69" s="932" t="s">
        <v>1642</v>
      </c>
      <c r="D69" s="933"/>
      <c r="E69" s="933"/>
      <c r="F69" s="650"/>
      <c r="G69" s="650"/>
    </row>
    <row r="70" spans="1:7" s="651" customFormat="1" ht="9.9499999999999993" customHeight="1" x14ac:dyDescent="0.25">
      <c r="F70" s="650"/>
      <c r="G70" s="650"/>
    </row>
    <row r="71" spans="1:7" s="651" customFormat="1" x14ac:dyDescent="0.25">
      <c r="A71" s="651" t="s">
        <v>1643</v>
      </c>
      <c r="F71" s="650"/>
      <c r="G71" s="650"/>
    </row>
    <row r="72" spans="1:7" s="651" customFormat="1" x14ac:dyDescent="0.25">
      <c r="A72" s="651" t="s">
        <v>1644</v>
      </c>
      <c r="F72" s="650"/>
      <c r="G72" s="650"/>
    </row>
    <row r="73" spans="1:7" s="651" customFormat="1" ht="33.75" customHeight="1" x14ac:dyDescent="0.25">
      <c r="A73" s="929" t="s">
        <v>1645</v>
      </c>
      <c r="B73" s="930"/>
      <c r="C73" s="930"/>
      <c r="D73" s="930"/>
      <c r="E73" s="930"/>
      <c r="F73" s="650"/>
      <c r="G73" s="650"/>
    </row>
    <row r="74" spans="1:7" s="651" customFormat="1" x14ac:dyDescent="0.25">
      <c r="A74" s="692" t="s">
        <v>1646</v>
      </c>
      <c r="F74" s="650"/>
      <c r="G74" s="650"/>
    </row>
    <row r="75" spans="1:7" s="651" customFormat="1" x14ac:dyDescent="0.25">
      <c r="F75" s="650"/>
      <c r="G75" s="650"/>
    </row>
    <row r="76" spans="1:7" s="651" customFormat="1" x14ac:dyDescent="0.25">
      <c r="F76" s="650"/>
      <c r="G76" s="650"/>
    </row>
    <row r="77" spans="1:7" s="651" customFormat="1" x14ac:dyDescent="0.25">
      <c r="F77" s="650"/>
      <c r="G77" s="650"/>
    </row>
    <row r="78" spans="1:7" s="651" customFormat="1" x14ac:dyDescent="0.25">
      <c r="F78" s="650"/>
      <c r="G78" s="650"/>
    </row>
    <row r="79" spans="1:7" s="651" customFormat="1" x14ac:dyDescent="0.25">
      <c r="F79" s="650"/>
      <c r="G79" s="650"/>
    </row>
    <row r="80" spans="1:7" s="651" customFormat="1" x14ac:dyDescent="0.25">
      <c r="F80" s="650"/>
      <c r="G80" s="650"/>
    </row>
    <row r="81" spans="6:7" s="651" customFormat="1" x14ac:dyDescent="0.25">
      <c r="F81" s="650"/>
      <c r="G81" s="650"/>
    </row>
    <row r="82" spans="6:7" s="651" customFormat="1" x14ac:dyDescent="0.25">
      <c r="F82" s="650"/>
      <c r="G82" s="650"/>
    </row>
    <row r="83" spans="6:7" s="651" customFormat="1" x14ac:dyDescent="0.25">
      <c r="F83" s="650"/>
      <c r="G83" s="650"/>
    </row>
    <row r="84" spans="6:7" s="651" customFormat="1" x14ac:dyDescent="0.25">
      <c r="F84" s="650"/>
      <c r="G84" s="650"/>
    </row>
    <row r="85" spans="6:7" s="651" customFormat="1" x14ac:dyDescent="0.25">
      <c r="F85" s="650"/>
      <c r="G85" s="650"/>
    </row>
    <row r="86" spans="6:7" s="651" customFormat="1" x14ac:dyDescent="0.25">
      <c r="F86" s="650"/>
      <c r="G86" s="650"/>
    </row>
    <row r="87" spans="6:7" s="651" customFormat="1" x14ac:dyDescent="0.25">
      <c r="F87" s="650"/>
      <c r="G87" s="650"/>
    </row>
    <row r="88" spans="6:7" s="651" customFormat="1" x14ac:dyDescent="0.25">
      <c r="F88" s="650"/>
      <c r="G88" s="650"/>
    </row>
    <row r="89" spans="6:7" s="651" customFormat="1" x14ac:dyDescent="0.25">
      <c r="F89" s="650"/>
      <c r="G89" s="650"/>
    </row>
    <row r="90" spans="6:7" s="651" customFormat="1" x14ac:dyDescent="0.25">
      <c r="F90" s="650"/>
      <c r="G90" s="650"/>
    </row>
    <row r="91" spans="6:7" s="651" customFormat="1" x14ac:dyDescent="0.25">
      <c r="F91" s="650"/>
      <c r="G91" s="650"/>
    </row>
    <row r="92" spans="6:7" s="651" customFormat="1" x14ac:dyDescent="0.25">
      <c r="F92" s="650"/>
      <c r="G92" s="650"/>
    </row>
    <row r="93" spans="6:7" s="651" customFormat="1" x14ac:dyDescent="0.25">
      <c r="F93" s="650"/>
      <c r="G93" s="650"/>
    </row>
    <row r="94" spans="6:7" s="651" customFormat="1" x14ac:dyDescent="0.25">
      <c r="F94" s="650"/>
      <c r="G94" s="650"/>
    </row>
    <row r="95" spans="6:7" s="651" customFormat="1" x14ac:dyDescent="0.25">
      <c r="F95" s="650"/>
      <c r="G95" s="650"/>
    </row>
    <row r="96" spans="6:7" s="651" customFormat="1" x14ac:dyDescent="0.25">
      <c r="F96" s="650"/>
      <c r="G96" s="650"/>
    </row>
    <row r="97" spans="6:7" s="651" customFormat="1" x14ac:dyDescent="0.25">
      <c r="F97" s="650"/>
      <c r="G97" s="650"/>
    </row>
    <row r="98" spans="6:7" s="651" customFormat="1" x14ac:dyDescent="0.25">
      <c r="F98" s="650"/>
      <c r="G98" s="650"/>
    </row>
    <row r="99" spans="6:7" s="651" customFormat="1" x14ac:dyDescent="0.25">
      <c r="F99" s="650"/>
      <c r="G99" s="650"/>
    </row>
    <row r="100" spans="6:7" s="651" customFormat="1" x14ac:dyDescent="0.25">
      <c r="F100" s="650"/>
      <c r="G100" s="650"/>
    </row>
    <row r="101" spans="6:7" s="651" customFormat="1" x14ac:dyDescent="0.25">
      <c r="F101" s="650"/>
      <c r="G101" s="650"/>
    </row>
    <row r="102" spans="6:7" s="651" customFormat="1" x14ac:dyDescent="0.25">
      <c r="F102" s="650"/>
      <c r="G102" s="650"/>
    </row>
    <row r="103" spans="6:7" s="651" customFormat="1" x14ac:dyDescent="0.25">
      <c r="F103" s="650"/>
      <c r="G103" s="650"/>
    </row>
    <row r="104" spans="6:7" s="651" customFormat="1" x14ac:dyDescent="0.25">
      <c r="F104" s="650"/>
      <c r="G104" s="650"/>
    </row>
    <row r="105" spans="6:7" s="651" customFormat="1" x14ac:dyDescent="0.25">
      <c r="F105" s="650"/>
      <c r="G105" s="650"/>
    </row>
    <row r="106" spans="6:7" s="651" customFormat="1" x14ac:dyDescent="0.25">
      <c r="F106" s="650"/>
      <c r="G106" s="650"/>
    </row>
    <row r="107" spans="6:7" s="651" customFormat="1" x14ac:dyDescent="0.25">
      <c r="F107" s="650"/>
      <c r="G107" s="650"/>
    </row>
    <row r="108" spans="6:7" s="651" customFormat="1" x14ac:dyDescent="0.25">
      <c r="F108" s="650"/>
      <c r="G108" s="650"/>
    </row>
    <row r="109" spans="6:7" s="651" customFormat="1" x14ac:dyDescent="0.25">
      <c r="F109" s="650"/>
      <c r="G109" s="650"/>
    </row>
    <row r="110" spans="6:7" s="651" customFormat="1" x14ac:dyDescent="0.25">
      <c r="F110" s="650"/>
      <c r="G110" s="650"/>
    </row>
    <row r="111" spans="6:7" s="651" customFormat="1" x14ac:dyDescent="0.25">
      <c r="F111" s="650"/>
      <c r="G111" s="650"/>
    </row>
    <row r="112" spans="6:7" s="651" customFormat="1" x14ac:dyDescent="0.25">
      <c r="F112" s="650"/>
      <c r="G112" s="650"/>
    </row>
    <row r="113" spans="6:7" s="651" customFormat="1" x14ac:dyDescent="0.25">
      <c r="F113" s="650"/>
      <c r="G113" s="650"/>
    </row>
    <row r="114" spans="6:7" s="651" customFormat="1" x14ac:dyDescent="0.25">
      <c r="F114" s="650"/>
      <c r="G114" s="650"/>
    </row>
    <row r="115" spans="6:7" s="651" customFormat="1" x14ac:dyDescent="0.25">
      <c r="F115" s="650"/>
      <c r="G115" s="650"/>
    </row>
  </sheetData>
  <sheetProtection algorithmName="SHA-512" hashValue="UFcMkufKVJGy3uEEtypmlDRMcMMV2/aSqU70MAH4UQm7k6i6HwP1rauNrmeN5fA1a5xnvcFBNUPr1C4nW6tzpg==" saltValue="m/oWowIjN7cWYeTe6FYf8g=="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TCH / VERSION 2025 / 2.0&amp;R&amp;8&amp;P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8"/>
  <sheetViews>
    <sheetView zoomScaleNormal="100" workbookViewId="0">
      <selection activeCell="J1" sqref="J1"/>
    </sheetView>
  </sheetViews>
  <sheetFormatPr defaultColWidth="9.140625" defaultRowHeight="12.75" x14ac:dyDescent="0.2"/>
  <cols>
    <col min="1" max="7" width="9.140625" style="68"/>
    <col min="8" max="8" width="15.85546875" style="68" customWidth="1"/>
    <col min="9" max="16384" width="9.140625" style="68"/>
  </cols>
  <sheetData>
    <row r="1" spans="1:10" ht="18" x14ac:dyDescent="0.25">
      <c r="A1" s="130" t="s">
        <v>493</v>
      </c>
      <c r="B1" s="131"/>
      <c r="C1" s="131"/>
      <c r="D1" s="131"/>
      <c r="E1" s="131"/>
      <c r="F1" s="131"/>
      <c r="G1" s="131"/>
      <c r="H1" s="131"/>
      <c r="I1" s="131"/>
      <c r="J1" s="131"/>
    </row>
    <row r="2" spans="1:10" ht="18" x14ac:dyDescent="0.25">
      <c r="A2" s="132"/>
      <c r="B2" s="131"/>
      <c r="C2" s="131"/>
      <c r="D2" s="131"/>
      <c r="E2" s="131"/>
      <c r="F2" s="131"/>
      <c r="G2" s="131"/>
      <c r="H2" s="131"/>
      <c r="I2" s="131"/>
      <c r="J2" s="131"/>
    </row>
    <row r="3" spans="1:10" ht="18" x14ac:dyDescent="0.25">
      <c r="A3" s="132"/>
      <c r="B3" s="131"/>
      <c r="C3" s="131"/>
      <c r="D3" s="131"/>
      <c r="E3" s="131"/>
      <c r="F3" s="131"/>
      <c r="G3" s="131"/>
      <c r="H3" s="131"/>
      <c r="I3" s="131"/>
      <c r="J3" s="131"/>
    </row>
    <row r="4" spans="1:10" ht="18" x14ac:dyDescent="0.25">
      <c r="A4" s="132"/>
      <c r="B4" s="131"/>
      <c r="C4" s="131"/>
      <c r="D4" s="131"/>
      <c r="E4" s="131"/>
      <c r="F4" s="131"/>
      <c r="G4" s="131"/>
      <c r="H4" s="131"/>
      <c r="I4" s="131"/>
      <c r="J4" s="131"/>
    </row>
    <row r="5" spans="1:10" ht="18" x14ac:dyDescent="0.25">
      <c r="A5" s="132" t="s">
        <v>268</v>
      </c>
      <c r="B5" s="131"/>
      <c r="C5" s="131"/>
      <c r="D5" s="131"/>
      <c r="E5" s="131"/>
      <c r="F5" s="131"/>
      <c r="G5" s="131"/>
      <c r="H5" s="131"/>
      <c r="I5" s="131"/>
      <c r="J5" s="131"/>
    </row>
    <row r="6" spans="1:10" ht="18" x14ac:dyDescent="0.25">
      <c r="A6" s="132" t="s">
        <v>392</v>
      </c>
      <c r="B6" s="131"/>
      <c r="C6" s="131"/>
      <c r="D6" s="131"/>
      <c r="E6" s="131"/>
      <c r="F6" s="131"/>
      <c r="G6" s="131"/>
      <c r="H6" s="131"/>
      <c r="I6" s="131"/>
      <c r="J6" s="131"/>
    </row>
    <row r="7" spans="1:10" ht="18" x14ac:dyDescent="0.25">
      <c r="A7" s="132"/>
      <c r="B7" s="131"/>
      <c r="C7" s="131"/>
      <c r="D7" s="131"/>
      <c r="E7" s="131"/>
      <c r="F7" s="131"/>
      <c r="G7" s="131"/>
      <c r="H7" s="131"/>
      <c r="I7" s="131"/>
      <c r="J7" s="131"/>
    </row>
    <row r="8" spans="1:10" ht="18" x14ac:dyDescent="0.25">
      <c r="A8" s="132" t="s">
        <v>717</v>
      </c>
      <c r="B8" s="131"/>
      <c r="C8" s="131"/>
      <c r="D8" s="131"/>
      <c r="E8" s="131"/>
      <c r="F8" s="131"/>
      <c r="G8" s="131"/>
      <c r="H8" s="131"/>
      <c r="I8" s="131"/>
      <c r="J8" s="131"/>
    </row>
    <row r="9" spans="1:10" x14ac:dyDescent="0.2">
      <c r="A9" s="131"/>
      <c r="B9" s="131"/>
      <c r="C9" s="131"/>
      <c r="D9" s="131"/>
      <c r="E9" s="131"/>
      <c r="F9" s="131"/>
      <c r="G9" s="131"/>
      <c r="H9" s="131"/>
      <c r="I9" s="131"/>
      <c r="J9" s="131"/>
    </row>
    <row r="10" spans="1:10" x14ac:dyDescent="0.2">
      <c r="A10" s="131"/>
      <c r="B10" s="131"/>
      <c r="C10" s="131"/>
      <c r="D10" s="131"/>
      <c r="E10" s="131"/>
      <c r="F10" s="131"/>
      <c r="G10" s="131"/>
      <c r="H10" s="131"/>
      <c r="I10" s="131"/>
      <c r="J10" s="131"/>
    </row>
    <row r="11" spans="1:10" x14ac:dyDescent="0.2">
      <c r="A11" s="131"/>
      <c r="B11" s="131"/>
      <c r="C11" s="131"/>
      <c r="D11" s="131"/>
      <c r="E11" s="131"/>
      <c r="F11" s="131"/>
      <c r="G11" s="131"/>
      <c r="H11" s="131"/>
      <c r="I11" s="131"/>
      <c r="J11" s="131"/>
    </row>
    <row r="12" spans="1:10" x14ac:dyDescent="0.2">
      <c r="A12" s="131"/>
      <c r="B12" s="131"/>
      <c r="C12" s="131"/>
      <c r="D12" s="131"/>
      <c r="E12" s="131"/>
      <c r="F12" s="131"/>
      <c r="G12" s="131"/>
      <c r="H12" s="131"/>
      <c r="I12" s="131"/>
      <c r="J12" s="131"/>
    </row>
    <row r="13" spans="1:10" x14ac:dyDescent="0.2">
      <c r="A13" s="131"/>
      <c r="B13" s="131"/>
      <c r="C13" s="131"/>
      <c r="D13" s="131"/>
      <c r="E13" s="131"/>
      <c r="F13" s="131"/>
      <c r="G13" s="131"/>
      <c r="H13" s="131"/>
      <c r="I13" s="131"/>
      <c r="J13" s="131"/>
    </row>
    <row r="14" spans="1:10" x14ac:dyDescent="0.2">
      <c r="A14" s="131"/>
      <c r="B14" s="131"/>
      <c r="C14" s="131"/>
      <c r="D14" s="131"/>
      <c r="E14" s="131"/>
      <c r="F14" s="131"/>
      <c r="G14" s="131"/>
      <c r="H14" s="131"/>
      <c r="I14" s="131"/>
      <c r="J14" s="131"/>
    </row>
    <row r="15" spans="1:10" x14ac:dyDescent="0.2">
      <c r="A15" s="131"/>
      <c r="B15" s="131"/>
      <c r="C15" s="131"/>
      <c r="D15" s="131"/>
      <c r="E15" s="131"/>
      <c r="F15" s="131"/>
      <c r="G15" s="131"/>
      <c r="H15" s="131"/>
      <c r="I15" s="131"/>
      <c r="J15" s="131"/>
    </row>
    <row r="16" spans="1:10" x14ac:dyDescent="0.2">
      <c r="A16" s="131"/>
      <c r="B16" s="131"/>
      <c r="C16" s="131"/>
      <c r="D16" s="131"/>
      <c r="E16" s="131"/>
      <c r="F16" s="131"/>
      <c r="G16" s="131"/>
      <c r="H16" s="131"/>
      <c r="I16" s="131"/>
      <c r="J16" s="131"/>
    </row>
    <row r="17" spans="1:10" x14ac:dyDescent="0.2">
      <c r="A17" s="131"/>
      <c r="B17" s="131"/>
      <c r="C17" s="131"/>
      <c r="D17" s="131"/>
      <c r="E17" s="131"/>
      <c r="F17" s="131"/>
      <c r="G17" s="131"/>
      <c r="H17" s="131"/>
      <c r="I17" s="131"/>
      <c r="J17" s="131"/>
    </row>
    <row r="18" spans="1:10" x14ac:dyDescent="0.2">
      <c r="A18" s="131"/>
      <c r="B18" s="131"/>
      <c r="C18" s="131"/>
      <c r="D18" s="131"/>
      <c r="E18" s="131"/>
      <c r="F18" s="131"/>
      <c r="G18" s="131"/>
      <c r="H18" s="131"/>
      <c r="I18" s="131"/>
      <c r="J18" s="131"/>
    </row>
    <row r="19" spans="1:10" x14ac:dyDescent="0.2">
      <c r="A19" s="131"/>
      <c r="B19" s="131"/>
      <c r="C19" s="131"/>
      <c r="D19" s="131"/>
      <c r="E19" s="131"/>
      <c r="F19" s="131"/>
      <c r="G19" s="131"/>
      <c r="H19" s="131"/>
      <c r="I19" s="131"/>
      <c r="J19" s="131"/>
    </row>
    <row r="20" spans="1:10" x14ac:dyDescent="0.2">
      <c r="A20" s="131"/>
      <c r="B20" s="131"/>
      <c r="C20" s="131"/>
      <c r="D20" s="131"/>
      <c r="E20" s="131"/>
      <c r="F20" s="131"/>
      <c r="G20" s="131"/>
      <c r="H20" s="131"/>
      <c r="I20" s="131"/>
      <c r="J20" s="131"/>
    </row>
    <row r="21" spans="1:10" x14ac:dyDescent="0.2">
      <c r="A21" s="131"/>
      <c r="B21" s="131"/>
      <c r="C21" s="131"/>
      <c r="D21" s="131"/>
      <c r="E21" s="131"/>
      <c r="F21" s="131"/>
      <c r="G21" s="131"/>
      <c r="H21" s="131"/>
      <c r="I21" s="131"/>
      <c r="J21" s="131"/>
    </row>
    <row r="22" spans="1:10" x14ac:dyDescent="0.2">
      <c r="A22" s="131"/>
      <c r="B22" s="131"/>
      <c r="C22" s="131"/>
      <c r="D22" s="131"/>
      <c r="E22" s="131"/>
      <c r="F22" s="131"/>
      <c r="G22" s="131"/>
      <c r="H22" s="131"/>
      <c r="I22" s="131"/>
      <c r="J22" s="131"/>
    </row>
    <row r="23" spans="1:10" x14ac:dyDescent="0.2">
      <c r="A23" s="131"/>
      <c r="B23" s="131"/>
      <c r="C23" s="131"/>
      <c r="D23" s="131"/>
      <c r="E23" s="131"/>
      <c r="F23" s="131"/>
      <c r="G23" s="131"/>
      <c r="H23" s="131"/>
      <c r="I23" s="131"/>
      <c r="J23" s="131"/>
    </row>
    <row r="24" spans="1:10" x14ac:dyDescent="0.2">
      <c r="A24" s="131"/>
      <c r="B24" s="131"/>
      <c r="C24" s="131"/>
      <c r="D24" s="131"/>
      <c r="E24" s="131"/>
      <c r="F24" s="131"/>
      <c r="G24" s="131"/>
      <c r="H24" s="131"/>
      <c r="I24" s="131"/>
      <c r="J24" s="131"/>
    </row>
    <row r="25" spans="1:10" x14ac:dyDescent="0.2">
      <c r="A25" s="69"/>
      <c r="B25" s="69"/>
      <c r="C25" s="69"/>
      <c r="D25" s="69"/>
      <c r="E25" s="69"/>
      <c r="F25" s="69"/>
      <c r="G25" s="69"/>
      <c r="H25" s="69"/>
      <c r="I25" s="69"/>
    </row>
    <row r="26" spans="1:10" x14ac:dyDescent="0.2">
      <c r="A26" s="69"/>
      <c r="B26" s="69"/>
      <c r="C26" s="69"/>
      <c r="D26" s="69"/>
      <c r="E26" s="69"/>
      <c r="F26" s="69"/>
      <c r="G26" s="69"/>
      <c r="H26" s="69"/>
      <c r="I26" s="69"/>
    </row>
    <row r="27" spans="1:10" x14ac:dyDescent="0.2">
      <c r="A27" s="69"/>
      <c r="B27" s="69"/>
      <c r="C27" s="69"/>
      <c r="D27" s="69"/>
      <c r="E27" s="69"/>
      <c r="F27" s="69"/>
      <c r="G27" s="69"/>
      <c r="H27" s="69"/>
      <c r="I27" s="69"/>
    </row>
    <row r="28" spans="1:10" x14ac:dyDescent="0.2">
      <c r="A28" s="69"/>
      <c r="B28" s="69"/>
      <c r="C28" s="69"/>
      <c r="D28" s="69"/>
      <c r="E28" s="69"/>
      <c r="F28" s="69"/>
      <c r="G28" s="69"/>
      <c r="H28" s="69"/>
      <c r="I28" s="69"/>
    </row>
  </sheetData>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U456"/>
  <sheetViews>
    <sheetView zoomScaleNormal="100" zoomScaleSheetLayoutView="85" workbookViewId="0">
      <selection activeCell="F1" sqref="F1"/>
    </sheetView>
  </sheetViews>
  <sheetFormatPr defaultRowHeight="12.75" x14ac:dyDescent="0.2"/>
  <cols>
    <col min="1" max="1" width="3.7109375" customWidth="1"/>
    <col min="2" max="2" width="7.5703125" customWidth="1"/>
    <col min="3" max="3" width="52.5703125" customWidth="1"/>
    <col min="4" max="4" width="85.140625" customWidth="1"/>
    <col min="5" max="5" width="18.42578125" customWidth="1"/>
    <col min="6" max="50" width="9.140625" style="354" customWidth="1"/>
  </cols>
  <sheetData>
    <row r="1" spans="1:6" ht="18.75" customHeight="1" thickBot="1" x14ac:dyDescent="0.25">
      <c r="A1" s="1242" t="s">
        <v>394</v>
      </c>
      <c r="B1" s="1243"/>
      <c r="C1" s="1243"/>
      <c r="D1" s="1243"/>
      <c r="E1" s="1244"/>
    </row>
    <row r="2" spans="1:6" ht="75" customHeight="1" thickBot="1" x14ac:dyDescent="0.25">
      <c r="A2" s="522" t="s">
        <v>521</v>
      </c>
      <c r="B2" s="14" t="s">
        <v>1163</v>
      </c>
      <c r="C2" s="15"/>
      <c r="D2" s="16" t="s">
        <v>522</v>
      </c>
      <c r="E2" s="16" t="s">
        <v>523</v>
      </c>
    </row>
    <row r="3" spans="1:6" ht="13.5" thickBot="1" x14ac:dyDescent="0.25">
      <c r="A3" s="523"/>
      <c r="B3" s="17">
        <v>8100</v>
      </c>
      <c r="C3" s="18" t="s">
        <v>524</v>
      </c>
      <c r="D3" s="70"/>
      <c r="E3" s="524"/>
    </row>
    <row r="4" spans="1:6" ht="16.5" customHeight="1" thickBot="1" x14ac:dyDescent="0.25">
      <c r="A4" s="523"/>
      <c r="B4" s="198">
        <v>8101</v>
      </c>
      <c r="C4" s="199" t="s">
        <v>525</v>
      </c>
      <c r="D4" s="200"/>
      <c r="E4" s="525"/>
      <c r="F4" s="400"/>
    </row>
    <row r="5" spans="1:6" x14ac:dyDescent="0.2">
      <c r="A5" s="526"/>
      <c r="B5" s="201" t="s">
        <v>526</v>
      </c>
      <c r="C5" s="202" t="s">
        <v>693</v>
      </c>
      <c r="D5" s="203" t="s">
        <v>1043</v>
      </c>
      <c r="E5" s="527"/>
      <c r="F5" s="400"/>
    </row>
    <row r="6" spans="1:6" x14ac:dyDescent="0.2">
      <c r="A6" s="127"/>
      <c r="B6" s="204" t="s">
        <v>1044</v>
      </c>
      <c r="C6" s="205" t="s">
        <v>1045</v>
      </c>
      <c r="D6" s="206" t="s">
        <v>1046</v>
      </c>
      <c r="E6" s="528"/>
      <c r="F6" s="400"/>
    </row>
    <row r="7" spans="1:6" x14ac:dyDescent="0.2">
      <c r="A7" s="127"/>
      <c r="B7" s="204" t="s">
        <v>286</v>
      </c>
      <c r="C7" s="205" t="s">
        <v>494</v>
      </c>
      <c r="D7" s="206" t="s">
        <v>56</v>
      </c>
      <c r="E7" s="528"/>
      <c r="F7" s="400"/>
    </row>
    <row r="8" spans="1:6" x14ac:dyDescent="0.2">
      <c r="A8" s="127"/>
      <c r="B8" s="204" t="s">
        <v>57</v>
      </c>
      <c r="C8" s="205" t="s">
        <v>58</v>
      </c>
      <c r="D8" s="206" t="s">
        <v>1019</v>
      </c>
      <c r="E8" s="528"/>
      <c r="F8" s="400"/>
    </row>
    <row r="9" spans="1:6" ht="13.5" thickBot="1" x14ac:dyDescent="0.25">
      <c r="A9" s="529"/>
      <c r="B9" s="204" t="s">
        <v>202</v>
      </c>
      <c r="C9" s="205" t="s">
        <v>1194</v>
      </c>
      <c r="D9" s="206" t="s">
        <v>22</v>
      </c>
      <c r="E9" s="528"/>
      <c r="F9" s="400"/>
    </row>
    <row r="10" spans="1:6" ht="16.5" customHeight="1" thickBot="1" x14ac:dyDescent="0.25">
      <c r="A10" s="72"/>
      <c r="B10" s="198">
        <v>8102</v>
      </c>
      <c r="C10" s="199" t="s">
        <v>23</v>
      </c>
      <c r="D10" s="200"/>
      <c r="E10" s="523"/>
    </row>
    <row r="11" spans="1:6" x14ac:dyDescent="0.2">
      <c r="A11" s="530"/>
      <c r="B11" s="204" t="s">
        <v>454</v>
      </c>
      <c r="C11" s="205" t="s">
        <v>455</v>
      </c>
      <c r="D11" s="206" t="s">
        <v>284</v>
      </c>
      <c r="E11" s="528"/>
      <c r="F11" s="400"/>
    </row>
    <row r="12" spans="1:6" x14ac:dyDescent="0.2">
      <c r="A12" s="531"/>
      <c r="B12" s="207" t="s">
        <v>285</v>
      </c>
      <c r="C12" s="208" t="s">
        <v>4</v>
      </c>
      <c r="D12" s="209" t="s">
        <v>789</v>
      </c>
      <c r="E12" s="532"/>
      <c r="F12" s="400"/>
    </row>
    <row r="13" spans="1:6" x14ac:dyDescent="0.2">
      <c r="A13" s="531"/>
      <c r="B13" s="207" t="s">
        <v>790</v>
      </c>
      <c r="C13" s="208" t="s">
        <v>791</v>
      </c>
      <c r="D13" s="209" t="s">
        <v>958</v>
      </c>
      <c r="E13" s="532"/>
      <c r="F13" s="400"/>
    </row>
    <row r="14" spans="1:6" x14ac:dyDescent="0.2">
      <c r="A14" s="531"/>
      <c r="B14" s="207" t="s">
        <v>959</v>
      </c>
      <c r="C14" s="208" t="s">
        <v>960</v>
      </c>
      <c r="D14" s="209" t="s">
        <v>440</v>
      </c>
      <c r="E14" s="532"/>
      <c r="F14" s="400"/>
    </row>
    <row r="15" spans="1:6" x14ac:dyDescent="0.2">
      <c r="A15" s="531"/>
      <c r="B15" s="207" t="s">
        <v>441</v>
      </c>
      <c r="C15" s="210" t="s">
        <v>442</v>
      </c>
      <c r="D15" s="211" t="s">
        <v>159</v>
      </c>
      <c r="E15" s="533"/>
      <c r="F15" s="400"/>
    </row>
    <row r="16" spans="1:6" x14ac:dyDescent="0.2">
      <c r="A16" s="531"/>
      <c r="B16" s="207" t="s">
        <v>160</v>
      </c>
      <c r="C16" s="210" t="s">
        <v>172</v>
      </c>
      <c r="D16" s="211" t="s">
        <v>76</v>
      </c>
      <c r="E16" s="533"/>
      <c r="F16" s="400"/>
    </row>
    <row r="17" spans="1:6" ht="13.5" thickBot="1" x14ac:dyDescent="0.25">
      <c r="A17" s="534"/>
      <c r="B17" s="207" t="s">
        <v>1060</v>
      </c>
      <c r="C17" s="210" t="s">
        <v>1057</v>
      </c>
      <c r="D17" s="211" t="s">
        <v>1058</v>
      </c>
      <c r="E17" s="533"/>
      <c r="F17" s="400"/>
    </row>
    <row r="18" spans="1:6" ht="18.75" customHeight="1" thickBot="1" x14ac:dyDescent="0.25">
      <c r="A18" s="72"/>
      <c r="B18" s="212">
        <v>8103</v>
      </c>
      <c r="C18" s="213" t="s">
        <v>1003</v>
      </c>
      <c r="D18" s="200"/>
      <c r="E18" s="525"/>
      <c r="F18" s="400"/>
    </row>
    <row r="19" spans="1:6" x14ac:dyDescent="0.2">
      <c r="A19" s="530"/>
      <c r="B19" s="204" t="s">
        <v>1004</v>
      </c>
      <c r="C19" s="202" t="s">
        <v>1005</v>
      </c>
      <c r="D19" s="203" t="s">
        <v>1038</v>
      </c>
      <c r="E19" s="527"/>
      <c r="F19" s="400"/>
    </row>
    <row r="20" spans="1:6" x14ac:dyDescent="0.2">
      <c r="A20" s="531"/>
      <c r="B20" s="207" t="s">
        <v>1039</v>
      </c>
      <c r="C20" s="208" t="s">
        <v>1040</v>
      </c>
      <c r="D20" s="209" t="s">
        <v>506</v>
      </c>
      <c r="E20" s="532"/>
      <c r="F20" s="400"/>
    </row>
    <row r="21" spans="1:6" x14ac:dyDescent="0.2">
      <c r="A21" s="531"/>
      <c r="B21" s="207" t="s">
        <v>507</v>
      </c>
      <c r="C21" s="208" t="s">
        <v>747</v>
      </c>
      <c r="D21" s="209" t="s">
        <v>508</v>
      </c>
      <c r="E21" s="532"/>
      <c r="F21" s="400"/>
    </row>
    <row r="22" spans="1:6" x14ac:dyDescent="0.2">
      <c r="A22" s="531"/>
      <c r="B22" s="207" t="s">
        <v>509</v>
      </c>
      <c r="C22" s="208" t="s">
        <v>510</v>
      </c>
      <c r="D22" s="209" t="s">
        <v>511</v>
      </c>
      <c r="E22" s="532"/>
      <c r="F22" s="400"/>
    </row>
    <row r="23" spans="1:6" x14ac:dyDescent="0.2">
      <c r="A23" s="531"/>
      <c r="B23" s="207" t="s">
        <v>512</v>
      </c>
      <c r="C23" s="208" t="s">
        <v>950</v>
      </c>
      <c r="D23" s="209" t="s">
        <v>951</v>
      </c>
      <c r="E23" s="532"/>
      <c r="F23" s="400"/>
    </row>
    <row r="24" spans="1:6" x14ac:dyDescent="0.2">
      <c r="A24" s="531"/>
      <c r="B24" s="207" t="s">
        <v>952</v>
      </c>
      <c r="C24" s="208" t="s">
        <v>953</v>
      </c>
      <c r="D24" s="209" t="s">
        <v>6</v>
      </c>
      <c r="E24" s="532"/>
      <c r="F24" s="400"/>
    </row>
    <row r="25" spans="1:6" x14ac:dyDescent="0.2">
      <c r="A25" s="531"/>
      <c r="B25" s="207" t="s">
        <v>838</v>
      </c>
      <c r="C25" s="208" t="s">
        <v>839</v>
      </c>
      <c r="D25" s="209" t="s">
        <v>1016</v>
      </c>
      <c r="E25" s="532"/>
      <c r="F25" s="400"/>
    </row>
    <row r="26" spans="1:6" x14ac:dyDescent="0.2">
      <c r="A26" s="531"/>
      <c r="B26" s="207" t="s">
        <v>801</v>
      </c>
      <c r="C26" s="208" t="s">
        <v>630</v>
      </c>
      <c r="D26" s="209" t="s">
        <v>631</v>
      </c>
      <c r="E26" s="532"/>
      <c r="F26" s="400"/>
    </row>
    <row r="27" spans="1:6" ht="13.5" thickBot="1" x14ac:dyDescent="0.25">
      <c r="A27" s="534"/>
      <c r="B27" s="214" t="s">
        <v>632</v>
      </c>
      <c r="C27" s="210" t="s">
        <v>633</v>
      </c>
      <c r="D27" s="211" t="s">
        <v>451</v>
      </c>
      <c r="E27" s="533"/>
      <c r="F27" s="400"/>
    </row>
    <row r="28" spans="1:6" ht="18.75" customHeight="1" thickBot="1" x14ac:dyDescent="0.25">
      <c r="A28" s="72"/>
      <c r="B28" s="212">
        <v>8104</v>
      </c>
      <c r="C28" s="215" t="s">
        <v>452</v>
      </c>
      <c r="D28" s="200"/>
      <c r="E28" s="525"/>
      <c r="F28" s="400"/>
    </row>
    <row r="29" spans="1:6" x14ac:dyDescent="0.2">
      <c r="A29" s="530"/>
      <c r="B29" s="204" t="s">
        <v>453</v>
      </c>
      <c r="C29" s="205" t="s">
        <v>980</v>
      </c>
      <c r="D29" s="206" t="s">
        <v>604</v>
      </c>
      <c r="E29" s="528"/>
      <c r="F29" s="400"/>
    </row>
    <row r="30" spans="1:6" x14ac:dyDescent="0.2">
      <c r="A30" s="531"/>
      <c r="B30" s="207" t="s">
        <v>1010</v>
      </c>
      <c r="C30" s="208" t="s">
        <v>67</v>
      </c>
      <c r="D30" s="209" t="s">
        <v>68</v>
      </c>
      <c r="E30" s="532"/>
      <c r="F30" s="400"/>
    </row>
    <row r="31" spans="1:6" x14ac:dyDescent="0.2">
      <c r="A31" s="531"/>
      <c r="B31" s="214" t="s">
        <v>69</v>
      </c>
      <c r="C31" s="210" t="s">
        <v>604</v>
      </c>
      <c r="D31" s="211" t="s">
        <v>70</v>
      </c>
      <c r="E31" s="533"/>
      <c r="F31" s="400"/>
    </row>
    <row r="32" spans="1:6" ht="13.5" thickBot="1" x14ac:dyDescent="0.25">
      <c r="A32" s="534"/>
      <c r="B32" s="214">
        <v>8104.4</v>
      </c>
      <c r="C32" s="210" t="s">
        <v>71</v>
      </c>
      <c r="D32" s="211" t="s">
        <v>72</v>
      </c>
      <c r="E32" s="533"/>
      <c r="F32" s="400"/>
    </row>
    <row r="33" spans="1:255" s="15" customFormat="1" ht="16.5" customHeight="1" thickBot="1" x14ac:dyDescent="0.25">
      <c r="A33" s="72"/>
      <c r="B33" s="198">
        <v>8105</v>
      </c>
      <c r="C33" s="199" t="s">
        <v>619</v>
      </c>
      <c r="D33" s="200"/>
      <c r="E33" s="525"/>
      <c r="F33" s="400"/>
      <c r="G33" s="354"/>
      <c r="H33" s="354"/>
      <c r="I33" s="354"/>
      <c r="J33" s="354"/>
      <c r="K33" s="354"/>
      <c r="L33" s="354"/>
      <c r="M33" s="354"/>
      <c r="N33" s="354"/>
      <c r="O33" s="354"/>
      <c r="P33" s="354"/>
      <c r="Q33" s="354"/>
      <c r="R33" s="354"/>
      <c r="S33" s="354"/>
      <c r="T33" s="354"/>
      <c r="U33" s="354"/>
      <c r="V33" s="354"/>
      <c r="W33" s="354"/>
      <c r="X33" s="354"/>
      <c r="Y33" s="354"/>
      <c r="Z33" s="354"/>
      <c r="AA33" s="354"/>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row>
    <row r="34" spans="1:255" s="19" customFormat="1" x14ac:dyDescent="0.2">
      <c r="A34" s="530"/>
      <c r="B34" s="204" t="s">
        <v>855</v>
      </c>
      <c r="C34" s="205" t="s">
        <v>925</v>
      </c>
      <c r="D34" s="206"/>
      <c r="E34" s="528"/>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row>
    <row r="35" spans="1:255" x14ac:dyDescent="0.2">
      <c r="A35" s="531"/>
      <c r="B35" s="207" t="s">
        <v>59</v>
      </c>
      <c r="C35" s="208" t="s">
        <v>60</v>
      </c>
      <c r="D35" s="209" t="s">
        <v>61</v>
      </c>
      <c r="E35" s="532"/>
      <c r="F35" s="400"/>
    </row>
    <row r="36" spans="1:255" x14ac:dyDescent="0.2">
      <c r="A36" s="531"/>
      <c r="B36" s="207" t="s">
        <v>62</v>
      </c>
      <c r="C36" s="208" t="s">
        <v>63</v>
      </c>
      <c r="D36" s="209" t="s">
        <v>816</v>
      </c>
      <c r="E36" s="532"/>
      <c r="F36" s="400"/>
    </row>
    <row r="37" spans="1:255" x14ac:dyDescent="0.2">
      <c r="A37" s="531"/>
      <c r="B37" s="207" t="s">
        <v>1025</v>
      </c>
      <c r="C37" s="208" t="s">
        <v>1026</v>
      </c>
      <c r="D37" s="209" t="s">
        <v>596</v>
      </c>
      <c r="E37" s="532"/>
      <c r="F37" s="400"/>
    </row>
    <row r="38" spans="1:255" ht="13.5" thickBot="1" x14ac:dyDescent="0.25">
      <c r="A38" s="535"/>
      <c r="B38" s="219" t="s">
        <v>597</v>
      </c>
      <c r="C38" s="220" t="s">
        <v>173</v>
      </c>
      <c r="D38" s="221" t="s">
        <v>70</v>
      </c>
      <c r="E38" s="536"/>
      <c r="F38" s="400"/>
    </row>
    <row r="39" spans="1:255" ht="18.75" customHeight="1" thickBot="1" x14ac:dyDescent="0.25">
      <c r="A39" s="1242" t="s">
        <v>394</v>
      </c>
      <c r="B39" s="1243"/>
      <c r="C39" s="1243"/>
      <c r="D39" s="1243"/>
      <c r="E39" s="1244"/>
    </row>
    <row r="40" spans="1:255" ht="66" customHeight="1" thickBot="1" x14ac:dyDescent="0.25">
      <c r="A40" s="522" t="s">
        <v>521</v>
      </c>
      <c r="B40" s="14" t="s">
        <v>1163</v>
      </c>
      <c r="C40" s="15"/>
      <c r="D40" s="16" t="s">
        <v>522</v>
      </c>
      <c r="E40" s="16" t="s">
        <v>523</v>
      </c>
    </row>
    <row r="41" spans="1:255" ht="13.5" thickBot="1" x14ac:dyDescent="0.25">
      <c r="A41" s="72"/>
      <c r="B41" s="17">
        <v>8100</v>
      </c>
      <c r="C41" s="18" t="s">
        <v>524</v>
      </c>
      <c r="D41" s="70"/>
      <c r="E41" s="524"/>
    </row>
    <row r="42" spans="1:255" ht="15.75" customHeight="1" thickBot="1" x14ac:dyDescent="0.25">
      <c r="A42" s="72"/>
      <c r="B42" s="198">
        <v>8106</v>
      </c>
      <c r="C42" s="199" t="s">
        <v>598</v>
      </c>
      <c r="D42" s="200"/>
      <c r="E42" s="525"/>
    </row>
    <row r="43" spans="1:255" x14ac:dyDescent="0.2">
      <c r="A43" s="537"/>
      <c r="B43" s="204" t="s">
        <v>599</v>
      </c>
      <c r="C43" s="205" t="s">
        <v>174</v>
      </c>
      <c r="D43" s="206" t="s">
        <v>918</v>
      </c>
      <c r="E43" s="528"/>
    </row>
    <row r="44" spans="1:255" x14ac:dyDescent="0.2">
      <c r="A44" s="531"/>
      <c r="B44" s="207" t="s">
        <v>919</v>
      </c>
      <c r="C44" s="208" t="s">
        <v>920</v>
      </c>
      <c r="D44" s="209"/>
      <c r="E44" s="532"/>
    </row>
    <row r="45" spans="1:255" x14ac:dyDescent="0.2">
      <c r="A45" s="531"/>
      <c r="B45" s="207" t="s">
        <v>921</v>
      </c>
      <c r="C45" s="208" t="s">
        <v>922</v>
      </c>
      <c r="D45" s="209"/>
      <c r="E45" s="532"/>
    </row>
    <row r="46" spans="1:255" x14ac:dyDescent="0.2">
      <c r="A46" s="531"/>
      <c r="B46" s="214" t="s">
        <v>923</v>
      </c>
      <c r="C46" s="210" t="s">
        <v>924</v>
      </c>
      <c r="D46" s="211" t="s">
        <v>490</v>
      </c>
      <c r="E46" s="533"/>
    </row>
    <row r="47" spans="1:255" x14ac:dyDescent="0.2">
      <c r="A47" s="531"/>
      <c r="B47" s="214" t="s">
        <v>491</v>
      </c>
      <c r="C47" s="210" t="s">
        <v>492</v>
      </c>
      <c r="D47" s="211" t="s">
        <v>777</v>
      </c>
      <c r="E47" s="533"/>
    </row>
    <row r="48" spans="1:255" x14ac:dyDescent="0.2">
      <c r="A48" s="531"/>
      <c r="B48" s="207" t="s">
        <v>778</v>
      </c>
      <c r="C48" s="208" t="s">
        <v>868</v>
      </c>
      <c r="D48" s="209" t="s">
        <v>926</v>
      </c>
      <c r="E48" s="538"/>
    </row>
    <row r="49" spans="1:6" ht="13.5" thickBot="1" x14ac:dyDescent="0.25">
      <c r="A49" s="534"/>
      <c r="B49" s="216" t="s">
        <v>927</v>
      </c>
      <c r="C49" s="217" t="s">
        <v>928</v>
      </c>
      <c r="D49" s="218" t="s">
        <v>929</v>
      </c>
      <c r="E49" s="539"/>
    </row>
    <row r="50" spans="1:6" ht="15.75" customHeight="1" thickBot="1" x14ac:dyDescent="0.25">
      <c r="A50" s="72"/>
      <c r="B50" s="198">
        <v>8107</v>
      </c>
      <c r="C50" s="199" t="s">
        <v>930</v>
      </c>
      <c r="D50" s="200"/>
      <c r="E50" s="523"/>
    </row>
    <row r="51" spans="1:6" x14ac:dyDescent="0.2">
      <c r="A51" s="530"/>
      <c r="B51" s="204" t="s">
        <v>931</v>
      </c>
      <c r="C51" s="205" t="s">
        <v>932</v>
      </c>
      <c r="D51" s="206" t="s">
        <v>527</v>
      </c>
      <c r="E51" s="528"/>
      <c r="F51" s="400"/>
    </row>
    <row r="52" spans="1:6" ht="13.5" thickBot="1" x14ac:dyDescent="0.25">
      <c r="A52" s="534"/>
      <c r="B52" s="204" t="s">
        <v>528</v>
      </c>
      <c r="C52" s="208" t="s">
        <v>529</v>
      </c>
      <c r="D52" s="209" t="s">
        <v>530</v>
      </c>
      <c r="E52" s="532"/>
      <c r="F52" s="400"/>
    </row>
    <row r="53" spans="1:6" ht="15.75" customHeight="1" thickBot="1" x14ac:dyDescent="0.25">
      <c r="A53" s="72"/>
      <c r="B53" s="198">
        <v>8108</v>
      </c>
      <c r="C53" s="199" t="s">
        <v>531</v>
      </c>
      <c r="D53" s="200"/>
      <c r="E53" s="525"/>
      <c r="F53" s="400"/>
    </row>
    <row r="54" spans="1:6" x14ac:dyDescent="0.2">
      <c r="A54" s="530"/>
      <c r="B54" s="204" t="s">
        <v>532</v>
      </c>
      <c r="C54" s="205" t="s">
        <v>533</v>
      </c>
      <c r="D54" s="206" t="s">
        <v>388</v>
      </c>
      <c r="E54" s="528"/>
      <c r="F54" s="400"/>
    </row>
    <row r="55" spans="1:6" x14ac:dyDescent="0.2">
      <c r="A55" s="531"/>
      <c r="B55" s="207" t="s">
        <v>389</v>
      </c>
      <c r="C55" s="208" t="s">
        <v>390</v>
      </c>
      <c r="D55" s="206" t="s">
        <v>527</v>
      </c>
      <c r="E55" s="532"/>
      <c r="F55" s="400"/>
    </row>
    <row r="56" spans="1:6" ht="13.5" thickBot="1" x14ac:dyDescent="0.25">
      <c r="A56" s="534"/>
      <c r="B56" s="207" t="s">
        <v>391</v>
      </c>
      <c r="C56" s="208" t="s">
        <v>975</v>
      </c>
      <c r="D56" s="209" t="s">
        <v>976</v>
      </c>
      <c r="E56" s="532"/>
      <c r="F56" s="400"/>
    </row>
    <row r="57" spans="1:6" ht="13.7" customHeight="1" thickBot="1" x14ac:dyDescent="0.25">
      <c r="A57" s="72"/>
      <c r="B57" s="198">
        <v>8109</v>
      </c>
      <c r="C57" s="199" t="s">
        <v>977</v>
      </c>
      <c r="D57" s="200"/>
      <c r="E57" s="525"/>
      <c r="F57" s="400"/>
    </row>
    <row r="58" spans="1:6" x14ac:dyDescent="0.2">
      <c r="A58" s="530"/>
      <c r="B58" s="204" t="s">
        <v>978</v>
      </c>
      <c r="C58" s="202" t="s">
        <v>1064</v>
      </c>
      <c r="D58" s="203" t="s">
        <v>1065</v>
      </c>
      <c r="E58" s="527"/>
      <c r="F58" s="400"/>
    </row>
    <row r="59" spans="1:6" x14ac:dyDescent="0.2">
      <c r="A59" s="531"/>
      <c r="B59" s="207" t="s">
        <v>1066</v>
      </c>
      <c r="C59" s="208" t="s">
        <v>86</v>
      </c>
      <c r="D59" s="206" t="s">
        <v>1065</v>
      </c>
      <c r="E59" s="532"/>
      <c r="F59" s="400"/>
    </row>
    <row r="60" spans="1:6" ht="13.5" thickBot="1" x14ac:dyDescent="0.25">
      <c r="A60" s="534"/>
      <c r="B60" s="219" t="s">
        <v>87</v>
      </c>
      <c r="C60" s="220" t="s">
        <v>88</v>
      </c>
      <c r="D60" s="221" t="s">
        <v>808</v>
      </c>
      <c r="E60" s="536"/>
      <c r="F60" s="400"/>
    </row>
    <row r="61" spans="1:6" ht="13.7" customHeight="1" thickBot="1" x14ac:dyDescent="0.25">
      <c r="A61" s="72"/>
      <c r="B61" s="222">
        <v>8110</v>
      </c>
      <c r="C61" s="199" t="s">
        <v>809</v>
      </c>
      <c r="D61" s="200"/>
      <c r="E61" s="525"/>
      <c r="F61" s="400"/>
    </row>
    <row r="62" spans="1:6" x14ac:dyDescent="0.2">
      <c r="A62" s="530"/>
      <c r="B62" s="201" t="s">
        <v>810</v>
      </c>
      <c r="C62" s="202" t="s">
        <v>973</v>
      </c>
      <c r="D62" s="203"/>
      <c r="E62" s="527"/>
      <c r="F62" s="400"/>
    </row>
    <row r="63" spans="1:6" x14ac:dyDescent="0.2">
      <c r="A63" s="531"/>
      <c r="B63" s="207" t="s">
        <v>974</v>
      </c>
      <c r="C63" s="208" t="s">
        <v>781</v>
      </c>
      <c r="D63" s="209" t="s">
        <v>1048</v>
      </c>
      <c r="E63" s="532"/>
      <c r="F63" s="400"/>
    </row>
    <row r="64" spans="1:6" ht="13.5" thickBot="1" x14ac:dyDescent="0.25">
      <c r="A64" s="534"/>
      <c r="B64" s="214" t="s">
        <v>1049</v>
      </c>
      <c r="C64" s="220" t="s">
        <v>1050</v>
      </c>
      <c r="D64" s="221" t="s">
        <v>1051</v>
      </c>
      <c r="E64" s="536"/>
      <c r="F64" s="400"/>
    </row>
    <row r="65" spans="1:50" ht="13.7" customHeight="1" thickBot="1" x14ac:dyDescent="0.25">
      <c r="A65" s="72"/>
      <c r="B65" s="222">
        <v>8111</v>
      </c>
      <c r="C65" s="223" t="s">
        <v>1052</v>
      </c>
      <c r="D65" s="200"/>
      <c r="E65" s="525"/>
      <c r="F65" s="400"/>
    </row>
    <row r="66" spans="1:50" x14ac:dyDescent="0.2">
      <c r="A66" s="530"/>
      <c r="B66" s="201" t="s">
        <v>954</v>
      </c>
      <c r="C66" s="202" t="s">
        <v>796</v>
      </c>
      <c r="D66" s="203"/>
      <c r="E66" s="527"/>
      <c r="F66" s="400"/>
    </row>
    <row r="67" spans="1:50" x14ac:dyDescent="0.2">
      <c r="A67" s="531"/>
      <c r="B67" s="207" t="s">
        <v>955</v>
      </c>
      <c r="C67" s="208" t="s">
        <v>1119</v>
      </c>
      <c r="D67" s="209" t="s">
        <v>1120</v>
      </c>
      <c r="E67" s="532"/>
      <c r="F67" s="400"/>
    </row>
    <row r="68" spans="1:50" ht="13.5" thickBot="1" x14ac:dyDescent="0.25">
      <c r="A68" s="534"/>
      <c r="B68" s="214" t="s">
        <v>1121</v>
      </c>
      <c r="C68" s="210" t="s">
        <v>1122</v>
      </c>
      <c r="D68" s="211" t="s">
        <v>949</v>
      </c>
      <c r="E68" s="533"/>
      <c r="F68" s="400"/>
    </row>
    <row r="69" spans="1:50" ht="13.7" customHeight="1" thickBot="1" x14ac:dyDescent="0.25">
      <c r="A69" s="72"/>
      <c r="B69" s="222">
        <v>8112</v>
      </c>
      <c r="C69" s="199" t="s">
        <v>380</v>
      </c>
      <c r="D69" s="200"/>
      <c r="E69" s="525"/>
      <c r="F69" s="400"/>
    </row>
    <row r="70" spans="1:50" x14ac:dyDescent="0.2">
      <c r="A70" s="530"/>
      <c r="B70" s="201" t="s">
        <v>381</v>
      </c>
      <c r="C70" s="202" t="s">
        <v>382</v>
      </c>
      <c r="D70" s="203" t="s">
        <v>383</v>
      </c>
      <c r="E70" s="527"/>
    </row>
    <row r="71" spans="1:50" ht="13.5" thickBot="1" x14ac:dyDescent="0.25">
      <c r="A71" s="534"/>
      <c r="B71" s="214" t="s">
        <v>384</v>
      </c>
      <c r="C71" s="210" t="s">
        <v>385</v>
      </c>
      <c r="D71" s="221" t="s">
        <v>386</v>
      </c>
      <c r="E71" s="536"/>
    </row>
    <row r="72" spans="1:50" ht="15.75" customHeight="1" thickBot="1" x14ac:dyDescent="0.25">
      <c r="A72" s="72"/>
      <c r="B72" s="222">
        <v>8113</v>
      </c>
      <c r="C72" s="199" t="s">
        <v>933</v>
      </c>
      <c r="D72" s="200"/>
      <c r="E72" s="525"/>
    </row>
    <row r="73" spans="1:50" x14ac:dyDescent="0.2">
      <c r="A73" s="530"/>
      <c r="B73" s="201" t="s">
        <v>613</v>
      </c>
      <c r="C73" s="202" t="s">
        <v>614</v>
      </c>
      <c r="D73" s="203" t="s">
        <v>615</v>
      </c>
      <c r="E73" s="527"/>
    </row>
    <row r="74" spans="1:50" x14ac:dyDescent="0.2">
      <c r="A74" s="531"/>
      <c r="B74" s="207" t="s">
        <v>616</v>
      </c>
      <c r="C74" s="208" t="s">
        <v>617</v>
      </c>
      <c r="D74" s="209" t="s">
        <v>1196</v>
      </c>
      <c r="E74" s="532"/>
    </row>
    <row r="75" spans="1:50" ht="13.5" thickBot="1" x14ac:dyDescent="0.25">
      <c r="A75" s="534"/>
      <c r="B75" s="214" t="s">
        <v>1053</v>
      </c>
      <c r="C75" s="210" t="s">
        <v>175</v>
      </c>
      <c r="D75" s="211" t="s">
        <v>730</v>
      </c>
      <c r="E75" s="533"/>
    </row>
    <row r="76" spans="1:50" s="15" customFormat="1" ht="15.75" customHeight="1" thickBot="1" x14ac:dyDescent="0.25">
      <c r="A76" s="72"/>
      <c r="B76" s="222">
        <v>8114</v>
      </c>
      <c r="C76" s="199" t="s">
        <v>1059</v>
      </c>
      <c r="D76" s="200"/>
      <c r="E76" s="525"/>
      <c r="F76" s="354"/>
      <c r="G76" s="354"/>
      <c r="H76" s="354"/>
      <c r="I76" s="354"/>
      <c r="J76" s="354"/>
      <c r="K76" s="354"/>
      <c r="L76" s="354"/>
      <c r="M76" s="354"/>
      <c r="N76" s="354"/>
      <c r="O76" s="354"/>
      <c r="P76" s="354"/>
      <c r="Q76" s="354"/>
      <c r="R76" s="354"/>
      <c r="S76" s="354"/>
      <c r="T76" s="354"/>
      <c r="U76" s="354"/>
      <c r="V76" s="354"/>
      <c r="W76" s="354"/>
      <c r="X76" s="354"/>
      <c r="Y76" s="354"/>
      <c r="Z76" s="354"/>
      <c r="AA76" s="354"/>
      <c r="AB76" s="354"/>
      <c r="AC76" s="354"/>
      <c r="AD76" s="354"/>
      <c r="AE76" s="354"/>
      <c r="AF76" s="354"/>
      <c r="AG76" s="354"/>
      <c r="AH76" s="354"/>
      <c r="AI76" s="354"/>
      <c r="AJ76" s="354"/>
      <c r="AK76" s="354"/>
      <c r="AL76" s="354"/>
      <c r="AM76" s="354"/>
      <c r="AN76" s="354"/>
      <c r="AO76" s="401"/>
      <c r="AP76" s="401"/>
      <c r="AQ76" s="401"/>
      <c r="AR76" s="401"/>
      <c r="AS76" s="401"/>
      <c r="AT76" s="401"/>
      <c r="AU76" s="401"/>
      <c r="AV76" s="401"/>
      <c r="AW76" s="401"/>
      <c r="AX76" s="401"/>
    </row>
    <row r="77" spans="1:50" x14ac:dyDescent="0.2">
      <c r="A77" s="530"/>
      <c r="B77" s="204" t="s">
        <v>179</v>
      </c>
      <c r="C77" s="205" t="s">
        <v>180</v>
      </c>
      <c r="D77" s="206" t="s">
        <v>181</v>
      </c>
      <c r="E77" s="528"/>
    </row>
    <row r="78" spans="1:50" x14ac:dyDescent="0.2">
      <c r="A78" s="531"/>
      <c r="B78" s="207" t="s">
        <v>182</v>
      </c>
      <c r="C78" s="208" t="s">
        <v>183</v>
      </c>
      <c r="D78" s="209" t="s">
        <v>181</v>
      </c>
      <c r="E78" s="532"/>
    </row>
    <row r="79" spans="1:50" ht="13.5" thickBot="1" x14ac:dyDescent="0.25">
      <c r="A79" s="535"/>
      <c r="B79" s="219" t="s">
        <v>1053</v>
      </c>
      <c r="C79" s="220" t="s">
        <v>482</v>
      </c>
      <c r="D79" s="221" t="s">
        <v>181</v>
      </c>
      <c r="E79" s="536"/>
    </row>
    <row r="80" spans="1:50" ht="18.75" customHeight="1" thickBot="1" x14ac:dyDescent="0.25">
      <c r="A80" s="1242" t="s">
        <v>394</v>
      </c>
      <c r="B80" s="1243"/>
      <c r="C80" s="1243"/>
      <c r="D80" s="1243"/>
      <c r="E80" s="1244"/>
    </row>
    <row r="81" spans="1:255" ht="68.25" customHeight="1" thickBot="1" x14ac:dyDescent="0.25">
      <c r="A81" s="522" t="s">
        <v>521</v>
      </c>
      <c r="B81" s="14" t="s">
        <v>1163</v>
      </c>
      <c r="C81" s="15"/>
      <c r="D81" s="16" t="s">
        <v>522</v>
      </c>
      <c r="E81" s="16" t="s">
        <v>523</v>
      </c>
    </row>
    <row r="82" spans="1:255" ht="13.5" thickBot="1" x14ac:dyDescent="0.25">
      <c r="A82" s="72"/>
      <c r="B82" s="17">
        <v>8100</v>
      </c>
      <c r="C82" s="18" t="s">
        <v>524</v>
      </c>
      <c r="D82" s="70"/>
      <c r="E82" s="524"/>
    </row>
    <row r="83" spans="1:255" ht="18.75" customHeight="1" thickBot="1" x14ac:dyDescent="0.25">
      <c r="A83" s="72"/>
      <c r="B83" s="224">
        <v>8115</v>
      </c>
      <c r="C83" s="215" t="s">
        <v>82</v>
      </c>
      <c r="D83" s="200"/>
      <c r="E83" s="523"/>
    </row>
    <row r="84" spans="1:255" x14ac:dyDescent="0.2">
      <c r="A84" s="537"/>
      <c r="B84" s="204" t="s">
        <v>83</v>
      </c>
      <c r="C84" s="205" t="s">
        <v>1104</v>
      </c>
      <c r="D84" s="206" t="s">
        <v>1105</v>
      </c>
      <c r="E84" s="528"/>
      <c r="F84" s="400"/>
    </row>
    <row r="85" spans="1:255" ht="13.5" thickBot="1" x14ac:dyDescent="0.25">
      <c r="A85" s="534"/>
      <c r="B85" s="204" t="s">
        <v>1106</v>
      </c>
      <c r="C85" s="208" t="s">
        <v>847</v>
      </c>
      <c r="D85" s="209" t="s">
        <v>431</v>
      </c>
      <c r="E85" s="532"/>
      <c r="F85" s="400"/>
    </row>
    <row r="86" spans="1:255" ht="18.75" customHeight="1" thickBot="1" x14ac:dyDescent="0.25">
      <c r="A86" s="72"/>
      <c r="B86" s="222">
        <v>8116</v>
      </c>
      <c r="C86" s="199" t="s">
        <v>395</v>
      </c>
      <c r="D86" s="200"/>
      <c r="E86" s="525"/>
      <c r="F86" s="400"/>
    </row>
    <row r="87" spans="1:255" x14ac:dyDescent="0.2">
      <c r="A87" s="530"/>
      <c r="B87" s="204" t="s">
        <v>396</v>
      </c>
      <c r="C87" s="205" t="s">
        <v>676</v>
      </c>
      <c r="D87" s="206" t="s">
        <v>89</v>
      </c>
      <c r="E87" s="528"/>
      <c r="F87" s="400"/>
    </row>
    <row r="88" spans="1:255" x14ac:dyDescent="0.2">
      <c r="A88" s="531"/>
      <c r="B88" s="207" t="s">
        <v>90</v>
      </c>
      <c r="C88" s="208" t="s">
        <v>0</v>
      </c>
      <c r="D88" s="209" t="s">
        <v>89</v>
      </c>
      <c r="E88" s="532"/>
      <c r="F88" s="400"/>
    </row>
    <row r="89" spans="1:255" x14ac:dyDescent="0.2">
      <c r="A89" s="531"/>
      <c r="B89" s="207" t="s">
        <v>1</v>
      </c>
      <c r="C89" s="208" t="s">
        <v>891</v>
      </c>
      <c r="D89" s="209" t="s">
        <v>89</v>
      </c>
      <c r="E89" s="532"/>
      <c r="F89" s="400"/>
    </row>
    <row r="90" spans="1:255" ht="13.5" thickBot="1" x14ac:dyDescent="0.25">
      <c r="A90" s="534"/>
      <c r="B90" s="214" t="s">
        <v>892</v>
      </c>
      <c r="C90" s="210" t="s">
        <v>219</v>
      </c>
      <c r="D90" s="225" t="s">
        <v>89</v>
      </c>
      <c r="E90" s="533"/>
      <c r="F90" s="400"/>
    </row>
    <row r="91" spans="1:255" ht="18.75" customHeight="1" thickBot="1" x14ac:dyDescent="0.25">
      <c r="A91" s="72"/>
      <c r="B91" s="226">
        <v>8117</v>
      </c>
      <c r="C91" s="227" t="s">
        <v>220</v>
      </c>
      <c r="D91" s="228"/>
      <c r="E91" s="525"/>
      <c r="F91" s="400"/>
    </row>
    <row r="92" spans="1:255" x14ac:dyDescent="0.2">
      <c r="A92" s="530"/>
      <c r="B92" s="204" t="s">
        <v>221</v>
      </c>
      <c r="C92" s="205" t="s">
        <v>222</v>
      </c>
      <c r="D92" s="206" t="s">
        <v>223</v>
      </c>
      <c r="E92" s="528"/>
      <c r="F92" s="400"/>
    </row>
    <row r="93" spans="1:255" ht="13.5" thickBot="1" x14ac:dyDescent="0.25">
      <c r="A93" s="534"/>
      <c r="B93" s="207" t="s">
        <v>1081</v>
      </c>
      <c r="C93" s="208" t="s">
        <v>64</v>
      </c>
      <c r="D93" s="209" t="s">
        <v>715</v>
      </c>
      <c r="E93" s="532"/>
      <c r="F93" s="400"/>
    </row>
    <row r="94" spans="1:255" ht="18.75" customHeight="1" thickBot="1" x14ac:dyDescent="0.25">
      <c r="A94" s="72"/>
      <c r="B94" s="222">
        <v>8118</v>
      </c>
      <c r="C94" s="199" t="s">
        <v>474</v>
      </c>
      <c r="D94" s="200"/>
      <c r="E94" s="525"/>
      <c r="F94" s="400"/>
    </row>
    <row r="95" spans="1:255" ht="13.5" thickBot="1" x14ac:dyDescent="0.25">
      <c r="A95" s="70"/>
      <c r="B95" s="201" t="s">
        <v>736</v>
      </c>
      <c r="C95" s="202" t="s">
        <v>737</v>
      </c>
      <c r="D95" s="203" t="s">
        <v>738</v>
      </c>
      <c r="E95" s="527"/>
      <c r="F95" s="400"/>
    </row>
    <row r="96" spans="1:255" s="15" customFormat="1" ht="13.7" customHeight="1" thickBot="1" x14ac:dyDescent="0.25">
      <c r="A96" s="72"/>
      <c r="B96" s="20">
        <v>8200</v>
      </c>
      <c r="C96" s="21" t="s">
        <v>739</v>
      </c>
      <c r="D96" s="71"/>
      <c r="E96" s="525"/>
      <c r="F96" s="354"/>
      <c r="G96" s="354"/>
      <c r="H96" s="354"/>
      <c r="I96" s="354"/>
      <c r="J96" s="354"/>
      <c r="K96" s="354"/>
      <c r="L96" s="354"/>
      <c r="M96" s="354"/>
      <c r="N96" s="354"/>
      <c r="O96" s="354"/>
      <c r="P96" s="354"/>
      <c r="Q96" s="354"/>
      <c r="R96" s="354"/>
      <c r="S96" s="354"/>
      <c r="T96" s="354"/>
      <c r="U96" s="354"/>
      <c r="V96" s="354"/>
      <c r="W96" s="354"/>
      <c r="X96" s="354"/>
      <c r="Y96" s="354"/>
      <c r="Z96" s="354"/>
      <c r="AA96" s="354"/>
      <c r="AB96" s="354"/>
      <c r="AC96" s="354"/>
      <c r="AD96" s="354"/>
      <c r="AE96" s="354"/>
      <c r="AF96" s="354"/>
      <c r="AG96" s="354"/>
      <c r="AH96" s="354"/>
      <c r="AI96" s="354"/>
      <c r="AJ96" s="354"/>
      <c r="AK96" s="354"/>
      <c r="AL96" s="354"/>
      <c r="AM96" s="354"/>
      <c r="AN96" s="354"/>
      <c r="AO96" s="354"/>
      <c r="AP96" s="354"/>
      <c r="AQ96" s="354"/>
      <c r="AR96" s="354"/>
      <c r="AS96" s="354"/>
      <c r="AT96" s="354"/>
      <c r="AU96" s="354"/>
      <c r="AV96" s="354"/>
      <c r="AW96" s="354"/>
      <c r="AX96" s="354"/>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row>
    <row r="97" spans="1:5" ht="18.75" customHeight="1" thickBot="1" x14ac:dyDescent="0.25">
      <c r="A97" s="72"/>
      <c r="B97" s="229">
        <v>8201</v>
      </c>
      <c r="C97" s="230" t="s">
        <v>740</v>
      </c>
      <c r="D97" s="218"/>
      <c r="E97" s="540"/>
    </row>
    <row r="98" spans="1:5" x14ac:dyDescent="0.2">
      <c r="A98" s="530"/>
      <c r="B98" s="204" t="s">
        <v>741</v>
      </c>
      <c r="C98" s="202" t="s">
        <v>797</v>
      </c>
      <c r="D98" s="203"/>
      <c r="E98" s="527"/>
    </row>
    <row r="99" spans="1:5" x14ac:dyDescent="0.2">
      <c r="A99" s="531"/>
      <c r="B99" s="207" t="s">
        <v>798</v>
      </c>
      <c r="C99" s="208" t="s">
        <v>799</v>
      </c>
      <c r="D99" s="209"/>
      <c r="E99" s="532"/>
    </row>
    <row r="100" spans="1:5" ht="13.5" thickBot="1" x14ac:dyDescent="0.25">
      <c r="A100" s="534"/>
      <c r="B100" s="219" t="s">
        <v>800</v>
      </c>
      <c r="C100" s="220" t="s">
        <v>5</v>
      </c>
      <c r="D100" s="221" t="s">
        <v>1047</v>
      </c>
      <c r="E100" s="536"/>
    </row>
    <row r="101" spans="1:5" ht="18.75" customHeight="1" thickBot="1" x14ac:dyDescent="0.25">
      <c r="A101" s="72"/>
      <c r="B101" s="198">
        <v>8203</v>
      </c>
      <c r="C101" s="199" t="s">
        <v>1097</v>
      </c>
      <c r="D101" s="200"/>
      <c r="E101" s="525"/>
    </row>
    <row r="102" spans="1:5" x14ac:dyDescent="0.2">
      <c r="A102" s="530"/>
      <c r="B102" s="201" t="s">
        <v>1098</v>
      </c>
      <c r="C102" s="202" t="s">
        <v>595</v>
      </c>
      <c r="D102" s="203" t="s">
        <v>20</v>
      </c>
      <c r="E102" s="527"/>
    </row>
    <row r="103" spans="1:5" ht="13.5" thickBot="1" x14ac:dyDescent="0.25">
      <c r="A103" s="534"/>
      <c r="B103" s="207" t="s">
        <v>21</v>
      </c>
      <c r="C103" s="208" t="s">
        <v>101</v>
      </c>
      <c r="D103" s="209" t="s">
        <v>102</v>
      </c>
      <c r="E103" s="532"/>
    </row>
    <row r="104" spans="1:5" ht="18.75" customHeight="1" thickBot="1" x14ac:dyDescent="0.25">
      <c r="A104" s="72"/>
      <c r="B104" s="231">
        <v>8204</v>
      </c>
      <c r="C104" s="215" t="s">
        <v>1173</v>
      </c>
      <c r="D104" s="200"/>
      <c r="E104" s="525"/>
    </row>
    <row r="105" spans="1:5" x14ac:dyDescent="0.2">
      <c r="A105" s="530"/>
      <c r="B105" s="201" t="s">
        <v>1174</v>
      </c>
      <c r="C105" s="202" t="s">
        <v>1175</v>
      </c>
      <c r="D105" s="209" t="s">
        <v>1176</v>
      </c>
      <c r="E105" s="527"/>
    </row>
    <row r="106" spans="1:5" ht="13.5" thickBot="1" x14ac:dyDescent="0.25">
      <c r="A106" s="534"/>
      <c r="B106" s="207" t="s">
        <v>1177</v>
      </c>
      <c r="C106" s="208" t="s">
        <v>739</v>
      </c>
      <c r="D106" s="209" t="s">
        <v>829</v>
      </c>
      <c r="E106" s="532"/>
    </row>
    <row r="107" spans="1:5" ht="18.75" customHeight="1" thickBot="1" x14ac:dyDescent="0.25">
      <c r="A107" s="72"/>
      <c r="B107" s="231">
        <v>8205</v>
      </c>
      <c r="C107" s="215" t="s">
        <v>830</v>
      </c>
      <c r="D107" s="200"/>
      <c r="E107" s="525"/>
    </row>
    <row r="108" spans="1:5" x14ac:dyDescent="0.2">
      <c r="A108" s="530"/>
      <c r="B108" s="201" t="s">
        <v>831</v>
      </c>
      <c r="C108" s="202" t="s">
        <v>832</v>
      </c>
      <c r="D108" s="203" t="s">
        <v>691</v>
      </c>
      <c r="E108" s="527"/>
    </row>
    <row r="109" spans="1:5" ht="13.5" thickBot="1" x14ac:dyDescent="0.25">
      <c r="A109" s="534"/>
      <c r="B109" s="214" t="s">
        <v>692</v>
      </c>
      <c r="C109" s="210" t="s">
        <v>138</v>
      </c>
      <c r="D109" s="221" t="s">
        <v>604</v>
      </c>
      <c r="E109" s="536"/>
    </row>
    <row r="110" spans="1:5" ht="18.75" customHeight="1" thickBot="1" x14ac:dyDescent="0.25">
      <c r="A110" s="72"/>
      <c r="B110" s="231">
        <v>8206</v>
      </c>
      <c r="C110" s="215" t="s">
        <v>640</v>
      </c>
      <c r="D110" s="200"/>
      <c r="E110" s="525"/>
    </row>
    <row r="111" spans="1:5" x14ac:dyDescent="0.2">
      <c r="A111" s="530"/>
      <c r="B111" s="201" t="s">
        <v>641</v>
      </c>
      <c r="C111" s="202" t="s">
        <v>36</v>
      </c>
      <c r="D111" s="203"/>
      <c r="E111" s="527"/>
    </row>
    <row r="112" spans="1:5" ht="13.5" thickBot="1" x14ac:dyDescent="0.25">
      <c r="A112" s="534"/>
      <c r="B112" s="207" t="s">
        <v>37</v>
      </c>
      <c r="C112" s="208" t="s">
        <v>1167</v>
      </c>
      <c r="D112" s="209" t="s">
        <v>604</v>
      </c>
      <c r="E112" s="532"/>
    </row>
    <row r="113" spans="1:255" ht="18.75" customHeight="1" thickBot="1" x14ac:dyDescent="0.25">
      <c r="A113" s="72"/>
      <c r="B113" s="232">
        <v>8207</v>
      </c>
      <c r="C113" s="213" t="s">
        <v>1168</v>
      </c>
      <c r="D113" s="233"/>
      <c r="E113" s="541"/>
    </row>
    <row r="114" spans="1:255" s="22" customFormat="1" x14ac:dyDescent="0.2">
      <c r="A114" s="530"/>
      <c r="B114" s="201" t="s">
        <v>1169</v>
      </c>
      <c r="C114" s="202" t="s">
        <v>1170</v>
      </c>
      <c r="D114" s="203"/>
      <c r="E114" s="527"/>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c r="AK114" s="354"/>
      <c r="AL114" s="354"/>
      <c r="AM114" s="354"/>
      <c r="AN114" s="354"/>
      <c r="AO114" s="354"/>
      <c r="AP114" s="354"/>
      <c r="AQ114" s="354"/>
      <c r="AR114" s="354"/>
      <c r="AS114" s="354"/>
      <c r="AT114" s="354"/>
      <c r="AU114" s="354"/>
      <c r="AV114" s="354"/>
      <c r="AW114" s="354"/>
      <c r="AX114" s="35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row>
    <row r="115" spans="1:255" s="23" customFormat="1" x14ac:dyDescent="0.2">
      <c r="A115" s="531"/>
      <c r="B115" s="207" t="s">
        <v>1022</v>
      </c>
      <c r="C115" s="208" t="s">
        <v>73</v>
      </c>
      <c r="D115" s="209"/>
      <c r="E115" s="532"/>
      <c r="F115" s="354"/>
      <c r="G115" s="354"/>
      <c r="H115" s="354"/>
      <c r="I115" s="354"/>
      <c r="J115" s="354"/>
      <c r="K115" s="354"/>
      <c r="L115" s="354"/>
      <c r="M115" s="354"/>
      <c r="N115" s="354"/>
      <c r="O115" s="354"/>
      <c r="P115" s="354"/>
      <c r="Q115" s="354"/>
      <c r="R115" s="354"/>
      <c r="S115" s="354"/>
      <c r="T115" s="354"/>
      <c r="U115" s="354"/>
      <c r="V115" s="354"/>
      <c r="W115" s="354"/>
      <c r="X115" s="354"/>
      <c r="Y115" s="354"/>
      <c r="Z115" s="354"/>
      <c r="AA115" s="354"/>
      <c r="AB115" s="354"/>
      <c r="AC115" s="354"/>
      <c r="AD115" s="354"/>
      <c r="AE115" s="354"/>
      <c r="AF115" s="354"/>
      <c r="AG115" s="354"/>
      <c r="AH115" s="354"/>
      <c r="AI115" s="354"/>
      <c r="AJ115" s="354"/>
      <c r="AK115" s="354"/>
      <c r="AL115" s="354"/>
      <c r="AM115" s="354"/>
      <c r="AN115" s="354"/>
      <c r="AO115" s="354"/>
      <c r="AP115" s="354"/>
      <c r="AQ115" s="354"/>
      <c r="AR115" s="354"/>
      <c r="AS115" s="354"/>
      <c r="AT115" s="354"/>
      <c r="AU115" s="354"/>
      <c r="AV115" s="354"/>
      <c r="AW115" s="354"/>
      <c r="AX115" s="354"/>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row>
    <row r="116" spans="1:255" s="24" customFormat="1" ht="13.5" thickBot="1" x14ac:dyDescent="0.25">
      <c r="A116" s="535"/>
      <c r="B116" s="219" t="s">
        <v>74</v>
      </c>
      <c r="C116" s="220" t="s">
        <v>75</v>
      </c>
      <c r="D116" s="221"/>
      <c r="E116" s="536"/>
      <c r="F116" s="354"/>
      <c r="G116" s="354"/>
      <c r="H116" s="354"/>
      <c r="I116" s="354"/>
      <c r="J116" s="354"/>
      <c r="K116" s="354"/>
      <c r="L116" s="354"/>
      <c r="M116" s="354"/>
      <c r="N116" s="354"/>
      <c r="O116" s="354"/>
      <c r="P116" s="354"/>
      <c r="Q116" s="354"/>
      <c r="R116" s="354"/>
      <c r="S116" s="354"/>
      <c r="T116" s="354"/>
      <c r="U116" s="354"/>
      <c r="V116" s="354"/>
      <c r="W116" s="354"/>
      <c r="X116" s="354"/>
      <c r="Y116" s="354"/>
      <c r="Z116" s="354"/>
      <c r="AA116" s="354"/>
      <c r="AB116" s="354"/>
      <c r="AC116" s="354"/>
      <c r="AD116" s="354"/>
      <c r="AE116" s="354"/>
      <c r="AF116" s="354"/>
      <c r="AG116" s="354"/>
      <c r="AH116" s="354"/>
      <c r="AI116" s="354"/>
      <c r="AJ116" s="354"/>
      <c r="AK116" s="354"/>
      <c r="AL116" s="354"/>
      <c r="AM116" s="354"/>
      <c r="AN116" s="354"/>
      <c r="AO116" s="354"/>
      <c r="AP116" s="354"/>
      <c r="AQ116" s="354"/>
      <c r="AR116" s="354"/>
      <c r="AS116" s="354"/>
      <c r="AT116" s="354"/>
      <c r="AU116" s="354"/>
      <c r="AV116" s="354"/>
      <c r="AW116" s="354"/>
      <c r="AX116" s="354"/>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row>
    <row r="117" spans="1:255" ht="18.75" customHeight="1" thickBot="1" x14ac:dyDescent="0.25">
      <c r="A117" s="1242" t="s">
        <v>394</v>
      </c>
      <c r="B117" s="1243"/>
      <c r="C117" s="1243"/>
      <c r="D117" s="1243"/>
      <c r="E117" s="1244"/>
    </row>
    <row r="118" spans="1:255" ht="70.5" customHeight="1" thickBot="1" x14ac:dyDescent="0.25">
      <c r="A118" s="522" t="s">
        <v>521</v>
      </c>
      <c r="B118" s="14" t="s">
        <v>1163</v>
      </c>
      <c r="C118" s="15"/>
      <c r="D118" s="16" t="s">
        <v>522</v>
      </c>
      <c r="E118" s="16" t="s">
        <v>523</v>
      </c>
    </row>
    <row r="119" spans="1:255" ht="13.5" thickBot="1" x14ac:dyDescent="0.25">
      <c r="A119" s="72"/>
      <c r="B119" s="17">
        <v>8200</v>
      </c>
      <c r="C119" s="18" t="s">
        <v>739</v>
      </c>
      <c r="D119" s="70"/>
      <c r="E119" s="524"/>
    </row>
    <row r="120" spans="1:255" ht="16.5" customHeight="1" thickBot="1" x14ac:dyDescent="0.25">
      <c r="A120" s="72"/>
      <c r="B120" s="231">
        <v>8207</v>
      </c>
      <c r="C120" s="215" t="s">
        <v>234</v>
      </c>
      <c r="D120" s="200"/>
      <c r="E120" s="523"/>
    </row>
    <row r="121" spans="1:255" x14ac:dyDescent="0.2">
      <c r="A121" s="530"/>
      <c r="B121" s="204" t="s">
        <v>1169</v>
      </c>
      <c r="C121" s="205" t="s">
        <v>235</v>
      </c>
      <c r="D121" s="206"/>
      <c r="E121" s="528"/>
      <c r="F121" s="400"/>
    </row>
    <row r="122" spans="1:255" ht="13.5" thickBot="1" x14ac:dyDescent="0.25">
      <c r="A122" s="534"/>
      <c r="B122" s="204" t="s">
        <v>1022</v>
      </c>
      <c r="C122" s="208" t="s">
        <v>236</v>
      </c>
      <c r="D122" s="209"/>
      <c r="E122" s="532"/>
      <c r="F122" s="400"/>
    </row>
    <row r="123" spans="1:255" ht="16.5" customHeight="1" thickBot="1" x14ac:dyDescent="0.25">
      <c r="A123" s="72"/>
      <c r="B123" s="231">
        <v>8208</v>
      </c>
      <c r="C123" s="213" t="s">
        <v>417</v>
      </c>
      <c r="D123" s="200"/>
      <c r="E123" s="525"/>
      <c r="F123" s="400"/>
    </row>
    <row r="124" spans="1:255" x14ac:dyDescent="0.2">
      <c r="A124" s="530"/>
      <c r="B124" s="204" t="s">
        <v>418</v>
      </c>
      <c r="C124" s="202" t="s">
        <v>419</v>
      </c>
      <c r="D124" s="203" t="s">
        <v>420</v>
      </c>
      <c r="E124" s="527"/>
      <c r="F124" s="400"/>
    </row>
    <row r="125" spans="1:255" x14ac:dyDescent="0.2">
      <c r="A125" s="531"/>
      <c r="B125" s="207" t="s">
        <v>421</v>
      </c>
      <c r="C125" s="208" t="s">
        <v>988</v>
      </c>
      <c r="D125" s="209" t="s">
        <v>377</v>
      </c>
      <c r="E125" s="532"/>
      <c r="F125" s="400"/>
    </row>
    <row r="126" spans="1:255" x14ac:dyDescent="0.2">
      <c r="A126" s="531"/>
      <c r="B126" s="207" t="s">
        <v>378</v>
      </c>
      <c r="C126" s="208" t="s">
        <v>379</v>
      </c>
      <c r="D126" s="209" t="s">
        <v>483</v>
      </c>
      <c r="E126" s="532"/>
      <c r="F126" s="400"/>
    </row>
    <row r="127" spans="1:255" ht="13.5" thickBot="1" x14ac:dyDescent="0.25">
      <c r="A127" s="534"/>
      <c r="B127" s="234" t="s">
        <v>484</v>
      </c>
      <c r="C127" s="208" t="s">
        <v>492</v>
      </c>
      <c r="D127" s="209" t="s">
        <v>777</v>
      </c>
      <c r="E127" s="532"/>
      <c r="F127" s="400"/>
    </row>
    <row r="128" spans="1:255" ht="16.5" customHeight="1" thickBot="1" x14ac:dyDescent="0.25">
      <c r="A128" s="72"/>
      <c r="B128" s="20">
        <v>8300</v>
      </c>
      <c r="C128" s="21" t="s">
        <v>485</v>
      </c>
      <c r="D128" s="71"/>
      <c r="E128" s="525"/>
      <c r="F128" s="400"/>
    </row>
    <row r="129" spans="1:6" ht="16.5" customHeight="1" thickBot="1" x14ac:dyDescent="0.25">
      <c r="A129" s="72"/>
      <c r="B129" s="198">
        <v>8301</v>
      </c>
      <c r="C129" s="199" t="s">
        <v>486</v>
      </c>
      <c r="D129" s="200"/>
      <c r="E129" s="525"/>
      <c r="F129" s="400"/>
    </row>
    <row r="130" spans="1:6" x14ac:dyDescent="0.2">
      <c r="A130" s="530"/>
      <c r="B130" s="204" t="s">
        <v>487</v>
      </c>
      <c r="C130" s="202" t="s">
        <v>618</v>
      </c>
      <c r="D130" s="203" t="s">
        <v>705</v>
      </c>
      <c r="E130" s="527"/>
      <c r="F130" s="400"/>
    </row>
    <row r="131" spans="1:6" ht="13.5" thickBot="1" x14ac:dyDescent="0.25">
      <c r="A131" s="534"/>
      <c r="B131" s="207" t="s">
        <v>706</v>
      </c>
      <c r="C131" s="208" t="s">
        <v>707</v>
      </c>
      <c r="D131" s="209" t="s">
        <v>1136</v>
      </c>
      <c r="E131" s="532"/>
      <c r="F131" s="400"/>
    </row>
    <row r="132" spans="1:6" ht="16.5" customHeight="1" thickBot="1" x14ac:dyDescent="0.25">
      <c r="A132" s="72"/>
      <c r="B132" s="427">
        <v>8302</v>
      </c>
      <c r="C132" s="428" t="s">
        <v>1137</v>
      </c>
      <c r="D132" s="200"/>
      <c r="E132" s="525"/>
      <c r="F132" s="400"/>
    </row>
    <row r="133" spans="1:6" x14ac:dyDescent="0.2">
      <c r="A133" s="530"/>
      <c r="B133" s="201" t="s">
        <v>1138</v>
      </c>
      <c r="C133" s="202" t="s">
        <v>1139</v>
      </c>
      <c r="D133" s="203"/>
      <c r="E133" s="527"/>
      <c r="F133" s="400"/>
    </row>
    <row r="134" spans="1:6" x14ac:dyDescent="0.2">
      <c r="A134" s="531"/>
      <c r="B134" s="204" t="s">
        <v>1140</v>
      </c>
      <c r="C134" s="205" t="s">
        <v>582</v>
      </c>
      <c r="D134" s="206"/>
      <c r="E134" s="528"/>
      <c r="F134" s="400"/>
    </row>
    <row r="135" spans="1:6" x14ac:dyDescent="0.2">
      <c r="A135" s="531"/>
      <c r="B135" s="204" t="s">
        <v>661</v>
      </c>
      <c r="C135" s="205" t="s">
        <v>10</v>
      </c>
      <c r="D135" s="206"/>
      <c r="E135" s="528"/>
      <c r="F135" s="400"/>
    </row>
    <row r="136" spans="1:6" x14ac:dyDescent="0.2">
      <c r="A136" s="531"/>
      <c r="B136" s="204" t="s">
        <v>292</v>
      </c>
      <c r="C136" s="205" t="s">
        <v>293</v>
      </c>
      <c r="D136" s="206"/>
      <c r="E136" s="528"/>
      <c r="F136" s="400"/>
    </row>
    <row r="137" spans="1:6" x14ac:dyDescent="0.2">
      <c r="A137" s="531"/>
      <c r="B137" s="204" t="s">
        <v>437</v>
      </c>
      <c r="C137" s="205" t="s">
        <v>438</v>
      </c>
      <c r="D137" s="206"/>
      <c r="E137" s="528"/>
      <c r="F137" s="400"/>
    </row>
    <row r="138" spans="1:6" x14ac:dyDescent="0.2">
      <c r="A138" s="531"/>
      <c r="B138" s="204" t="s">
        <v>439</v>
      </c>
      <c r="C138" s="205" t="s">
        <v>294</v>
      </c>
      <c r="D138" s="206"/>
      <c r="E138" s="528"/>
      <c r="F138" s="400"/>
    </row>
    <row r="139" spans="1:6" ht="13.5" thickBot="1" x14ac:dyDescent="0.25">
      <c r="A139" s="534"/>
      <c r="B139" s="207" t="s">
        <v>295</v>
      </c>
      <c r="C139" s="208" t="s">
        <v>296</v>
      </c>
      <c r="D139" s="209" t="s">
        <v>297</v>
      </c>
      <c r="E139" s="532"/>
      <c r="F139" s="400"/>
    </row>
    <row r="140" spans="1:6" ht="16.5" customHeight="1" thickBot="1" x14ac:dyDescent="0.25">
      <c r="A140" s="72"/>
      <c r="B140" s="427">
        <v>8303</v>
      </c>
      <c r="C140" s="428" t="s">
        <v>289</v>
      </c>
      <c r="D140" s="200"/>
      <c r="E140" s="525"/>
      <c r="F140" s="400"/>
    </row>
    <row r="141" spans="1:6" x14ac:dyDescent="0.2">
      <c r="A141" s="530"/>
      <c r="B141" s="201" t="s">
        <v>290</v>
      </c>
      <c r="C141" s="202" t="s">
        <v>716</v>
      </c>
      <c r="D141" s="203" t="s">
        <v>139</v>
      </c>
      <c r="E141" s="527"/>
      <c r="F141" s="400"/>
    </row>
    <row r="142" spans="1:6" x14ac:dyDescent="0.2">
      <c r="A142" s="531"/>
      <c r="B142" s="207" t="s">
        <v>140</v>
      </c>
      <c r="C142" s="208" t="s">
        <v>141</v>
      </c>
      <c r="D142" s="209" t="s">
        <v>142</v>
      </c>
      <c r="E142" s="532"/>
      <c r="F142" s="400"/>
    </row>
    <row r="143" spans="1:6" x14ac:dyDescent="0.2">
      <c r="A143" s="531"/>
      <c r="B143" s="207" t="s">
        <v>143</v>
      </c>
      <c r="C143" s="208" t="s">
        <v>144</v>
      </c>
      <c r="D143" s="209" t="s">
        <v>145</v>
      </c>
      <c r="E143" s="532"/>
      <c r="F143" s="400"/>
    </row>
    <row r="144" spans="1:6" x14ac:dyDescent="0.2">
      <c r="A144" s="531"/>
      <c r="B144" s="207" t="s">
        <v>146</v>
      </c>
      <c r="C144" s="208" t="s">
        <v>750</v>
      </c>
      <c r="D144" s="209"/>
      <c r="E144" s="532"/>
      <c r="F144" s="400"/>
    </row>
    <row r="145" spans="1:6" ht="13.5" thickBot="1" x14ac:dyDescent="0.25">
      <c r="A145" s="534"/>
      <c r="B145" s="219" t="s">
        <v>751</v>
      </c>
      <c r="C145" s="220" t="s">
        <v>752</v>
      </c>
      <c r="D145" s="221"/>
      <c r="E145" s="536"/>
      <c r="F145" s="400"/>
    </row>
    <row r="146" spans="1:6" ht="16.5" customHeight="1" thickBot="1" x14ac:dyDescent="0.25">
      <c r="A146" s="72"/>
      <c r="B146" s="198">
        <v>8304</v>
      </c>
      <c r="C146" s="199" t="s">
        <v>753</v>
      </c>
      <c r="D146" s="200"/>
      <c r="E146" s="525"/>
      <c r="F146" s="400"/>
    </row>
    <row r="147" spans="1:6" x14ac:dyDescent="0.2">
      <c r="A147" s="530"/>
      <c r="B147" s="201" t="s">
        <v>754</v>
      </c>
      <c r="C147" s="202" t="s">
        <v>742</v>
      </c>
      <c r="D147" s="203"/>
      <c r="E147" s="527"/>
    </row>
    <row r="148" spans="1:6" ht="13.5" thickBot="1" x14ac:dyDescent="0.25">
      <c r="A148" s="534"/>
      <c r="B148" s="207" t="s">
        <v>743</v>
      </c>
      <c r="C148" s="235" t="s">
        <v>1023</v>
      </c>
      <c r="D148" s="209"/>
      <c r="E148" s="532"/>
    </row>
    <row r="149" spans="1:6" ht="16.5" customHeight="1" thickBot="1" x14ac:dyDescent="0.25">
      <c r="A149" s="72"/>
      <c r="B149" s="427">
        <v>8305</v>
      </c>
      <c r="C149" s="428" t="s">
        <v>1024</v>
      </c>
      <c r="D149" s="200"/>
      <c r="E149" s="525"/>
    </row>
    <row r="150" spans="1:6" x14ac:dyDescent="0.2">
      <c r="A150" s="530"/>
      <c r="B150" s="201"/>
      <c r="C150" s="202"/>
      <c r="D150" s="203"/>
      <c r="E150" s="527"/>
    </row>
    <row r="151" spans="1:6" ht="13.5" thickBot="1" x14ac:dyDescent="0.25">
      <c r="A151" s="534"/>
      <c r="B151" s="207"/>
      <c r="C151" s="208"/>
      <c r="D151" s="209"/>
      <c r="E151" s="532"/>
    </row>
    <row r="152" spans="1:6" ht="16.5" customHeight="1" thickBot="1" x14ac:dyDescent="0.25">
      <c r="A152" s="72"/>
      <c r="B152" s="429">
        <v>8306</v>
      </c>
      <c r="C152" s="430" t="s">
        <v>937</v>
      </c>
      <c r="D152" s="233"/>
      <c r="E152" s="541"/>
    </row>
    <row r="153" spans="1:6" x14ac:dyDescent="0.2">
      <c r="A153" s="530"/>
      <c r="B153" s="201" t="s">
        <v>938</v>
      </c>
      <c r="C153" s="202" t="s">
        <v>7</v>
      </c>
      <c r="D153" s="203" t="s">
        <v>939</v>
      </c>
      <c r="E153" s="527"/>
    </row>
    <row r="154" spans="1:6" ht="13.5" thickBot="1" x14ac:dyDescent="0.25">
      <c r="A154" s="535"/>
      <c r="B154" s="219" t="s">
        <v>257</v>
      </c>
      <c r="C154" s="220" t="s">
        <v>961</v>
      </c>
      <c r="D154" s="221"/>
      <c r="E154" s="536"/>
    </row>
    <row r="155" spans="1:6" ht="18.75" customHeight="1" thickBot="1" x14ac:dyDescent="0.25">
      <c r="A155" s="1242" t="s">
        <v>394</v>
      </c>
      <c r="B155" s="1243"/>
      <c r="C155" s="1243"/>
      <c r="D155" s="1243"/>
      <c r="E155" s="1244"/>
    </row>
    <row r="156" spans="1:6" ht="66.75" customHeight="1" thickBot="1" x14ac:dyDescent="0.25">
      <c r="A156" s="522" t="s">
        <v>521</v>
      </c>
      <c r="B156" s="14" t="s">
        <v>1163</v>
      </c>
      <c r="C156" s="15"/>
      <c r="D156" s="16" t="s">
        <v>522</v>
      </c>
      <c r="E156" s="16" t="s">
        <v>523</v>
      </c>
    </row>
    <row r="157" spans="1:6" ht="13.5" thickBot="1" x14ac:dyDescent="0.25">
      <c r="A157" s="72"/>
      <c r="B157" s="17">
        <v>8300</v>
      </c>
      <c r="C157" s="18" t="s">
        <v>485</v>
      </c>
      <c r="D157" s="70"/>
      <c r="E157" s="524"/>
    </row>
    <row r="158" spans="1:6" ht="14.25" customHeight="1" thickBot="1" x14ac:dyDescent="0.25">
      <c r="A158" s="72"/>
      <c r="B158" s="198">
        <v>8307</v>
      </c>
      <c r="C158" s="199" t="s">
        <v>782</v>
      </c>
      <c r="D158" s="200"/>
      <c r="E158" s="523"/>
    </row>
    <row r="159" spans="1:6" x14ac:dyDescent="0.2">
      <c r="A159" s="530"/>
      <c r="B159" s="204" t="s">
        <v>783</v>
      </c>
      <c r="C159" s="205" t="s">
        <v>398</v>
      </c>
      <c r="D159" s="206" t="s">
        <v>399</v>
      </c>
      <c r="E159" s="528"/>
      <c r="F159" s="400"/>
    </row>
    <row r="160" spans="1:6" x14ac:dyDescent="0.2">
      <c r="A160" s="531"/>
      <c r="B160" s="204" t="s">
        <v>400</v>
      </c>
      <c r="C160" s="205" t="s">
        <v>105</v>
      </c>
      <c r="D160" s="206" t="s">
        <v>1141</v>
      </c>
      <c r="E160" s="528"/>
      <c r="F160" s="400"/>
    </row>
    <row r="161" spans="1:6" x14ac:dyDescent="0.2">
      <c r="A161" s="531"/>
      <c r="B161" s="204" t="s">
        <v>1142</v>
      </c>
      <c r="C161" s="208" t="s">
        <v>1158</v>
      </c>
      <c r="D161" s="209" t="s">
        <v>399</v>
      </c>
      <c r="E161" s="528"/>
      <c r="F161" s="400"/>
    </row>
    <row r="162" spans="1:6" ht="13.5" thickBot="1" x14ac:dyDescent="0.25">
      <c r="A162" s="534"/>
      <c r="B162" s="204" t="s">
        <v>1159</v>
      </c>
      <c r="C162" s="208" t="s">
        <v>492</v>
      </c>
      <c r="D162" s="209" t="s">
        <v>1160</v>
      </c>
      <c r="E162" s="532"/>
      <c r="F162" s="400"/>
    </row>
    <row r="163" spans="1:6" ht="14.25" customHeight="1" thickBot="1" x14ac:dyDescent="0.25">
      <c r="A163" s="72"/>
      <c r="B163" s="198">
        <v>8308</v>
      </c>
      <c r="C163" s="236" t="s">
        <v>1161</v>
      </c>
      <c r="D163" s="200"/>
      <c r="E163" s="525"/>
      <c r="F163" s="400"/>
    </row>
    <row r="164" spans="1:6" x14ac:dyDescent="0.2">
      <c r="A164" s="530"/>
      <c r="B164" s="204" t="s">
        <v>1162</v>
      </c>
      <c r="C164" s="202" t="s">
        <v>792</v>
      </c>
      <c r="D164" s="203" t="s">
        <v>793</v>
      </c>
      <c r="E164" s="527"/>
      <c r="F164" s="400"/>
    </row>
    <row r="165" spans="1:6" x14ac:dyDescent="0.2">
      <c r="A165" s="531"/>
      <c r="B165" s="204" t="s">
        <v>794</v>
      </c>
      <c r="C165" s="205" t="s">
        <v>989</v>
      </c>
      <c r="D165" s="206" t="s">
        <v>1028</v>
      </c>
      <c r="E165" s="528"/>
      <c r="F165" s="400"/>
    </row>
    <row r="166" spans="1:6" ht="13.5" thickBot="1" x14ac:dyDescent="0.25">
      <c r="A166" s="534"/>
      <c r="B166" s="207" t="s">
        <v>1029</v>
      </c>
      <c r="C166" s="208" t="s">
        <v>1030</v>
      </c>
      <c r="D166" s="209"/>
      <c r="E166" s="532"/>
      <c r="F166" s="400"/>
    </row>
    <row r="167" spans="1:6" ht="14.25" customHeight="1" thickBot="1" x14ac:dyDescent="0.25">
      <c r="A167" s="72"/>
      <c r="B167" s="231">
        <v>8309</v>
      </c>
      <c r="C167" s="215" t="s">
        <v>857</v>
      </c>
      <c r="D167" s="200"/>
      <c r="E167" s="523"/>
      <c r="F167" s="400"/>
    </row>
    <row r="168" spans="1:6" x14ac:dyDescent="0.2">
      <c r="A168" s="530"/>
      <c r="B168" s="201" t="s">
        <v>858</v>
      </c>
      <c r="C168" s="202" t="s">
        <v>859</v>
      </c>
      <c r="D168" s="203" t="s">
        <v>848</v>
      </c>
      <c r="E168" s="527"/>
      <c r="F168" s="400"/>
    </row>
    <row r="169" spans="1:6" ht="13.5" thickBot="1" x14ac:dyDescent="0.25">
      <c r="A169" s="531"/>
      <c r="B169" s="216" t="s">
        <v>849</v>
      </c>
      <c r="C169" s="217" t="s">
        <v>850</v>
      </c>
      <c r="D169" s="218" t="s">
        <v>1011</v>
      </c>
      <c r="E169" s="542"/>
      <c r="F169" s="400"/>
    </row>
    <row r="170" spans="1:6" ht="14.25" customHeight="1" thickBot="1" x14ac:dyDescent="0.25">
      <c r="A170" s="531"/>
      <c r="B170" s="222">
        <v>8310</v>
      </c>
      <c r="C170" s="199" t="s">
        <v>1012</v>
      </c>
      <c r="D170" s="200"/>
      <c r="E170" s="523"/>
      <c r="F170" s="400"/>
    </row>
    <row r="171" spans="1:6" ht="13.5" thickBot="1" x14ac:dyDescent="0.25">
      <c r="A171" s="534"/>
      <c r="B171" s="237" t="s">
        <v>1013</v>
      </c>
      <c r="C171" s="238" t="s">
        <v>1014</v>
      </c>
      <c r="D171" s="233" t="s">
        <v>1015</v>
      </c>
      <c r="E171" s="543"/>
      <c r="F171" s="400"/>
    </row>
    <row r="172" spans="1:6" ht="13.5" thickBot="1" x14ac:dyDescent="0.25">
      <c r="A172" s="72"/>
      <c r="B172" s="20">
        <v>8400</v>
      </c>
      <c r="C172" s="21" t="s">
        <v>1128</v>
      </c>
      <c r="D172" s="200"/>
      <c r="E172" s="525"/>
      <c r="F172" s="400"/>
    </row>
    <row r="173" spans="1:6" ht="15.75" customHeight="1" thickBot="1" x14ac:dyDescent="0.25">
      <c r="A173" s="72"/>
      <c r="B173" s="198">
        <v>8401</v>
      </c>
      <c r="C173" s="199" t="s">
        <v>1129</v>
      </c>
      <c r="D173" s="200"/>
      <c r="E173" s="525"/>
      <c r="F173" s="400"/>
    </row>
    <row r="174" spans="1:6" ht="13.5" thickBot="1" x14ac:dyDescent="0.25">
      <c r="A174" s="70"/>
      <c r="B174" s="207" t="s">
        <v>1130</v>
      </c>
      <c r="C174" s="208" t="s">
        <v>1131</v>
      </c>
      <c r="D174" s="209" t="s">
        <v>1132</v>
      </c>
      <c r="E174" s="532"/>
      <c r="F174" s="400"/>
    </row>
    <row r="175" spans="1:6" ht="15.75" customHeight="1" thickBot="1" x14ac:dyDescent="0.25">
      <c r="A175" s="72"/>
      <c r="B175" s="198">
        <v>8402</v>
      </c>
      <c r="C175" s="199" t="s">
        <v>151</v>
      </c>
      <c r="D175" s="200"/>
      <c r="E175" s="525"/>
      <c r="F175" s="400"/>
    </row>
    <row r="176" spans="1:6" x14ac:dyDescent="0.2">
      <c r="A176" s="530"/>
      <c r="B176" s="201" t="s">
        <v>152</v>
      </c>
      <c r="C176" s="202" t="s">
        <v>693</v>
      </c>
      <c r="D176" s="203" t="s">
        <v>408</v>
      </c>
      <c r="E176" s="527"/>
      <c r="F176" s="400"/>
    </row>
    <row r="177" spans="1:6" x14ac:dyDescent="0.2">
      <c r="A177" s="531"/>
      <c r="B177" s="204" t="s">
        <v>409</v>
      </c>
      <c r="C177" s="205" t="s">
        <v>1045</v>
      </c>
      <c r="D177" s="206" t="s">
        <v>1046</v>
      </c>
      <c r="E177" s="528"/>
      <c r="F177" s="400"/>
    </row>
    <row r="178" spans="1:6" x14ac:dyDescent="0.2">
      <c r="A178" s="531"/>
      <c r="B178" s="204" t="s">
        <v>410</v>
      </c>
      <c r="C178" s="205" t="s">
        <v>494</v>
      </c>
      <c r="D178" s="206" t="s">
        <v>110</v>
      </c>
      <c r="E178" s="528"/>
      <c r="F178" s="400"/>
    </row>
    <row r="179" spans="1:6" x14ac:dyDescent="0.2">
      <c r="A179" s="531"/>
      <c r="B179" s="204" t="s">
        <v>111</v>
      </c>
      <c r="C179" s="205" t="s">
        <v>58</v>
      </c>
      <c r="D179" s="206" t="s">
        <v>1019</v>
      </c>
      <c r="E179" s="528"/>
      <c r="F179" s="400"/>
    </row>
    <row r="180" spans="1:6" ht="13.5" thickBot="1" x14ac:dyDescent="0.25">
      <c r="A180" s="534"/>
      <c r="B180" s="204" t="s">
        <v>112</v>
      </c>
      <c r="C180" s="205" t="s">
        <v>1194</v>
      </c>
      <c r="D180" s="206" t="s">
        <v>22</v>
      </c>
      <c r="E180" s="528"/>
      <c r="F180" s="400"/>
    </row>
    <row r="181" spans="1:6" ht="18" customHeight="1" thickBot="1" x14ac:dyDescent="0.25">
      <c r="A181" s="72"/>
      <c r="B181" s="231">
        <v>8403</v>
      </c>
      <c r="C181" s="215" t="s">
        <v>113</v>
      </c>
      <c r="D181" s="200"/>
      <c r="E181" s="525"/>
      <c r="F181" s="400"/>
    </row>
    <row r="182" spans="1:6" ht="13.5" thickBot="1" x14ac:dyDescent="0.25">
      <c r="A182" s="70"/>
      <c r="B182" s="201" t="s">
        <v>114</v>
      </c>
      <c r="C182" s="202" t="s">
        <v>115</v>
      </c>
      <c r="D182" s="203" t="s">
        <v>837</v>
      </c>
      <c r="E182" s="527"/>
      <c r="F182" s="400"/>
    </row>
    <row r="183" spans="1:6" ht="14.25" customHeight="1" thickBot="1" x14ac:dyDescent="0.25">
      <c r="A183" s="72"/>
      <c r="B183" s="232">
        <v>8404</v>
      </c>
      <c r="C183" s="213" t="s">
        <v>365</v>
      </c>
      <c r="D183" s="233"/>
      <c r="E183" s="541"/>
      <c r="F183" s="400"/>
    </row>
    <row r="184" spans="1:6" x14ac:dyDescent="0.2">
      <c r="A184" s="530"/>
      <c r="B184" s="201" t="s">
        <v>756</v>
      </c>
      <c r="C184" s="202" t="s">
        <v>757</v>
      </c>
      <c r="D184" s="203" t="s">
        <v>1078</v>
      </c>
      <c r="E184" s="527"/>
    </row>
    <row r="185" spans="1:6" x14ac:dyDescent="0.2">
      <c r="A185" s="531"/>
      <c r="B185" s="207" t="s">
        <v>1079</v>
      </c>
      <c r="C185" s="208" t="s">
        <v>1080</v>
      </c>
      <c r="D185" s="209" t="s">
        <v>759</v>
      </c>
      <c r="E185" s="532"/>
    </row>
    <row r="186" spans="1:6" x14ac:dyDescent="0.2">
      <c r="A186" s="531"/>
      <c r="B186" s="207" t="s">
        <v>760</v>
      </c>
      <c r="C186" s="208" t="s">
        <v>428</v>
      </c>
      <c r="D186" s="209" t="s">
        <v>429</v>
      </c>
      <c r="E186" s="532"/>
    </row>
    <row r="187" spans="1:6" x14ac:dyDescent="0.2">
      <c r="A187" s="531"/>
      <c r="B187" s="207" t="s">
        <v>430</v>
      </c>
      <c r="C187" s="208" t="s">
        <v>66</v>
      </c>
      <c r="D187" s="209" t="s">
        <v>12</v>
      </c>
      <c r="E187" s="532"/>
    </row>
    <row r="188" spans="1:6" ht="13.5" thickBot="1" x14ac:dyDescent="0.25">
      <c r="A188" s="534"/>
      <c r="B188" s="219" t="s">
        <v>13</v>
      </c>
      <c r="C188" s="220" t="s">
        <v>14</v>
      </c>
      <c r="D188" s="221" t="s">
        <v>259</v>
      </c>
      <c r="E188" s="536"/>
    </row>
    <row r="189" spans="1:6" ht="14.25" customHeight="1" thickBot="1" x14ac:dyDescent="0.25">
      <c r="A189" s="72"/>
      <c r="B189" s="239">
        <v>8405</v>
      </c>
      <c r="C189" s="240" t="s">
        <v>260</v>
      </c>
      <c r="D189" s="225"/>
      <c r="E189" s="544"/>
      <c r="F189" s="400"/>
    </row>
    <row r="190" spans="1:6" x14ac:dyDescent="0.2">
      <c r="A190" s="530"/>
      <c r="B190" s="201" t="s">
        <v>261</v>
      </c>
      <c r="C190" s="202" t="s">
        <v>757</v>
      </c>
      <c r="D190" s="203" t="s">
        <v>1078</v>
      </c>
      <c r="E190" s="527"/>
    </row>
    <row r="191" spans="1:6" x14ac:dyDescent="0.2">
      <c r="A191" s="531"/>
      <c r="B191" s="207" t="s">
        <v>262</v>
      </c>
      <c r="C191" s="208" t="s">
        <v>1080</v>
      </c>
      <c r="D191" s="209" t="s">
        <v>759</v>
      </c>
      <c r="E191" s="532"/>
    </row>
    <row r="192" spans="1:6" x14ac:dyDescent="0.2">
      <c r="A192" s="531"/>
      <c r="B192" s="207" t="s">
        <v>263</v>
      </c>
      <c r="C192" s="208" t="s">
        <v>428</v>
      </c>
      <c r="D192" s="209" t="s">
        <v>429</v>
      </c>
      <c r="E192" s="532"/>
    </row>
    <row r="193" spans="1:6" x14ac:dyDescent="0.2">
      <c r="A193" s="531"/>
      <c r="B193" s="207" t="s">
        <v>264</v>
      </c>
      <c r="C193" s="208" t="s">
        <v>66</v>
      </c>
      <c r="D193" s="209" t="s">
        <v>12</v>
      </c>
      <c r="E193" s="532"/>
    </row>
    <row r="194" spans="1:6" ht="13.5" thickBot="1" x14ac:dyDescent="0.25">
      <c r="A194" s="535"/>
      <c r="B194" s="219" t="s">
        <v>265</v>
      </c>
      <c r="C194" s="220" t="s">
        <v>14</v>
      </c>
      <c r="D194" s="221" t="s">
        <v>711</v>
      </c>
      <c r="E194" s="536"/>
    </row>
    <row r="195" spans="1:6" ht="18.75" customHeight="1" thickBot="1" x14ac:dyDescent="0.25">
      <c r="A195" s="1242" t="s">
        <v>394</v>
      </c>
      <c r="B195" s="1243"/>
      <c r="C195" s="1243"/>
      <c r="D195" s="1243"/>
      <c r="E195" s="1244"/>
    </row>
    <row r="196" spans="1:6" ht="70.5" customHeight="1" thickBot="1" x14ac:dyDescent="0.25">
      <c r="A196" s="522" t="s">
        <v>521</v>
      </c>
      <c r="B196" s="14" t="s">
        <v>1163</v>
      </c>
      <c r="C196" s="15"/>
      <c r="D196" s="16" t="s">
        <v>522</v>
      </c>
      <c r="E196" s="16" t="s">
        <v>523</v>
      </c>
    </row>
    <row r="197" spans="1:6" ht="13.5" thickBot="1" x14ac:dyDescent="0.25">
      <c r="A197" s="72"/>
      <c r="B197" s="17">
        <v>8400</v>
      </c>
      <c r="C197" s="18" t="s">
        <v>1128</v>
      </c>
      <c r="D197" s="70"/>
      <c r="E197" s="524"/>
    </row>
    <row r="198" spans="1:6" ht="20.25" customHeight="1" thickBot="1" x14ac:dyDescent="0.25">
      <c r="A198" s="72"/>
      <c r="B198" s="231">
        <v>8406</v>
      </c>
      <c r="C198" s="215" t="s">
        <v>712</v>
      </c>
      <c r="D198" s="200"/>
      <c r="E198" s="525"/>
    </row>
    <row r="199" spans="1:6" x14ac:dyDescent="0.2">
      <c r="A199" s="530"/>
      <c r="B199" s="201" t="s">
        <v>433</v>
      </c>
      <c r="C199" s="202" t="s">
        <v>757</v>
      </c>
      <c r="D199" s="203" t="s">
        <v>1078</v>
      </c>
      <c r="E199" s="527"/>
      <c r="F199" s="400"/>
    </row>
    <row r="200" spans="1:6" x14ac:dyDescent="0.2">
      <c r="A200" s="531"/>
      <c r="B200" s="207" t="s">
        <v>434</v>
      </c>
      <c r="C200" s="208" t="s">
        <v>1080</v>
      </c>
      <c r="D200" s="209" t="s">
        <v>759</v>
      </c>
      <c r="E200" s="532"/>
      <c r="F200" s="400"/>
    </row>
    <row r="201" spans="1:6" x14ac:dyDescent="0.2">
      <c r="A201" s="531"/>
      <c r="B201" s="207" t="s">
        <v>435</v>
      </c>
      <c r="C201" s="208" t="s">
        <v>428</v>
      </c>
      <c r="D201" s="209" t="s">
        <v>429</v>
      </c>
      <c r="E201" s="532"/>
      <c r="F201" s="400"/>
    </row>
    <row r="202" spans="1:6" x14ac:dyDescent="0.2">
      <c r="A202" s="531"/>
      <c r="B202" s="207" t="s">
        <v>436</v>
      </c>
      <c r="C202" s="208" t="s">
        <v>66</v>
      </c>
      <c r="D202" s="209" t="s">
        <v>12</v>
      </c>
      <c r="E202" s="532"/>
      <c r="F202" s="400"/>
    </row>
    <row r="203" spans="1:6" ht="13.5" thickBot="1" x14ac:dyDescent="0.25">
      <c r="A203" s="534"/>
      <c r="B203" s="219" t="s">
        <v>13</v>
      </c>
      <c r="C203" s="220" t="s">
        <v>14</v>
      </c>
      <c r="D203" s="221" t="s">
        <v>401</v>
      </c>
      <c r="E203" s="536"/>
      <c r="F203" s="400"/>
    </row>
    <row r="204" spans="1:6" ht="20.25" customHeight="1" thickBot="1" x14ac:dyDescent="0.25">
      <c r="A204" s="72"/>
      <c r="B204" s="232">
        <v>8407</v>
      </c>
      <c r="C204" s="213" t="s">
        <v>402</v>
      </c>
      <c r="D204" s="233"/>
      <c r="E204" s="545"/>
      <c r="F204" s="400"/>
    </row>
    <row r="205" spans="1:6" x14ac:dyDescent="0.2">
      <c r="A205" s="530"/>
      <c r="B205" s="201" t="s">
        <v>403</v>
      </c>
      <c r="C205" s="202" t="s">
        <v>817</v>
      </c>
      <c r="D205" s="203" t="s">
        <v>240</v>
      </c>
      <c r="E205" s="527"/>
      <c r="F205" s="400"/>
    </row>
    <row r="206" spans="1:6" x14ac:dyDescent="0.2">
      <c r="A206" s="531"/>
      <c r="B206" s="207" t="s">
        <v>241</v>
      </c>
      <c r="C206" s="208" t="s">
        <v>610</v>
      </c>
      <c r="D206" s="209" t="s">
        <v>214</v>
      </c>
      <c r="E206" s="532"/>
      <c r="F206" s="400"/>
    </row>
    <row r="207" spans="1:6" x14ac:dyDescent="0.2">
      <c r="A207" s="531"/>
      <c r="B207" s="207" t="s">
        <v>215</v>
      </c>
      <c r="C207" s="208" t="s">
        <v>198</v>
      </c>
      <c r="D207" s="209" t="s">
        <v>666</v>
      </c>
      <c r="E207" s="532"/>
      <c r="F207" s="400"/>
    </row>
    <row r="208" spans="1:6" x14ac:dyDescent="0.2">
      <c r="A208" s="531"/>
      <c r="B208" s="207" t="s">
        <v>667</v>
      </c>
      <c r="C208" s="208" t="s">
        <v>620</v>
      </c>
      <c r="D208" s="209" t="s">
        <v>53</v>
      </c>
      <c r="E208" s="532"/>
      <c r="F208" s="400"/>
    </row>
    <row r="209" spans="1:6" x14ac:dyDescent="0.2">
      <c r="A209" s="531"/>
      <c r="B209" s="207" t="s">
        <v>54</v>
      </c>
      <c r="C209" s="208" t="s">
        <v>805</v>
      </c>
      <c r="D209" s="209" t="s">
        <v>477</v>
      </c>
      <c r="E209" s="532"/>
      <c r="F209" s="400"/>
    </row>
    <row r="210" spans="1:6" x14ac:dyDescent="0.2">
      <c r="A210" s="531"/>
      <c r="B210" s="207" t="s">
        <v>478</v>
      </c>
      <c r="C210" s="208" t="s">
        <v>479</v>
      </c>
      <c r="D210" s="209" t="s">
        <v>26</v>
      </c>
      <c r="E210" s="532"/>
      <c r="F210" s="400"/>
    </row>
    <row r="211" spans="1:6" x14ac:dyDescent="0.2">
      <c r="A211" s="531"/>
      <c r="B211" s="207" t="s">
        <v>27</v>
      </c>
      <c r="C211" s="208" t="s">
        <v>698</v>
      </c>
      <c r="D211" s="209" t="s">
        <v>699</v>
      </c>
      <c r="E211" s="532"/>
      <c r="F211" s="400"/>
    </row>
    <row r="212" spans="1:6" x14ac:dyDescent="0.2">
      <c r="A212" s="531"/>
      <c r="B212" s="207" t="s">
        <v>700</v>
      </c>
      <c r="C212" s="208" t="s">
        <v>230</v>
      </c>
      <c r="D212" s="209" t="s">
        <v>231</v>
      </c>
      <c r="E212" s="532"/>
      <c r="F212" s="400"/>
    </row>
    <row r="213" spans="1:6" x14ac:dyDescent="0.2">
      <c r="A213" s="531"/>
      <c r="B213" s="207" t="s">
        <v>232</v>
      </c>
      <c r="C213" s="208" t="s">
        <v>233</v>
      </c>
      <c r="D213" s="209" t="s">
        <v>566</v>
      </c>
      <c r="E213" s="532"/>
      <c r="F213" s="400"/>
    </row>
    <row r="214" spans="1:6" ht="15.75" customHeight="1" x14ac:dyDescent="0.2">
      <c r="A214" s="531"/>
      <c r="B214" s="207" t="s">
        <v>567</v>
      </c>
      <c r="C214" s="241" t="s">
        <v>568</v>
      </c>
      <c r="D214" s="209"/>
      <c r="E214" s="532"/>
      <c r="F214" s="400"/>
    </row>
    <row r="215" spans="1:6" x14ac:dyDescent="0.2">
      <c r="A215" s="531"/>
      <c r="B215" s="207" t="s">
        <v>569</v>
      </c>
      <c r="C215" s="208" t="s">
        <v>404</v>
      </c>
      <c r="D215" s="209" t="s">
        <v>231</v>
      </c>
      <c r="E215" s="532"/>
      <c r="F215" s="400"/>
    </row>
    <row r="216" spans="1:6" x14ac:dyDescent="0.2">
      <c r="A216" s="531"/>
      <c r="B216" s="207" t="s">
        <v>405</v>
      </c>
      <c r="C216" s="208" t="s">
        <v>123</v>
      </c>
      <c r="D216" s="209"/>
      <c r="E216" s="532"/>
      <c r="F216" s="400"/>
    </row>
    <row r="217" spans="1:6" x14ac:dyDescent="0.2">
      <c r="A217" s="531"/>
      <c r="B217" s="207" t="s">
        <v>124</v>
      </c>
      <c r="C217" s="208" t="s">
        <v>278</v>
      </c>
      <c r="D217" s="209"/>
      <c r="E217" s="532"/>
      <c r="F217" s="400"/>
    </row>
    <row r="218" spans="1:6" x14ac:dyDescent="0.2">
      <c r="A218" s="531"/>
      <c r="B218" s="207" t="s">
        <v>279</v>
      </c>
      <c r="C218" s="208" t="s">
        <v>501</v>
      </c>
      <c r="D218" s="209"/>
      <c r="E218" s="532"/>
      <c r="F218" s="400"/>
    </row>
    <row r="219" spans="1:6" ht="25.5" x14ac:dyDescent="0.2">
      <c r="A219" s="531"/>
      <c r="B219" s="207" t="s">
        <v>502</v>
      </c>
      <c r="C219" s="241" t="s">
        <v>1150</v>
      </c>
      <c r="D219" s="209"/>
      <c r="E219" s="532"/>
      <c r="F219" s="400"/>
    </row>
    <row r="220" spans="1:6" ht="25.5" x14ac:dyDescent="0.2">
      <c r="A220" s="531"/>
      <c r="B220" s="207" t="s">
        <v>833</v>
      </c>
      <c r="C220" s="241" t="s">
        <v>834</v>
      </c>
      <c r="D220" s="209"/>
      <c r="E220" s="532"/>
      <c r="F220" s="400"/>
    </row>
    <row r="221" spans="1:6" x14ac:dyDescent="0.2">
      <c r="A221" s="531"/>
      <c r="B221" s="207" t="s">
        <v>835</v>
      </c>
      <c r="C221" s="208" t="s">
        <v>870</v>
      </c>
      <c r="D221" s="209"/>
      <c r="E221" s="532"/>
      <c r="F221" s="400"/>
    </row>
    <row r="222" spans="1:6" ht="15" customHeight="1" x14ac:dyDescent="0.2">
      <c r="A222" s="531"/>
      <c r="B222" s="207" t="s">
        <v>871</v>
      </c>
      <c r="C222" s="241" t="s">
        <v>872</v>
      </c>
      <c r="D222" s="209"/>
      <c r="E222" s="532"/>
      <c r="F222" s="400"/>
    </row>
    <row r="223" spans="1:6" x14ac:dyDescent="0.2">
      <c r="A223" s="531"/>
      <c r="B223" s="207" t="s">
        <v>873</v>
      </c>
      <c r="C223" s="208" t="s">
        <v>874</v>
      </c>
      <c r="D223" s="209"/>
      <c r="E223" s="532"/>
      <c r="F223" s="400"/>
    </row>
    <row r="224" spans="1:6" x14ac:dyDescent="0.2">
      <c r="A224" s="531"/>
      <c r="B224" s="207" t="s">
        <v>875</v>
      </c>
      <c r="C224" s="208" t="s">
        <v>913</v>
      </c>
      <c r="D224" s="209"/>
      <c r="E224" s="532"/>
      <c r="F224" s="400"/>
    </row>
    <row r="225" spans="1:6" ht="25.5" x14ac:dyDescent="0.2">
      <c r="A225" s="531"/>
      <c r="B225" s="207" t="s">
        <v>914</v>
      </c>
      <c r="C225" s="241" t="s">
        <v>996</v>
      </c>
      <c r="D225" s="209"/>
      <c r="E225" s="532"/>
      <c r="F225" s="400"/>
    </row>
    <row r="226" spans="1:6" x14ac:dyDescent="0.2">
      <c r="A226" s="531"/>
      <c r="B226" s="207" t="s">
        <v>997</v>
      </c>
      <c r="C226" s="208" t="s">
        <v>998</v>
      </c>
      <c r="D226" s="209"/>
      <c r="E226" s="532"/>
      <c r="F226" s="400"/>
    </row>
    <row r="227" spans="1:6" x14ac:dyDescent="0.2">
      <c r="A227" s="531"/>
      <c r="B227" s="207" t="s">
        <v>999</v>
      </c>
      <c r="C227" s="208" t="s">
        <v>1000</v>
      </c>
      <c r="D227" s="209"/>
      <c r="E227" s="532"/>
      <c r="F227" s="400"/>
    </row>
    <row r="228" spans="1:6" x14ac:dyDescent="0.2">
      <c r="A228" s="531"/>
      <c r="B228" s="207" t="s">
        <v>1187</v>
      </c>
      <c r="C228" s="208" t="s">
        <v>1188</v>
      </c>
      <c r="D228" s="209"/>
      <c r="E228" s="532"/>
    </row>
    <row r="229" spans="1:6" ht="13.5" thickBot="1" x14ac:dyDescent="0.25">
      <c r="A229" s="535"/>
      <c r="B229" s="219" t="s">
        <v>1189</v>
      </c>
      <c r="C229" s="220" t="s">
        <v>852</v>
      </c>
      <c r="D229" s="221" t="s">
        <v>853</v>
      </c>
      <c r="E229" s="536"/>
    </row>
    <row r="230" spans="1:6" ht="18.75" customHeight="1" thickBot="1" x14ac:dyDescent="0.25">
      <c r="A230" s="1242" t="s">
        <v>394</v>
      </c>
      <c r="B230" s="1243"/>
      <c r="C230" s="1243"/>
      <c r="D230" s="1243"/>
      <c r="E230" s="1244"/>
    </row>
    <row r="231" spans="1:6" ht="71.45" customHeight="1" thickBot="1" x14ac:dyDescent="0.25">
      <c r="A231" s="522" t="s">
        <v>521</v>
      </c>
      <c r="B231" s="14" t="s">
        <v>1163</v>
      </c>
      <c r="C231" s="15"/>
      <c r="D231" s="16" t="s">
        <v>522</v>
      </c>
      <c r="E231" s="16" t="s">
        <v>523</v>
      </c>
    </row>
    <row r="232" spans="1:6" ht="13.5" thickBot="1" x14ac:dyDescent="0.25">
      <c r="A232" s="72"/>
      <c r="B232" s="20">
        <v>8400</v>
      </c>
      <c r="C232" s="21" t="s">
        <v>1128</v>
      </c>
      <c r="D232" s="72"/>
      <c r="E232" s="523"/>
    </row>
    <row r="233" spans="1:6" ht="25.5" x14ac:dyDescent="0.2">
      <c r="A233" s="531"/>
      <c r="B233" s="204" t="s">
        <v>854</v>
      </c>
      <c r="C233" s="243" t="s">
        <v>642</v>
      </c>
      <c r="D233" s="206" t="s">
        <v>643</v>
      </c>
      <c r="E233" s="528"/>
    </row>
    <row r="234" spans="1:6" x14ac:dyDescent="0.2">
      <c r="A234" s="531"/>
      <c r="B234" s="242" t="s">
        <v>644</v>
      </c>
      <c r="C234" s="208" t="s">
        <v>645</v>
      </c>
      <c r="D234" s="209" t="s">
        <v>646</v>
      </c>
      <c r="E234" s="532"/>
    </row>
    <row r="235" spans="1:6" ht="25.5" x14ac:dyDescent="0.2">
      <c r="A235" s="531"/>
      <c r="B235" s="207" t="s">
        <v>647</v>
      </c>
      <c r="C235" s="241" t="s">
        <v>1151</v>
      </c>
      <c r="D235" s="209" t="s">
        <v>648</v>
      </c>
      <c r="E235" s="532"/>
    </row>
    <row r="236" spans="1:6" ht="13.5" thickBot="1" x14ac:dyDescent="0.25">
      <c r="A236" s="534"/>
      <c r="B236" s="214" t="s">
        <v>649</v>
      </c>
      <c r="C236" s="210" t="s">
        <v>650</v>
      </c>
      <c r="D236" s="211" t="s">
        <v>1008</v>
      </c>
      <c r="E236" s="533"/>
    </row>
    <row r="237" spans="1:6" ht="15.75" customHeight="1" thickBot="1" x14ac:dyDescent="0.25">
      <c r="A237" s="535"/>
      <c r="B237" s="198">
        <v>8409</v>
      </c>
      <c r="C237" s="199" t="s">
        <v>1009</v>
      </c>
      <c r="D237" s="200"/>
      <c r="E237" s="525"/>
    </row>
    <row r="238" spans="1:6" x14ac:dyDescent="0.2">
      <c r="A238" s="530"/>
      <c r="B238" s="204" t="s">
        <v>576</v>
      </c>
      <c r="C238" s="202" t="s">
        <v>757</v>
      </c>
      <c r="D238" s="203" t="s">
        <v>577</v>
      </c>
      <c r="E238" s="546"/>
    </row>
    <row r="239" spans="1:6" x14ac:dyDescent="0.2">
      <c r="A239" s="531"/>
      <c r="B239" s="204" t="s">
        <v>578</v>
      </c>
      <c r="C239" s="205" t="s">
        <v>579</v>
      </c>
      <c r="D239" s="206" t="s">
        <v>231</v>
      </c>
      <c r="E239" s="547"/>
    </row>
    <row r="240" spans="1:6" x14ac:dyDescent="0.2">
      <c r="A240" s="531"/>
      <c r="B240" s="204" t="s">
        <v>580</v>
      </c>
      <c r="C240" s="205" t="s">
        <v>581</v>
      </c>
      <c r="D240" s="206" t="s">
        <v>426</v>
      </c>
      <c r="E240" s="547"/>
    </row>
    <row r="241" spans="1:6" x14ac:dyDescent="0.2">
      <c r="A241" s="531"/>
      <c r="B241" s="214" t="s">
        <v>427</v>
      </c>
      <c r="C241" s="210" t="s">
        <v>795</v>
      </c>
      <c r="D241" s="211"/>
      <c r="E241" s="548"/>
    </row>
    <row r="242" spans="1:6" ht="13.5" thickBot="1" x14ac:dyDescent="0.25">
      <c r="A242" s="534"/>
      <c r="B242" s="219" t="s">
        <v>746</v>
      </c>
      <c r="C242" s="220" t="s">
        <v>375</v>
      </c>
      <c r="D242" s="221" t="s">
        <v>55</v>
      </c>
      <c r="E242" s="549"/>
    </row>
    <row r="243" spans="1:6" ht="15.75" customHeight="1" thickBot="1" x14ac:dyDescent="0.25">
      <c r="A243" s="72"/>
      <c r="B243" s="198">
        <v>8410</v>
      </c>
      <c r="C243" s="199" t="s">
        <v>1114</v>
      </c>
      <c r="D243" s="200"/>
      <c r="E243" s="550"/>
      <c r="F243" s="400"/>
    </row>
    <row r="244" spans="1:6" x14ac:dyDescent="0.2">
      <c r="A244" s="530"/>
      <c r="B244" s="204" t="s">
        <v>1115</v>
      </c>
      <c r="C244" s="205" t="s">
        <v>757</v>
      </c>
      <c r="D244" s="203" t="s">
        <v>282</v>
      </c>
      <c r="E244" s="547"/>
    </row>
    <row r="245" spans="1:6" x14ac:dyDescent="0.2">
      <c r="A245" s="531"/>
      <c r="B245" s="207" t="s">
        <v>283</v>
      </c>
      <c r="C245" s="208" t="s">
        <v>1032</v>
      </c>
      <c r="D245" s="209" t="s">
        <v>1033</v>
      </c>
      <c r="E245" s="551"/>
    </row>
    <row r="246" spans="1:6" x14ac:dyDescent="0.2">
      <c r="A246" s="531"/>
      <c r="B246" s="207" t="s">
        <v>1034</v>
      </c>
      <c r="C246" s="208" t="s">
        <v>1035</v>
      </c>
      <c r="D246" s="209" t="s">
        <v>249</v>
      </c>
      <c r="E246" s="551"/>
    </row>
    <row r="247" spans="1:6" x14ac:dyDescent="0.2">
      <c r="A247" s="531"/>
      <c r="B247" s="207" t="s">
        <v>250</v>
      </c>
      <c r="C247" s="208" t="s">
        <v>581</v>
      </c>
      <c r="D247" s="209" t="s">
        <v>231</v>
      </c>
      <c r="E247" s="551"/>
    </row>
    <row r="248" spans="1:6" x14ac:dyDescent="0.2">
      <c r="A248" s="531"/>
      <c r="B248" s="204" t="s">
        <v>251</v>
      </c>
      <c r="C248" s="205" t="s">
        <v>252</v>
      </c>
      <c r="D248" s="206" t="s">
        <v>806</v>
      </c>
      <c r="E248" s="547"/>
    </row>
    <row r="249" spans="1:6" ht="13.5" thickBot="1" x14ac:dyDescent="0.25">
      <c r="A249" s="534"/>
      <c r="B249" s="214" t="s">
        <v>471</v>
      </c>
      <c r="C249" s="210" t="s">
        <v>472</v>
      </c>
      <c r="D249" s="211"/>
      <c r="E249" s="548"/>
    </row>
    <row r="250" spans="1:6" ht="15.75" customHeight="1" thickBot="1" x14ac:dyDescent="0.25">
      <c r="A250" s="72"/>
      <c r="B250" s="198">
        <v>8411</v>
      </c>
      <c r="C250" s="244" t="s">
        <v>764</v>
      </c>
      <c r="D250" s="200"/>
      <c r="E250" s="552"/>
    </row>
    <row r="251" spans="1:6" x14ac:dyDescent="0.2">
      <c r="A251" s="530"/>
      <c r="B251" s="204" t="s">
        <v>765</v>
      </c>
      <c r="C251" s="205" t="s">
        <v>766</v>
      </c>
      <c r="D251" s="206" t="s">
        <v>767</v>
      </c>
      <c r="E251" s="547"/>
    </row>
    <row r="252" spans="1:6" x14ac:dyDescent="0.2">
      <c r="A252" s="531"/>
      <c r="B252" s="207" t="s">
        <v>768</v>
      </c>
      <c r="C252" s="208" t="s">
        <v>769</v>
      </c>
      <c r="D252" s="209" t="s">
        <v>171</v>
      </c>
      <c r="E252" s="551"/>
    </row>
    <row r="253" spans="1:6" ht="13.5" thickBot="1" x14ac:dyDescent="0.25">
      <c r="A253" s="534"/>
      <c r="B253" s="219" t="s">
        <v>770</v>
      </c>
      <c r="C253" s="220" t="s">
        <v>771</v>
      </c>
      <c r="D253" s="221" t="s">
        <v>1178</v>
      </c>
      <c r="E253" s="549"/>
    </row>
    <row r="254" spans="1:6" ht="15.75" customHeight="1" thickBot="1" x14ac:dyDescent="0.25">
      <c r="A254" s="72"/>
      <c r="B254" s="427">
        <v>8412</v>
      </c>
      <c r="C254" s="433" t="s">
        <v>1179</v>
      </c>
      <c r="D254" s="200"/>
      <c r="E254" s="552"/>
    </row>
    <row r="255" spans="1:6" x14ac:dyDescent="0.2">
      <c r="A255" s="530"/>
      <c r="B255" s="204" t="s">
        <v>1180</v>
      </c>
      <c r="C255" s="205" t="s">
        <v>197</v>
      </c>
      <c r="D255" s="206" t="s">
        <v>941</v>
      </c>
      <c r="E255" s="547"/>
    </row>
    <row r="256" spans="1:6" x14ac:dyDescent="0.2">
      <c r="A256" s="531"/>
      <c r="B256" s="207" t="s">
        <v>942</v>
      </c>
      <c r="C256" s="208" t="s">
        <v>943</v>
      </c>
      <c r="D256" s="209" t="s">
        <v>719</v>
      </c>
      <c r="E256" s="551"/>
    </row>
    <row r="257" spans="1:6" ht="13.5" thickBot="1" x14ac:dyDescent="0.25">
      <c r="A257" s="534"/>
      <c r="B257" s="214" t="s">
        <v>720</v>
      </c>
      <c r="C257" s="210" t="s">
        <v>721</v>
      </c>
      <c r="D257" s="211" t="s">
        <v>836</v>
      </c>
      <c r="E257" s="548"/>
    </row>
    <row r="258" spans="1:6" ht="15.75" customHeight="1" thickBot="1" x14ac:dyDescent="0.25">
      <c r="A258" s="72"/>
      <c r="B258" s="427">
        <v>8413</v>
      </c>
      <c r="C258" s="428" t="s">
        <v>889</v>
      </c>
      <c r="D258" s="200"/>
      <c r="E258" s="552"/>
    </row>
    <row r="259" spans="1:6" x14ac:dyDescent="0.2">
      <c r="A259" s="530"/>
      <c r="B259" s="204" t="s">
        <v>890</v>
      </c>
      <c r="C259" s="205" t="s">
        <v>970</v>
      </c>
      <c r="D259" s="206" t="s">
        <v>971</v>
      </c>
      <c r="E259" s="547"/>
    </row>
    <row r="260" spans="1:6" ht="13.5" thickBot="1" x14ac:dyDescent="0.25">
      <c r="A260" s="535"/>
      <c r="B260" s="219" t="s">
        <v>972</v>
      </c>
      <c r="C260" s="220" t="s">
        <v>280</v>
      </c>
      <c r="D260" s="221"/>
      <c r="E260" s="549"/>
    </row>
    <row r="261" spans="1:6" ht="18.75" customHeight="1" thickBot="1" x14ac:dyDescent="0.25">
      <c r="A261" s="1242" t="s">
        <v>394</v>
      </c>
      <c r="B261" s="1243"/>
      <c r="C261" s="1243"/>
      <c r="D261" s="1243"/>
      <c r="E261" s="1244"/>
    </row>
    <row r="262" spans="1:6" ht="67.7" customHeight="1" thickBot="1" x14ac:dyDescent="0.25">
      <c r="A262" s="522" t="s">
        <v>521</v>
      </c>
      <c r="B262" s="14" t="s">
        <v>1163</v>
      </c>
      <c r="C262" s="15"/>
      <c r="D262" s="16" t="s">
        <v>522</v>
      </c>
      <c r="E262" s="16" t="s">
        <v>523</v>
      </c>
    </row>
    <row r="263" spans="1:6" ht="13.5" thickBot="1" x14ac:dyDescent="0.25">
      <c r="A263" s="72"/>
      <c r="B263" s="17">
        <v>8500</v>
      </c>
      <c r="C263" s="18" t="s">
        <v>281</v>
      </c>
      <c r="D263" s="70"/>
      <c r="E263" s="524"/>
    </row>
    <row r="264" spans="1:6" ht="17.45" customHeight="1" thickBot="1" x14ac:dyDescent="0.25">
      <c r="A264" s="72"/>
      <c r="B264" s="429">
        <v>8501</v>
      </c>
      <c r="C264" s="430" t="s">
        <v>253</v>
      </c>
      <c r="D264" s="233"/>
      <c r="E264" s="553"/>
      <c r="F264" s="400"/>
    </row>
    <row r="265" spans="1:6" x14ac:dyDescent="0.2">
      <c r="A265" s="530"/>
      <c r="B265" s="201" t="s">
        <v>811</v>
      </c>
      <c r="C265" s="202" t="s">
        <v>812</v>
      </c>
      <c r="D265" s="203" t="s">
        <v>18</v>
      </c>
      <c r="E265" s="527"/>
      <c r="F265" s="400"/>
    </row>
    <row r="266" spans="1:6" ht="13.5" thickBot="1" x14ac:dyDescent="0.25">
      <c r="A266" s="534"/>
      <c r="B266" s="219" t="s">
        <v>19</v>
      </c>
      <c r="C266" s="220" t="s">
        <v>635</v>
      </c>
      <c r="D266" s="221" t="s">
        <v>993</v>
      </c>
      <c r="E266" s="536"/>
      <c r="F266" s="400"/>
    </row>
    <row r="267" spans="1:6" ht="17.45" customHeight="1" thickBot="1" x14ac:dyDescent="0.25">
      <c r="A267" s="72"/>
      <c r="B267" s="431">
        <v>8502</v>
      </c>
      <c r="C267" s="432" t="s">
        <v>994</v>
      </c>
      <c r="D267" s="225"/>
      <c r="E267" s="544"/>
    </row>
    <row r="268" spans="1:6" x14ac:dyDescent="0.2">
      <c r="A268" s="530"/>
      <c r="B268" s="201" t="s">
        <v>995</v>
      </c>
      <c r="C268" s="202" t="s">
        <v>634</v>
      </c>
      <c r="D268" s="203" t="s">
        <v>964</v>
      </c>
      <c r="E268" s="527"/>
    </row>
    <row r="269" spans="1:6" x14ac:dyDescent="0.2">
      <c r="A269" s="531"/>
      <c r="B269" s="207" t="s">
        <v>965</v>
      </c>
      <c r="C269" s="208" t="s">
        <v>966</v>
      </c>
      <c r="D269" s="209" t="s">
        <v>964</v>
      </c>
      <c r="E269" s="532"/>
    </row>
    <row r="270" spans="1:6" x14ac:dyDescent="0.2">
      <c r="A270" s="531"/>
      <c r="B270" s="207" t="s">
        <v>967</v>
      </c>
      <c r="C270" s="208" t="s">
        <v>968</v>
      </c>
      <c r="D270" s="209" t="s">
        <v>964</v>
      </c>
      <c r="E270" s="532"/>
    </row>
    <row r="271" spans="1:6" x14ac:dyDescent="0.2">
      <c r="A271" s="531"/>
      <c r="B271" s="207" t="s">
        <v>969</v>
      </c>
      <c r="C271" s="208" t="s">
        <v>116</v>
      </c>
      <c r="D271" s="209" t="s">
        <v>549</v>
      </c>
      <c r="E271" s="532"/>
    </row>
    <row r="272" spans="1:6" x14ac:dyDescent="0.2">
      <c r="A272" s="531"/>
      <c r="B272" s="207" t="s">
        <v>550</v>
      </c>
      <c r="C272" s="208" t="s">
        <v>551</v>
      </c>
      <c r="D272" s="209" t="s">
        <v>549</v>
      </c>
      <c r="E272" s="532"/>
    </row>
    <row r="273" spans="1:5" ht="13.5" thickBot="1" x14ac:dyDescent="0.25">
      <c r="A273" s="534"/>
      <c r="B273" s="219" t="s">
        <v>81</v>
      </c>
      <c r="C273" s="220" t="s">
        <v>255</v>
      </c>
      <c r="D273" s="221" t="s">
        <v>964</v>
      </c>
      <c r="E273" s="536"/>
    </row>
    <row r="274" spans="1:5" ht="17.45" customHeight="1" thickBot="1" x14ac:dyDescent="0.25">
      <c r="A274" s="72"/>
      <c r="B274" s="431">
        <v>8503</v>
      </c>
      <c r="C274" s="432" t="s">
        <v>368</v>
      </c>
      <c r="D274" s="225"/>
      <c r="E274" s="544"/>
    </row>
    <row r="275" spans="1:5" x14ac:dyDescent="0.2">
      <c r="A275" s="530"/>
      <c r="B275" s="201" t="s">
        <v>779</v>
      </c>
      <c r="C275" s="202" t="s">
        <v>780</v>
      </c>
      <c r="D275" s="203" t="s">
        <v>861</v>
      </c>
      <c r="E275" s="527"/>
    </row>
    <row r="276" spans="1:5" x14ac:dyDescent="0.2">
      <c r="A276" s="531"/>
      <c r="B276" s="207" t="s">
        <v>862</v>
      </c>
      <c r="C276" s="208" t="s">
        <v>863</v>
      </c>
      <c r="D276" s="209" t="s">
        <v>864</v>
      </c>
      <c r="E276" s="532"/>
    </row>
    <row r="277" spans="1:5" x14ac:dyDescent="0.2">
      <c r="A277" s="531"/>
      <c r="B277" s="207" t="s">
        <v>865</v>
      </c>
      <c r="C277" s="208" t="s">
        <v>866</v>
      </c>
      <c r="D277" s="209" t="s">
        <v>549</v>
      </c>
      <c r="E277" s="532"/>
    </row>
    <row r="278" spans="1:5" x14ac:dyDescent="0.2">
      <c r="A278" s="531"/>
      <c r="B278" s="207" t="s">
        <v>867</v>
      </c>
      <c r="C278" s="208" t="s">
        <v>886</v>
      </c>
      <c r="D278" s="209" t="s">
        <v>993</v>
      </c>
      <c r="E278" s="532"/>
    </row>
    <row r="279" spans="1:5" x14ac:dyDescent="0.2">
      <c r="A279" s="531"/>
      <c r="B279" s="207" t="s">
        <v>887</v>
      </c>
      <c r="C279" s="208" t="s">
        <v>888</v>
      </c>
      <c r="D279" s="209" t="s">
        <v>161</v>
      </c>
      <c r="E279" s="532"/>
    </row>
    <row r="280" spans="1:5" x14ac:dyDescent="0.2">
      <c r="A280" s="531"/>
      <c r="B280" s="207" t="s">
        <v>162</v>
      </c>
      <c r="C280" s="208" t="s">
        <v>163</v>
      </c>
      <c r="D280" s="209" t="s">
        <v>130</v>
      </c>
      <c r="E280" s="532"/>
    </row>
    <row r="281" spans="1:5" x14ac:dyDescent="0.2">
      <c r="A281" s="531"/>
      <c r="B281" s="207" t="s">
        <v>131</v>
      </c>
      <c r="C281" s="208" t="s">
        <v>132</v>
      </c>
      <c r="D281" s="209" t="s">
        <v>130</v>
      </c>
      <c r="E281" s="532"/>
    </row>
    <row r="282" spans="1:5" x14ac:dyDescent="0.2">
      <c r="A282" s="531"/>
      <c r="B282" s="207" t="s">
        <v>133</v>
      </c>
      <c r="C282" s="208" t="s">
        <v>134</v>
      </c>
      <c r="D282" s="209" t="s">
        <v>135</v>
      </c>
      <c r="E282" s="532"/>
    </row>
    <row r="283" spans="1:5" x14ac:dyDescent="0.2">
      <c r="A283" s="531"/>
      <c r="B283" s="207" t="s">
        <v>136</v>
      </c>
      <c r="C283" s="208" t="s">
        <v>303</v>
      </c>
      <c r="D283" s="209" t="s">
        <v>84</v>
      </c>
      <c r="E283" s="532"/>
    </row>
    <row r="284" spans="1:5" x14ac:dyDescent="0.2">
      <c r="A284" s="531"/>
      <c r="B284" s="207" t="s">
        <v>85</v>
      </c>
      <c r="C284" s="208" t="s">
        <v>1027</v>
      </c>
      <c r="D284" s="209" t="s">
        <v>821</v>
      </c>
      <c r="E284" s="554"/>
    </row>
    <row r="285" spans="1:5" x14ac:dyDescent="0.2">
      <c r="A285" s="531"/>
      <c r="B285" s="207" t="s">
        <v>822</v>
      </c>
      <c r="C285" s="208" t="s">
        <v>823</v>
      </c>
      <c r="D285" s="209" t="s">
        <v>824</v>
      </c>
      <c r="E285" s="532"/>
    </row>
    <row r="286" spans="1:5" x14ac:dyDescent="0.2">
      <c r="A286" s="531"/>
      <c r="B286" s="207" t="s">
        <v>825</v>
      </c>
      <c r="C286" s="208" t="s">
        <v>826</v>
      </c>
      <c r="D286" s="209" t="s">
        <v>824</v>
      </c>
      <c r="E286" s="533"/>
    </row>
    <row r="287" spans="1:5" ht="13.5" thickBot="1" x14ac:dyDescent="0.25">
      <c r="A287" s="534"/>
      <c r="B287" s="219" t="s">
        <v>827</v>
      </c>
      <c r="C287" s="210" t="s">
        <v>828</v>
      </c>
      <c r="D287" s="211" t="s">
        <v>772</v>
      </c>
      <c r="E287" s="533"/>
    </row>
    <row r="288" spans="1:5" ht="17.45" customHeight="1" thickBot="1" x14ac:dyDescent="0.25">
      <c r="A288" s="72"/>
      <c r="B288" s="427">
        <v>8504</v>
      </c>
      <c r="C288" s="428" t="s">
        <v>773</v>
      </c>
      <c r="D288" s="200"/>
      <c r="E288" s="525"/>
    </row>
    <row r="289" spans="1:119" x14ac:dyDescent="0.2">
      <c r="A289" s="530"/>
      <c r="B289" s="237" t="s">
        <v>774</v>
      </c>
      <c r="C289" s="238" t="s">
        <v>775</v>
      </c>
      <c r="D289" s="233" t="s">
        <v>570</v>
      </c>
      <c r="E289" s="527"/>
    </row>
    <row r="290" spans="1:119" x14ac:dyDescent="0.2">
      <c r="A290" s="531"/>
      <c r="B290" s="207" t="s">
        <v>571</v>
      </c>
      <c r="C290" s="208" t="s">
        <v>572</v>
      </c>
      <c r="D290" s="209" t="s">
        <v>573</v>
      </c>
      <c r="E290" s="554"/>
    </row>
    <row r="291" spans="1:119" s="4" customFormat="1" ht="13.5" thickBot="1" x14ac:dyDescent="0.25">
      <c r="A291" s="534"/>
      <c r="B291" s="216" t="s">
        <v>574</v>
      </c>
      <c r="C291" s="217" t="s">
        <v>575</v>
      </c>
      <c r="D291" s="218" t="s">
        <v>573</v>
      </c>
      <c r="E291" s="536"/>
      <c r="F291" s="354"/>
      <c r="G291" s="354"/>
      <c r="H291" s="354"/>
      <c r="I291" s="354"/>
      <c r="J291" s="354"/>
      <c r="K291" s="354"/>
      <c r="L291" s="354"/>
      <c r="M291" s="354"/>
      <c r="N291" s="354"/>
      <c r="O291" s="354"/>
      <c r="P291" s="354"/>
      <c r="Q291" s="354"/>
      <c r="R291" s="354"/>
      <c r="S291" s="354"/>
      <c r="T291" s="354"/>
      <c r="U291" s="354"/>
      <c r="V291" s="354"/>
      <c r="W291" s="354"/>
      <c r="X291" s="354"/>
      <c r="Y291" s="354"/>
      <c r="Z291" s="354"/>
      <c r="AA291" s="354"/>
      <c r="AB291" s="354"/>
      <c r="AC291" s="354"/>
      <c r="AD291" s="354"/>
      <c r="AE291" s="354"/>
      <c r="AF291" s="354"/>
      <c r="AG291" s="354"/>
      <c r="AH291" s="354"/>
      <c r="AI291" s="354"/>
      <c r="AJ291" s="354"/>
      <c r="AK291" s="354"/>
      <c r="AL291" s="354"/>
      <c r="AM291" s="354"/>
      <c r="AN291" s="354"/>
      <c r="AO291" s="354"/>
      <c r="AP291" s="354"/>
      <c r="AQ291" s="354"/>
      <c r="AR291" s="354"/>
      <c r="AS291" s="354"/>
      <c r="AT291" s="354"/>
      <c r="AU291" s="354"/>
      <c r="AV291" s="354"/>
      <c r="AW291" s="354"/>
      <c r="AX291" s="354"/>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row>
    <row r="292" spans="1:119" ht="17.45" customHeight="1" thickBot="1" x14ac:dyDescent="0.25">
      <c r="A292" s="72"/>
      <c r="B292" s="427">
        <v>8505</v>
      </c>
      <c r="C292" s="434" t="s">
        <v>908</v>
      </c>
      <c r="D292" s="200"/>
      <c r="E292" s="525"/>
    </row>
    <row r="293" spans="1:119" x14ac:dyDescent="0.2">
      <c r="A293" s="530"/>
      <c r="B293" s="201" t="s">
        <v>981</v>
      </c>
      <c r="C293" s="202" t="s">
        <v>909</v>
      </c>
      <c r="D293" s="203" t="s">
        <v>982</v>
      </c>
      <c r="E293" s="527"/>
    </row>
    <row r="294" spans="1:119" ht="13.5" thickBot="1" x14ac:dyDescent="0.25">
      <c r="A294" s="535"/>
      <c r="B294" s="219" t="s">
        <v>983</v>
      </c>
      <c r="C294" s="220" t="s">
        <v>984</v>
      </c>
      <c r="D294" s="221" t="s">
        <v>985</v>
      </c>
      <c r="E294" s="542"/>
    </row>
    <row r="295" spans="1:119" s="354" customFormat="1" x14ac:dyDescent="0.2"/>
    <row r="296" spans="1:119" s="354" customFormat="1" x14ac:dyDescent="0.2"/>
    <row r="297" spans="1:119" s="354" customFormat="1" x14ac:dyDescent="0.2"/>
    <row r="298" spans="1:119" s="354" customFormat="1" x14ac:dyDescent="0.2"/>
    <row r="299" spans="1:119" s="354" customFormat="1" x14ac:dyDescent="0.2"/>
    <row r="300" spans="1:119" s="354" customFormat="1" x14ac:dyDescent="0.2"/>
    <row r="301" spans="1:119" s="354" customFormat="1" x14ac:dyDescent="0.2"/>
    <row r="302" spans="1:119" s="354" customFormat="1" x14ac:dyDescent="0.2"/>
    <row r="303" spans="1:119" s="354" customFormat="1" x14ac:dyDescent="0.2"/>
    <row r="304" spans="1:119" s="354" customFormat="1" x14ac:dyDescent="0.2"/>
    <row r="305" s="354" customFormat="1" x14ac:dyDescent="0.2"/>
    <row r="306" s="354" customFormat="1" x14ac:dyDescent="0.2"/>
    <row r="307" s="354" customFormat="1" x14ac:dyDescent="0.2"/>
    <row r="308" s="354" customFormat="1" x14ac:dyDescent="0.2"/>
    <row r="309" s="354" customFormat="1" x14ac:dyDescent="0.2"/>
    <row r="310" s="354" customFormat="1" x14ac:dyDescent="0.2"/>
    <row r="311" s="354" customFormat="1" x14ac:dyDescent="0.2"/>
    <row r="312" s="354" customFormat="1" x14ac:dyDescent="0.2"/>
    <row r="313" s="354" customFormat="1" x14ac:dyDescent="0.2"/>
    <row r="314" s="354" customFormat="1" x14ac:dyDescent="0.2"/>
    <row r="315" s="354" customFormat="1" x14ac:dyDescent="0.2"/>
    <row r="316" s="354" customFormat="1" x14ac:dyDescent="0.2"/>
    <row r="317" s="354" customFormat="1" x14ac:dyDescent="0.2"/>
    <row r="318" s="354" customFormat="1" x14ac:dyDescent="0.2"/>
    <row r="319" s="354" customFormat="1" x14ac:dyDescent="0.2"/>
    <row r="320" s="354" customFormat="1" x14ac:dyDescent="0.2"/>
    <row r="321" s="354" customFormat="1" x14ac:dyDescent="0.2"/>
    <row r="322" s="354" customFormat="1" x14ac:dyDescent="0.2"/>
    <row r="323" s="354" customFormat="1" x14ac:dyDescent="0.2"/>
    <row r="324" s="354" customFormat="1" x14ac:dyDescent="0.2"/>
    <row r="325" s="354" customFormat="1" x14ac:dyDescent="0.2"/>
    <row r="326" s="354" customFormat="1" x14ac:dyDescent="0.2"/>
    <row r="327" s="354" customFormat="1" x14ac:dyDescent="0.2"/>
    <row r="328" s="354" customFormat="1" x14ac:dyDescent="0.2"/>
    <row r="329" s="354" customFormat="1" x14ac:dyDescent="0.2"/>
    <row r="330" s="354" customFormat="1" x14ac:dyDescent="0.2"/>
    <row r="331" s="354" customFormat="1" x14ac:dyDescent="0.2"/>
    <row r="332" s="354" customFormat="1" x14ac:dyDescent="0.2"/>
    <row r="333" s="354" customFormat="1" x14ac:dyDescent="0.2"/>
    <row r="334" s="354" customFormat="1" x14ac:dyDescent="0.2"/>
    <row r="335" s="354" customFormat="1" x14ac:dyDescent="0.2"/>
    <row r="336" s="354" customFormat="1" x14ac:dyDescent="0.2"/>
    <row r="337" s="354" customFormat="1" x14ac:dyDescent="0.2"/>
    <row r="338" s="354" customFormat="1" x14ac:dyDescent="0.2"/>
    <row r="339" s="354" customFormat="1" x14ac:dyDescent="0.2"/>
    <row r="340" s="354" customFormat="1" x14ac:dyDescent="0.2"/>
    <row r="341" s="354" customFormat="1" x14ac:dyDescent="0.2"/>
    <row r="342" s="354" customFormat="1" x14ac:dyDescent="0.2"/>
    <row r="343" s="354" customFormat="1" x14ac:dyDescent="0.2"/>
    <row r="344" s="354" customFormat="1" x14ac:dyDescent="0.2"/>
    <row r="345" s="354" customFormat="1" x14ac:dyDescent="0.2"/>
    <row r="346" s="354" customFormat="1" x14ac:dyDescent="0.2"/>
    <row r="347" s="354" customFormat="1" x14ac:dyDescent="0.2"/>
    <row r="348" s="354" customFormat="1" x14ac:dyDescent="0.2"/>
    <row r="349" s="354" customFormat="1" x14ac:dyDescent="0.2"/>
    <row r="350" s="354" customFormat="1" x14ac:dyDescent="0.2"/>
    <row r="351" s="354" customFormat="1" x14ac:dyDescent="0.2"/>
    <row r="352" s="354" customFormat="1" x14ac:dyDescent="0.2"/>
    <row r="353" s="354" customFormat="1" x14ac:dyDescent="0.2"/>
    <row r="354" s="354" customFormat="1" x14ac:dyDescent="0.2"/>
    <row r="355" s="354" customFormat="1" x14ac:dyDescent="0.2"/>
    <row r="356" s="354" customFormat="1" x14ac:dyDescent="0.2"/>
    <row r="357" s="354" customFormat="1" x14ac:dyDescent="0.2"/>
    <row r="358" s="354" customFormat="1" x14ac:dyDescent="0.2"/>
    <row r="359" s="354" customFormat="1" x14ac:dyDescent="0.2"/>
    <row r="360" s="354" customFormat="1" x14ac:dyDescent="0.2"/>
    <row r="361" s="354" customFormat="1" x14ac:dyDescent="0.2"/>
    <row r="362" s="354" customFormat="1" x14ac:dyDescent="0.2"/>
    <row r="363" s="354" customFormat="1" x14ac:dyDescent="0.2"/>
    <row r="364" s="354" customFormat="1" x14ac:dyDescent="0.2"/>
    <row r="365" s="354" customFormat="1" x14ac:dyDescent="0.2"/>
    <row r="366" s="354" customFormat="1" x14ac:dyDescent="0.2"/>
    <row r="367" s="354" customFormat="1" x14ac:dyDescent="0.2"/>
    <row r="368" s="354" customFormat="1" x14ac:dyDescent="0.2"/>
    <row r="369" s="354" customFormat="1" x14ac:dyDescent="0.2"/>
    <row r="370" s="354" customFormat="1" x14ac:dyDescent="0.2"/>
    <row r="371" s="354" customFormat="1" x14ac:dyDescent="0.2"/>
    <row r="372" s="354" customFormat="1" x14ac:dyDescent="0.2"/>
    <row r="373" s="354" customFormat="1" x14ac:dyDescent="0.2"/>
    <row r="374" s="354" customFormat="1" x14ac:dyDescent="0.2"/>
    <row r="375" s="354" customFormat="1" x14ac:dyDescent="0.2"/>
    <row r="376" s="354" customFormat="1" x14ac:dyDescent="0.2"/>
    <row r="377" s="354" customFormat="1" x14ac:dyDescent="0.2"/>
    <row r="378" s="354" customFormat="1" x14ac:dyDescent="0.2"/>
    <row r="379" s="354" customFormat="1" x14ac:dyDescent="0.2"/>
    <row r="380" s="354" customFormat="1" x14ac:dyDescent="0.2"/>
    <row r="381" s="354" customFormat="1" x14ac:dyDescent="0.2"/>
    <row r="382" s="354" customFormat="1" x14ac:dyDescent="0.2"/>
    <row r="383" s="354" customFormat="1" x14ac:dyDescent="0.2"/>
    <row r="384" s="354" customFormat="1" x14ac:dyDescent="0.2"/>
    <row r="385" s="354" customFormat="1" x14ac:dyDescent="0.2"/>
    <row r="386" s="354" customFormat="1" x14ac:dyDescent="0.2"/>
    <row r="387" s="354" customFormat="1" x14ac:dyDescent="0.2"/>
    <row r="388" s="354" customFormat="1" x14ac:dyDescent="0.2"/>
    <row r="389" s="354" customFormat="1" x14ac:dyDescent="0.2"/>
    <row r="390" s="354" customFormat="1" x14ac:dyDescent="0.2"/>
    <row r="391" s="354" customFormat="1" x14ac:dyDescent="0.2"/>
    <row r="392" s="354" customFormat="1" x14ac:dyDescent="0.2"/>
    <row r="393" s="354" customFormat="1" x14ac:dyDescent="0.2"/>
    <row r="394" s="354" customFormat="1" x14ac:dyDescent="0.2"/>
    <row r="395" s="354" customFormat="1" x14ac:dyDescent="0.2"/>
    <row r="396" s="354" customFormat="1" x14ac:dyDescent="0.2"/>
    <row r="397" s="354" customFormat="1" x14ac:dyDescent="0.2"/>
    <row r="398" s="354" customFormat="1" x14ac:dyDescent="0.2"/>
    <row r="399" s="354" customFormat="1" x14ac:dyDescent="0.2"/>
    <row r="400" s="354" customFormat="1" x14ac:dyDescent="0.2"/>
    <row r="401" s="354" customFormat="1" x14ac:dyDescent="0.2"/>
    <row r="402" s="354" customFormat="1" x14ac:dyDescent="0.2"/>
    <row r="403" s="354" customFormat="1" x14ac:dyDescent="0.2"/>
    <row r="404" s="354" customFormat="1" x14ac:dyDescent="0.2"/>
    <row r="405" s="354" customFormat="1" x14ac:dyDescent="0.2"/>
    <row r="406" s="354" customFormat="1" x14ac:dyDescent="0.2"/>
    <row r="407" s="354" customFormat="1" x14ac:dyDescent="0.2"/>
    <row r="408" s="354" customFormat="1" x14ac:dyDescent="0.2"/>
    <row r="409" s="354" customFormat="1" x14ac:dyDescent="0.2"/>
    <row r="410" s="354" customFormat="1" x14ac:dyDescent="0.2"/>
    <row r="411" s="354" customFormat="1" x14ac:dyDescent="0.2"/>
    <row r="412" s="354" customFormat="1" x14ac:dyDescent="0.2"/>
    <row r="413" s="354" customFormat="1" x14ac:dyDescent="0.2"/>
    <row r="414" s="354" customFormat="1" x14ac:dyDescent="0.2"/>
    <row r="415" s="354" customFormat="1" x14ac:dyDescent="0.2"/>
    <row r="416" s="354" customFormat="1" x14ac:dyDescent="0.2"/>
    <row r="417" s="354" customFormat="1" x14ac:dyDescent="0.2"/>
    <row r="418" s="354" customFormat="1" x14ac:dyDescent="0.2"/>
    <row r="419" s="354" customFormat="1" x14ac:dyDescent="0.2"/>
    <row r="420" s="354" customFormat="1" x14ac:dyDescent="0.2"/>
    <row r="421" s="354" customFormat="1" x14ac:dyDescent="0.2"/>
    <row r="422" s="354" customFormat="1" x14ac:dyDescent="0.2"/>
    <row r="423" s="354" customFormat="1" x14ac:dyDescent="0.2"/>
    <row r="424" s="354" customFormat="1" x14ac:dyDescent="0.2"/>
    <row r="425" s="354" customFormat="1" x14ac:dyDescent="0.2"/>
    <row r="426" s="354" customFormat="1" x14ac:dyDescent="0.2"/>
    <row r="427" s="354" customFormat="1" x14ac:dyDescent="0.2"/>
    <row r="428" s="354" customFormat="1" x14ac:dyDescent="0.2"/>
    <row r="429" s="354" customFormat="1" x14ac:dyDescent="0.2"/>
    <row r="430" s="354" customFormat="1" x14ac:dyDescent="0.2"/>
    <row r="431" s="354" customFormat="1" x14ac:dyDescent="0.2"/>
    <row r="432" s="354" customFormat="1" x14ac:dyDescent="0.2"/>
    <row r="433" s="354" customFormat="1" x14ac:dyDescent="0.2"/>
    <row r="434" s="354" customFormat="1" x14ac:dyDescent="0.2"/>
    <row r="435" s="354" customFormat="1" x14ac:dyDescent="0.2"/>
    <row r="436" s="354" customFormat="1" x14ac:dyDescent="0.2"/>
    <row r="437" s="354" customFormat="1" x14ac:dyDescent="0.2"/>
    <row r="438" s="354" customFormat="1" x14ac:dyDescent="0.2"/>
    <row r="439" s="354" customFormat="1" x14ac:dyDescent="0.2"/>
    <row r="440" s="354" customFormat="1" x14ac:dyDescent="0.2"/>
    <row r="441" s="354" customFormat="1" x14ac:dyDescent="0.2"/>
    <row r="442" s="354" customFormat="1" x14ac:dyDescent="0.2"/>
    <row r="443" s="354" customFormat="1" x14ac:dyDescent="0.2"/>
    <row r="444" s="354" customFormat="1" x14ac:dyDescent="0.2"/>
    <row r="445" s="354" customFormat="1" x14ac:dyDescent="0.2"/>
    <row r="446" s="354" customFormat="1" x14ac:dyDescent="0.2"/>
    <row r="447" s="354" customFormat="1" x14ac:dyDescent="0.2"/>
    <row r="448" s="354" customFormat="1" x14ac:dyDescent="0.2"/>
    <row r="449" s="354" customFormat="1" x14ac:dyDescent="0.2"/>
    <row r="450" s="354" customFormat="1" x14ac:dyDescent="0.2"/>
    <row r="451" s="354" customFormat="1" x14ac:dyDescent="0.2"/>
    <row r="452" s="354" customFormat="1" x14ac:dyDescent="0.2"/>
    <row r="453" s="354" customFormat="1" x14ac:dyDescent="0.2"/>
    <row r="454" s="354" customFormat="1" x14ac:dyDescent="0.2"/>
    <row r="455" s="354" customFormat="1" x14ac:dyDescent="0.2"/>
    <row r="456" s="354" customFormat="1" x14ac:dyDescent="0.2"/>
  </sheetData>
  <sheetProtection algorithmName="SHA-512" hashValue="r4rsRZDf+QsmqnTxy9IIrCjisWHJjyj/Ldff8bq0XsSSE7XFiDIJjU2No7QOXxdmD9YPpSDVdKYklWgWNKdlZA==" saltValue="pbW9sfPLCrcRrrrsUnNK2g==" spinCount="100000" sheet="1" objects="1" scenarios="1"/>
  <mergeCells count="8">
    <mergeCell ref="A155:E155"/>
    <mergeCell ref="A195:E195"/>
    <mergeCell ref="A230:E230"/>
    <mergeCell ref="A261:E261"/>
    <mergeCell ref="A1:E1"/>
    <mergeCell ref="A39:E39"/>
    <mergeCell ref="A80:E80"/>
    <mergeCell ref="A117:E117"/>
  </mergeCells>
  <phoneticPr fontId="0" type="noConversion"/>
  <printOptions horizontalCentered="1"/>
  <pageMargins left="0.31496062992125984" right="0.39370078740157483" top="0.59055118110236227" bottom="0.59055118110236227" header="0.51181102362204722" footer="0.51181102362204722"/>
  <pageSetup paperSize="9" scale="80" orientation="landscape" r:id="rId1"/>
  <headerFooter alignWithMargins="0">
    <oddFooter>&amp;L&amp;8CKL TCH / VERSION 2025 / 2.0&amp;C&amp;8CMC-10&amp;R&amp;8&amp;P of &amp;N</oddFooter>
  </headerFooter>
  <rowBreaks count="7" manualBreakCount="7">
    <brk id="38" max="5" man="1"/>
    <brk id="79" max="16383" man="1"/>
    <brk id="116" max="16383" man="1"/>
    <brk id="154" max="16383" man="1"/>
    <brk id="194" max="16383" man="1"/>
    <brk id="229" max="16383" man="1"/>
    <brk id="260" max="5" man="1"/>
  </rowBreaks>
  <colBreaks count="1" manualBreakCount="1">
    <brk id="5"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Chem</vt:lpstr>
      <vt:lpstr>Checklist - Ranking Ship Chem</vt:lpstr>
      <vt:lpstr>Ship - Total Score Review</vt:lpstr>
      <vt:lpstr>NOx Data Sheet</vt:lpstr>
      <vt:lpstr>Ship - CO2 - GloMEEP</vt:lpstr>
      <vt:lpstr>Visual</vt:lpstr>
      <vt:lpstr>Checklist - Visual Chem</vt:lpstr>
      <vt:lpstr>'Checklist - Basic Ship Chem'!Print_Area</vt:lpstr>
      <vt:lpstr>'Checklist - Ranking Ship Chem'!Print_Area</vt:lpstr>
      <vt:lpstr>'Checklist - Visual Chem'!Print_Area</vt:lpstr>
      <vt:lpstr>'NOx Data Sheet'!Print_Area</vt:lpstr>
      <vt:lpstr>'Ship - CO2 - GloMEEP'!Print_Area</vt:lpstr>
      <vt:lpstr>'Ship - Total Score Review'!Print_Area</vt:lpstr>
      <vt:lpstr>Visual!Print_Area</vt:lpstr>
      <vt:lpstr>'Checklist - Basic Ship Chem'!Print_Titles</vt:lpstr>
      <vt:lpstr>'Checklist - Ranking Ship Chem'!Print_Titles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Shinohara, K. (Keita) - Green Award</cp:lastModifiedBy>
  <cp:lastPrinted>2025-08-29T13:38:28Z</cp:lastPrinted>
  <dcterms:created xsi:type="dcterms:W3CDTF">2001-05-28T13:46:28Z</dcterms:created>
  <dcterms:modified xsi:type="dcterms:W3CDTF">2026-01-22T13:46:42Z</dcterms:modified>
</cp:coreProperties>
</file>